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WM_MCA\"/>
    </mc:Choice>
  </mc:AlternateContent>
  <xr:revisionPtr revIDLastSave="0" documentId="13_ncr:1_{38141982-7978-48F1-9927-5564F9A421B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26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7" i="78" l="1"/>
  <c r="CN107" i="78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<sst xmlns="http://schemas.openxmlformats.org/spreadsheetml/2006/main" count="2355" uniqueCount="531">
  <si>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</si>
  <si>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</si>
  <si>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</si>
  <si>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</si>
  <si>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</si>
  <si>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</si>
  <si>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</si>
  <si>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</si>
  <si>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</si>
  <si>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</si>
  <si>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</si>
  <si>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</si>
  <si>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</si>
  <si>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</si>
  <si>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</si>
  <si>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</si>
  <si>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</si>
  <si>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</si>
  <si>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</si>
  <si>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</si>
  <si>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</si>
  <si>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</si>
  <si>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</si>
  <si>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</si>
  <si>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</si>
  <si>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</si>
  <si>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</si>
  <si>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</si>
  <si>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</si>
  <si>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</si>
  <si>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</si>
  <si>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</si>
  <si>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</si>
  <si>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</si>
  <si>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</si>
  <si>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</si>
  <si>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</si>
  <si>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</si>
  <si>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</si>
  <si>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</si>
  <si>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</si>
  <si>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</si>
  <si>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</si>
  <si>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</si>
  <si>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</si>
  <si>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</si>
  <si>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</si>
  <si>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</si>
  <si>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</si>
  <si>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</si>
  <si>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</si>
  <si>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</si>
  <si>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</si>
  <si>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</si>
  <si>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</si>
  <si>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</si>
  <si>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</si>
  <si>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</si>
  <si>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</si>
  <si>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</si>
  <si>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</si>
  <si>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</si>
  <si>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</si>
  <si>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</si>
  <si>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</si>
  <si>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</si>
  <si>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</si>
  <si>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</si>
  <si>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</si>
  <si>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</si>
  <si>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</si>
  <si>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</si>
  <si>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</si>
  <si>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</si>
  <si>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</si>
  <si>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</si>
  <si>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</si>
  <si>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</si>
  <si>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</si>
  <si>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</si>
  <si>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</si>
  <si>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</si>
  <si>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</si>
  <si>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</si>
  <si>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</si>
  <si>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</si>
  <si>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</si>
  <si>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</si>
  <si>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</si>
  <si>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</si>
  <si>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</si>
  <si>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</si>
  <si>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</si>
  <si>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</si>
  <si>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</si>
  <si>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</si>
  <si>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</si>
  <si>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</si>
  <si>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</si>
  <si>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</si>
  <si>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</si>
  <si>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</si>
  <si>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</si>
  <si>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</si>
  <si>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</si>
  <si>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</si>
  <si>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</si>
  <si>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</si>
  <si>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</si>
  <si>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</si>
  <si>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</si>
  <si>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</si>
  <si>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</si>
  <si>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</si>
  <si>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</si>
  <si>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</si>
  <si>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</si>
  <si>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</si>
  <si>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</si>
  <si>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</si>
  <si>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</si>
  <si>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</si>
  <si>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</si>
  <si>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</si>
  <si>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</si>
  <si>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</si>
  <si>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</si>
  <si>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</si>
  <si>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</si>
  <si>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</si>
  <si>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</si>
  <si>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</si>
  <si>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</si>
  <si>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</si>
  <si>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</si>
  <si>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</si>
  <si>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</si>
  <si>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</si>
  <si>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</si>
  <si>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</si>
  <si>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</si>
  <si>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</si>
  <si>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</si>
  <si>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</si>
  <si>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</si>
  <si>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</si>
  <si>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</si>
  <si>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</si>
  <si>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</si>
  <si>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</si>
  <si>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</si>
  <si>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</si>
  <si>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</si>
  <si>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</si>
  <si>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</si>
  <si>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</si>
  <si>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</si>
  <si>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</si>
  <si>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</si>
  <si>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</si>
  <si>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</si>
  <si>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</si>
  <si>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</si>
  <si>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</si>
  <si>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</si>
  <si>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</si>
  <si>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</si>
  <si>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</si>
  <si>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</si>
  <si>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</si>
  <si>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</si>
  <si>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</si>
  <si>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</si>
  <si>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</si>
  <si>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</si>
  <si>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</si>
  <si>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</si>
  <si>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</si>
  <si>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</si>
  <si>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</si>
  <si>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</si>
  <si>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</si>
  <si>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</si>
  <si>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</si>
  <si>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</si>
  <si>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</si>
  <si>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</si>
  <si>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</si>
  <si>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</si>
  <si>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</si>
  <si>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</si>
  <si>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</si>
  <si>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</si>
  <si>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</si>
  <si>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</si>
  <si>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</si>
  <si>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</si>
  <si>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</si>
  <si>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</si>
  <si>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</si>
  <si>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</si>
  <si>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</si>
  <si>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</si>
  <si>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</si>
  <si>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</si>
  <si>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</si>
  <si>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</si>
  <si>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</si>
  <si>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</si>
  <si>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</si>
  <si>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</si>
  <si>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</si>
  <si>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</si>
  <si>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</si>
  <si>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</si>
  <si>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</si>
  <si>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</si>
  <si>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</si>
  <si>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</si>
  <si>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</si>
  <si>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</si>
  <si>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</si>
  <si>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</si>
  <si>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</si>
  <si>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</si>
  <si>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</si>
  <si>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</si>
  <si>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</si>
  <si>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</si>
  <si>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</si>
  <si>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</si>
  <si>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</si>
  <si>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</si>
  <si>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</si>
  <si>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</si>
  <si>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</si>
  <si>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</si>
  <si>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</si>
  <si>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</si>
  <si>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</si>
  <si>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</si>
  <si>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</si>
  <si>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</si>
  <si>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</si>
  <si>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</si>
  <si>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</si>
  <si>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</si>
  <si>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</si>
  <si>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</si>
  <si>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</si>
  <si>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</si>
  <si>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</si>
  <si>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</si>
  <si>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</si>
  <si>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</si>
  <si>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</si>
  <si>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</si>
  <si>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</si>
  <si>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</si>
  <si>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</si>
  <si>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</si>
  <si>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</si>
  <si>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</si>
  <si>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</si>
  <si>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</si>
  <si>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</si>
  <si>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</si>
  <si>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</si>
  <si>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</si>
  <si>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</si>
  <si>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</si>
  <si>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</si>
  <si>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</si>
  <si>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</si>
  <si>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</si>
  <si>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</si>
  <si>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</si>
  <si>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</si>
  <si>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</si>
  <si>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</si>
  <si>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</si>
  <si>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</si>
  <si>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</si>
  <si>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</si>
  <si>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</si>
  <si>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</si>
  <si>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</si>
  <si>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</si>
  <si>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</si>
  <si>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</si>
  <si>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</si>
  <si>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</si>
  <si>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</si>
  <si>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</si>
  <si>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</si>
  <si>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</si>
  <si>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</si>
  <si>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</si>
  <si>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</si>
  <si>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</si>
  <si>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</si>
  <si>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</si>
  <si>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</si>
  <si>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</si>
  <si>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</si>
  <si>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</si>
  <si>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</si>
  <si>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</si>
  <si>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</si>
  <si>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</si>
  <si>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</si>
  <si>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</si>
  <si>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</si>
  <si>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</si>
  <si>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</si>
  <si>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</si>
  <si>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</si>
  <si>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</si>
  <si>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</si>
  <si>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</si>
  <si>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</si>
  <si>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</si>
  <si>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</si>
  <si>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</si>
  <si>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</si>
  <si>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</si>
  <si>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</si>
  <si>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</si>
  <si>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</si>
  <si>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</si>
  <si>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</si>
  <si>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</si>
  <si>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</si>
  <si>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</si>
  <si>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</si>
  <si>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</si>
  <si>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</si>
  <si>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</si>
  <si>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</si>
  <si>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</si>
  <si>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</si>
  <si>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</si>
  <si>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</si>
  <si>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</si>
  <si>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</si>
  <si>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</si>
  <si>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</si>
  <si>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</si>
  <si>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</si>
  <si>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</si>
  <si>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</si>
  <si>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</si>
  <si>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</si>
  <si>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</si>
  <si>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</si>
  <si>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</si>
  <si>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</si>
  <si>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</si>
  <si>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</si>
  <si>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</si>
  <si>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</si>
  <si>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</si>
  <si>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</si>
  <si>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</si>
  <si>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</si>
  <si>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</si>
  <si>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</si>
  <si>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</si>
  <si>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</si>
  <si>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</si>
  <si>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</si>
  <si>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</si>
  <si>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</si>
  <si>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</si>
  <si>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</si>
  <si>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</si>
  <si>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</si>
  <si>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</si>
  <si>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</si>
  <si>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</si>
  <si>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</si>
  <si>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</si>
  <si>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</si>
  <si>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</si>
  <si>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</si>
  <si>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</si>
  <si>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</si>
  <si>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</si>
  <si>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</si>
  <si>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</si>
  <si>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</si>
  <si>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</si>
  <si>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</si>
  <si>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</si>
  <si>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</si>
  <si>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</si>
  <si>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</si>
  <si>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</si>
  <si>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</si>
  <si>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</si>
  <si>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</si>
  <si>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</si>
  <si>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</si>
  <si>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</si>
  <si>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</si>
  <si>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</si>
  <si>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</si>
  <si>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</si>
  <si>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</si>
  <si>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</si>
  <si>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</si>
  <si>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</si>
  <si>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</si>
  <si>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</si>
  <si>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</si>
  <si>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</si>
  <si>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</si>
  <si>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</si>
  <si>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</si>
  <si>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</si>
  <si>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</si>
  <si>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</si>
  <si>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</si>
  <si>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</si>
  <si>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</si>
  <si>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</si>
  <si>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</si>
  <si>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</si>
  <si>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</si>
  <si>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</si>
  <si>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</si>
  <si>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</si>
  <si>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</si>
  <si>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</si>
  <si>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</si>
  <si>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</si>
  <si>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</si>
  <si>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</si>
  <si>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</si>
  <si>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</si>
  <si>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</si>
  <si>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</si>
  <si>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</si>
  <si>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</si>
  <si>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</si>
  <si>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</si>
  <si>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</si>
  <si>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</si>
  <si>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</si>
  <si>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</si>
  <si>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</si>
  <si>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</si>
  <si>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</si>
  <si>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</si>
  <si>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</si>
  <si>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</si>
  <si>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</si>
  <si>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</si>
  <si>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</si>
  <si>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</si>
  <si>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</si>
  <si>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</si>
  <si>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</si>
  <si>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</si>
  <si>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</si>
  <si>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</si>
  <si>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</si>
  <si>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</si>
  <si>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</si>
  <si>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</si>
  <si>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</si>
  <si>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</si>
  <si>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</si>
  <si>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</si>
  <si>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</si>
  <si>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</si>
  <si>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</si>
  <si>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</si>
  <si>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</si>
  <si>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</si>
  <si>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</si>
  <si>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</si>
  <si>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</si>
  <si>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</si>
  <si>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</si>
  <si>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</si>
  <si>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</si>
  <si>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</si>
  <si>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</si>
  <si>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</si>
  <si>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</si>
  <si>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</si>
  <si>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</si>
  <si>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</si>
  <si>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</si>
  <si>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</si>
  <si>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</si>
  <si>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</si>
  <si>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</si>
  <si>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</si>
  <si>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</si>
  <si>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</si>
  <si>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</si>
  <si>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</si>
  <si>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</si>
  <si>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</si>
  <si>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</si>
  <si>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</si>
  <si>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</si>
  <si>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</si>
  <si>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</si>
  <si>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</si>
  <si>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</si>
  <si>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</si>
  <si>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</si>
  <si>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</si>
  <si>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</si>
  <si>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</si>
  <si>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</si>
  <si>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</si>
  <si>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</si>
  <si>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</si>
  <si>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</si>
  <si>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</si>
  <si>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automation/Data/Results/Workbooks/MCAs/WM_MCA/WM_MCA_Database.Main.xlsx</t>
  </si>
  <si>
    <t>MCA</t>
  </si>
  <si>
    <t>8. West Midlands</t>
  </si>
  <si>
    <t>28-02-2024 10:31:14</t>
  </si>
  <si>
    <t>MCA name</t>
  </si>
  <si>
    <t>West Midlands</t>
  </si>
  <si>
    <t>29 02 2024 04:30:00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</si>
</sst>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0.62631770309933277</c:v>
                </c:pt>
                <c:pt idx="2">
                  <c:v>3.1963936569129547</c:v>
                </c:pt>
                <c:pt idx="3">
                  <c:v>-0.53010693940209741</c:v>
                </c:pt>
                <c:pt idx="4">
                  <c:v>-0.42866161791689228</c:v>
                </c:pt>
                <c:pt idx="5">
                  <c:v>1.2557199282656972</c:v>
                </c:pt>
                <c:pt idx="7">
                  <c:v>-2.087243316029852</c:v>
                </c:pt>
                <c:pt idx="8">
                  <c:v>-0.54756932591759622</c:v>
                </c:pt>
                <c:pt idx="9">
                  <c:v>2.2346582704596996</c:v>
                </c:pt>
                <c:pt idx="10">
                  <c:v>0.16846714734641832</c:v>
                </c:pt>
                <c:pt idx="11">
                  <c:v>3.5731779426315224</c:v>
                </c:pt>
                <c:pt idx="12">
                  <c:v>1.3749075269041899</c:v>
                </c:pt>
                <c:pt idx="13">
                  <c:v>2.7106056123010314</c:v>
                </c:pt>
                <c:pt idx="14">
                  <c:v>6.2596745423921352</c:v>
                </c:pt>
                <c:pt idx="15">
                  <c:v>1.147309823073539</c:v>
                </c:pt>
                <c:pt idx="17">
                  <c:v>2.2269372276049637</c:v>
                </c:pt>
                <c:pt idx="18">
                  <c:v>0.76998103249033001</c:v>
                </c:pt>
                <c:pt idx="19">
                  <c:v>-0.62809789141772265</c:v>
                </c:pt>
                <c:pt idx="20">
                  <c:v>0.26274099643703863</c:v>
                </c:pt>
                <c:pt idx="22">
                  <c:v>2.6504888208181532</c:v>
                </c:pt>
                <c:pt idx="24">
                  <c:v>-1.7830481481148408</c:v>
                </c:pt>
                <c:pt idx="25">
                  <c:v>1.539705484733922</c:v>
                </c:pt>
                <c:pt idx="26">
                  <c:v>-3.5749183408970819</c:v>
                </c:pt>
                <c:pt idx="27">
                  <c:v>-1.5952719677921667</c:v>
                </c:pt>
                <c:pt idx="29">
                  <c:v>-0.98930436984823178</c:v>
                </c:pt>
                <c:pt idx="30">
                  <c:v>-6.3353432404009364</c:v>
                </c:pt>
                <c:pt idx="31">
                  <c:v>8.2096497320158122</c:v>
                </c:pt>
                <c:pt idx="32">
                  <c:v>-17.723413668394816</c:v>
                </c:pt>
                <c:pt idx="33">
                  <c:v>-6.379890348558714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0.41601638537631658</c:v>
                </c:pt>
                <c:pt idx="2">
                  <c:v>0.72781706511648725</c:v>
                </c:pt>
                <c:pt idx="3">
                  <c:v>0.58480159319147518</c:v>
                </c:pt>
                <c:pt idx="4">
                  <c:v>0.35035059019112857</c:v>
                </c:pt>
                <c:pt idx="5">
                  <c:v>0.6249206579327371</c:v>
                </c:pt>
                <c:pt idx="7">
                  <c:v>-0.14473217894198642</c:v>
                </c:pt>
                <c:pt idx="8">
                  <c:v>-0.2100479069237049</c:v>
                </c:pt>
                <c:pt idx="9">
                  <c:v>0.79036431001200391</c:v>
                </c:pt>
                <c:pt idx="10">
                  <c:v>0.54805421847636815</c:v>
                </c:pt>
                <c:pt idx="11">
                  <c:v>0.74866438825240689</c:v>
                </c:pt>
                <c:pt idx="12">
                  <c:v>-0.24180377793390218</c:v>
                </c:pt>
                <c:pt idx="13">
                  <c:v>0.64972235434515024</c:v>
                </c:pt>
                <c:pt idx="14">
                  <c:v>-1.0760790015740263E-2</c:v>
                </c:pt>
                <c:pt idx="15">
                  <c:v>0.44252098566193165</c:v>
                </c:pt>
                <c:pt idx="17">
                  <c:v>1.6106343467661599</c:v>
                </c:pt>
                <c:pt idx="18">
                  <c:v>0.77280589146400125</c:v>
                </c:pt>
                <c:pt idx="19">
                  <c:v>0.11223986786803586</c:v>
                </c:pt>
                <c:pt idx="20">
                  <c:v>0.61007523212530668</c:v>
                </c:pt>
                <c:pt idx="22">
                  <c:v>0.14977342535797966</c:v>
                </c:pt>
                <c:pt idx="24">
                  <c:v>-0.75667552109265346</c:v>
                </c:pt>
                <c:pt idx="25">
                  <c:v>-0.3583342340679585</c:v>
                </c:pt>
                <c:pt idx="26">
                  <c:v>-0.14012237465724775</c:v>
                </c:pt>
                <c:pt idx="27">
                  <c:v>-0.66106385096943443</c:v>
                </c:pt>
                <c:pt idx="29">
                  <c:v>0.395245275695566</c:v>
                </c:pt>
                <c:pt idx="30">
                  <c:v>-0.27954089899525636</c:v>
                </c:pt>
                <c:pt idx="31">
                  <c:v>-5.0040900783095532</c:v>
                </c:pt>
                <c:pt idx="32">
                  <c:v>0.56397353690784691</c:v>
                </c:pt>
                <c:pt idx="33">
                  <c:v>9.9807496585446742E-2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8.8739999999999792</c:v>
                </c:pt>
                <c:pt idx="1">
                  <c:v>7.1180000000000057</c:v>
                </c:pt>
                <c:pt idx="2">
                  <c:v>8.4509999999999952</c:v>
                </c:pt>
                <c:pt idx="3">
                  <c:v>5.1409999999999956</c:v>
                </c:pt>
                <c:pt idx="4">
                  <c:v>6.1059999999999954</c:v>
                </c:pt>
                <c:pt idx="5">
                  <c:v>7.9249999999999829</c:v>
                </c:pt>
                <c:pt idx="6">
                  <c:v>5.5239999999999876</c:v>
                </c:pt>
                <c:pt idx="7">
                  <c:v>5.2250000000000094</c:v>
                </c:pt>
                <c:pt idx="8">
                  <c:v>8.6249999999999964</c:v>
                </c:pt>
                <c:pt idx="9">
                  <c:v>6.0420000000000034</c:v>
                </c:pt>
                <c:pt idx="10">
                  <c:v>2.9879999999999987</c:v>
                </c:pt>
                <c:pt idx="11">
                  <c:v>3.049000000000007</c:v>
                </c:pt>
                <c:pt idx="12">
                  <c:v>3.1060000000000021</c:v>
                </c:pt>
                <c:pt idx="13">
                  <c:v>3.1859999999999986</c:v>
                </c:pt>
                <c:pt idx="14">
                  <c:v>3.2459999999999911</c:v>
                </c:pt>
                <c:pt idx="15">
                  <c:v>3.2429999999999919</c:v>
                </c:pt>
                <c:pt idx="16">
                  <c:v>3.2440000000000073</c:v>
                </c:pt>
                <c:pt idx="17">
                  <c:v>3.2429999999999994</c:v>
                </c:pt>
                <c:pt idx="18">
                  <c:v>3.2410000000000045</c:v>
                </c:pt>
                <c:pt idx="19">
                  <c:v>3.2379999999999951</c:v>
                </c:pt>
                <c:pt idx="20">
                  <c:v>3.2420000000000071</c:v>
                </c:pt>
                <c:pt idx="21">
                  <c:v>3.2450000000000019</c:v>
                </c:pt>
                <c:pt idx="22">
                  <c:v>3.2479999999999976</c:v>
                </c:pt>
                <c:pt idx="23">
                  <c:v>3.2499999999999942</c:v>
                </c:pt>
                <c:pt idx="24" formatCode="#,##0.00">
                  <c:v>3.2499999999999938</c:v>
                </c:pt>
                <c:pt idx="25">
                  <c:v>3.2509999999999959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6.5999999999999767E-2</c:v>
                </c:pt>
                <c:pt idx="1">
                  <c:v>6.7000000000000018E-2</c:v>
                </c:pt>
                <c:pt idx="2">
                  <c:v>0.90100000000000036</c:v>
                </c:pt>
                <c:pt idx="3">
                  <c:v>6.4000000000000168E-2</c:v>
                </c:pt>
                <c:pt idx="4">
                  <c:v>3.8999999999999965E-2</c:v>
                </c:pt>
                <c:pt idx="5">
                  <c:v>0.42800000000000077</c:v>
                </c:pt>
                <c:pt idx="6">
                  <c:v>4.6000000000000096E-2</c:v>
                </c:pt>
                <c:pt idx="7">
                  <c:v>0.14300000000000013</c:v>
                </c:pt>
                <c:pt idx="8">
                  <c:v>0.62399999999999833</c:v>
                </c:pt>
                <c:pt idx="9">
                  <c:v>0.59999999999999942</c:v>
                </c:pt>
                <c:pt idx="10">
                  <c:v>0.63499999999999823</c:v>
                </c:pt>
                <c:pt idx="11">
                  <c:v>0.58899999999999975</c:v>
                </c:pt>
                <c:pt idx="12">
                  <c:v>0.57000000000000073</c:v>
                </c:pt>
                <c:pt idx="13">
                  <c:v>0.53399999999999992</c:v>
                </c:pt>
                <c:pt idx="14">
                  <c:v>0.49900000000000139</c:v>
                </c:pt>
                <c:pt idx="15">
                  <c:v>0.46999999999999931</c:v>
                </c:pt>
                <c:pt idx="16">
                  <c:v>0.44600000000000006</c:v>
                </c:pt>
                <c:pt idx="17">
                  <c:v>0.42299999999999993</c:v>
                </c:pt>
                <c:pt idx="18">
                  <c:v>0.40199999999999991</c:v>
                </c:pt>
                <c:pt idx="19">
                  <c:v>0.38300000000000106</c:v>
                </c:pt>
                <c:pt idx="20">
                  <c:v>0.36599999999999966</c:v>
                </c:pt>
                <c:pt idx="21">
                  <c:v>0.34900000000000014</c:v>
                </c:pt>
                <c:pt idx="22">
                  <c:v>0.33400000000000013</c:v>
                </c:pt>
                <c:pt idx="23">
                  <c:v>0.31899999999999973</c:v>
                </c:pt>
                <c:pt idx="24" formatCode="#,##0.00">
                  <c:v>0.30600000000000011</c:v>
                </c:pt>
                <c:pt idx="25">
                  <c:v>0.29399999999999993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7.8470000000000084</c:v>
                </c:pt>
                <c:pt idx="1">
                  <c:v>7.7669999999999968</c:v>
                </c:pt>
                <c:pt idx="2">
                  <c:v>8.3440000000000172</c:v>
                </c:pt>
                <c:pt idx="3">
                  <c:v>7.5439999999999952</c:v>
                </c:pt>
                <c:pt idx="4">
                  <c:v>7.6219999999999883</c:v>
                </c:pt>
                <c:pt idx="5">
                  <c:v>7.7249999999999996</c:v>
                </c:pt>
                <c:pt idx="6">
                  <c:v>8.6339999999999613</c:v>
                </c:pt>
                <c:pt idx="7">
                  <c:v>8.4830000000000361</c:v>
                </c:pt>
                <c:pt idx="8">
                  <c:v>5.7470000000000061</c:v>
                </c:pt>
                <c:pt idx="9">
                  <c:v>5.2409999999999961</c:v>
                </c:pt>
                <c:pt idx="10">
                  <c:v>5.5690000000000008</c:v>
                </c:pt>
                <c:pt idx="11">
                  <c:v>5.5100000000000051</c:v>
                </c:pt>
                <c:pt idx="12">
                  <c:v>5.4329999999999821</c:v>
                </c:pt>
                <c:pt idx="13">
                  <c:v>5.4120000000000017</c:v>
                </c:pt>
                <c:pt idx="14">
                  <c:v>5.4029999999999951</c:v>
                </c:pt>
                <c:pt idx="15">
                  <c:v>5.3950000000000022</c:v>
                </c:pt>
                <c:pt idx="16">
                  <c:v>5.386000000000009</c:v>
                </c:pt>
                <c:pt idx="17">
                  <c:v>5.378000000000001</c:v>
                </c:pt>
                <c:pt idx="18">
                  <c:v>5.3699999999999939</c:v>
                </c:pt>
                <c:pt idx="19">
                  <c:v>5.3640000000000061</c:v>
                </c:pt>
                <c:pt idx="20">
                  <c:v>5.3589999999999973</c:v>
                </c:pt>
                <c:pt idx="21">
                  <c:v>5.353999999999993</c:v>
                </c:pt>
                <c:pt idx="22">
                  <c:v>5.3500000000000076</c:v>
                </c:pt>
                <c:pt idx="23">
                  <c:v>5.34700000000002</c:v>
                </c:pt>
                <c:pt idx="24" formatCode="#,##0.00">
                  <c:v>5.3430000000000053</c:v>
                </c:pt>
                <c:pt idx="25">
                  <c:v>5.3399999999999892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7.7029999999999994</c:v>
                </c:pt>
                <c:pt idx="1">
                  <c:v>8.11</c:v>
                </c:pt>
                <c:pt idx="2">
                  <c:v>8.6109999999999811</c:v>
                </c:pt>
                <c:pt idx="3">
                  <c:v>8.0569999999999986</c:v>
                </c:pt>
                <c:pt idx="4">
                  <c:v>9.3420000000000236</c:v>
                </c:pt>
                <c:pt idx="5">
                  <c:v>10.206999999999946</c:v>
                </c:pt>
                <c:pt idx="6">
                  <c:v>8.9910000000000121</c:v>
                </c:pt>
                <c:pt idx="7">
                  <c:v>10.205000000000018</c:v>
                </c:pt>
                <c:pt idx="8">
                  <c:v>10.948999999999995</c:v>
                </c:pt>
                <c:pt idx="9">
                  <c:v>11.18099999999999</c:v>
                </c:pt>
                <c:pt idx="10">
                  <c:v>9.7120000000000175</c:v>
                </c:pt>
                <c:pt idx="11">
                  <c:v>9.4549999999999876</c:v>
                </c:pt>
                <c:pt idx="12">
                  <c:v>9.3649999999999896</c:v>
                </c:pt>
                <c:pt idx="13">
                  <c:v>9.4339999999999673</c:v>
                </c:pt>
                <c:pt idx="14">
                  <c:v>9.7870000000000044</c:v>
                </c:pt>
                <c:pt idx="15">
                  <c:v>9.9780000000000051</c:v>
                </c:pt>
                <c:pt idx="16">
                  <c:v>10.109000000000009</c:v>
                </c:pt>
                <c:pt idx="17">
                  <c:v>10.190999999999999</c:v>
                </c:pt>
                <c:pt idx="18">
                  <c:v>10.240000000000018</c:v>
                </c:pt>
                <c:pt idx="19">
                  <c:v>10.269</c:v>
                </c:pt>
                <c:pt idx="20">
                  <c:v>10.286000000000014</c:v>
                </c:pt>
                <c:pt idx="21">
                  <c:v>10.296999999999997</c:v>
                </c:pt>
                <c:pt idx="22">
                  <c:v>10.302999999999978</c:v>
                </c:pt>
                <c:pt idx="23">
                  <c:v>10.30500000000001</c:v>
                </c:pt>
                <c:pt idx="24" formatCode="#,##0.00">
                  <c:v>10.304999999999993</c:v>
                </c:pt>
                <c:pt idx="25">
                  <c:v>10.304000000000013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11.492999999999983</c:v>
                </c:pt>
                <c:pt idx="1">
                  <c:v>9.8290000000000166</c:v>
                </c:pt>
                <c:pt idx="2">
                  <c:v>9.8849999999999802</c:v>
                </c:pt>
                <c:pt idx="3">
                  <c:v>9.9469999999999903</c:v>
                </c:pt>
                <c:pt idx="4">
                  <c:v>11.092000000000017</c:v>
                </c:pt>
                <c:pt idx="5">
                  <c:v>12.564999999999966</c:v>
                </c:pt>
                <c:pt idx="6">
                  <c:v>12.316999999999995</c:v>
                </c:pt>
                <c:pt idx="7">
                  <c:v>9.6229999999999656</c:v>
                </c:pt>
                <c:pt idx="8">
                  <c:v>9.5449999999999857</c:v>
                </c:pt>
                <c:pt idx="9">
                  <c:v>10.565999999999992</c:v>
                </c:pt>
                <c:pt idx="10">
                  <c:v>10.473999999999984</c:v>
                </c:pt>
                <c:pt idx="11">
                  <c:v>10.489000000000015</c:v>
                </c:pt>
                <c:pt idx="12">
                  <c:v>10.512999999999987</c:v>
                </c:pt>
                <c:pt idx="13">
                  <c:v>10.594000000000003</c:v>
                </c:pt>
                <c:pt idx="14">
                  <c:v>10.599000000000016</c:v>
                </c:pt>
                <c:pt idx="15">
                  <c:v>10.557000000000013</c:v>
                </c:pt>
                <c:pt idx="16">
                  <c:v>10.540000000000028</c:v>
                </c:pt>
                <c:pt idx="17">
                  <c:v>10.515000000000004</c:v>
                </c:pt>
                <c:pt idx="18">
                  <c:v>10.485000000000007</c:v>
                </c:pt>
                <c:pt idx="19">
                  <c:v>10.453000000000014</c:v>
                </c:pt>
                <c:pt idx="20">
                  <c:v>10.423</c:v>
                </c:pt>
                <c:pt idx="21">
                  <c:v>10.392000000000017</c:v>
                </c:pt>
                <c:pt idx="22">
                  <c:v>10.360000000000003</c:v>
                </c:pt>
                <c:pt idx="23">
                  <c:v>10.326999999999984</c:v>
                </c:pt>
                <c:pt idx="24" formatCode="#,##0.00">
                  <c:v>10.292000000000003</c:v>
                </c:pt>
                <c:pt idx="25">
                  <c:v>10.256000000000006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15.548000000000052</c:v>
                </c:pt>
                <c:pt idx="1">
                  <c:v>19.14099999999997</c:v>
                </c:pt>
                <c:pt idx="2">
                  <c:v>17.22800000000003</c:v>
                </c:pt>
                <c:pt idx="3">
                  <c:v>15.703000000000005</c:v>
                </c:pt>
                <c:pt idx="4">
                  <c:v>15.438000000000011</c:v>
                </c:pt>
                <c:pt idx="5">
                  <c:v>13.766999999999987</c:v>
                </c:pt>
                <c:pt idx="6">
                  <c:v>16.010999999999989</c:v>
                </c:pt>
                <c:pt idx="7">
                  <c:v>15.965999999999996</c:v>
                </c:pt>
                <c:pt idx="8">
                  <c:v>16.155000000000037</c:v>
                </c:pt>
                <c:pt idx="9">
                  <c:v>16.716999999999995</c:v>
                </c:pt>
                <c:pt idx="10">
                  <c:v>14.860000000000005</c:v>
                </c:pt>
                <c:pt idx="11">
                  <c:v>15.821999999999985</c:v>
                </c:pt>
                <c:pt idx="12">
                  <c:v>15.738000000000001</c:v>
                </c:pt>
                <c:pt idx="13">
                  <c:v>16.023000000000017</c:v>
                </c:pt>
                <c:pt idx="14">
                  <c:v>16.123000000000022</c:v>
                </c:pt>
                <c:pt idx="15">
                  <c:v>16.104000000000031</c:v>
                </c:pt>
                <c:pt idx="16">
                  <c:v>15.890999999999977</c:v>
                </c:pt>
                <c:pt idx="17">
                  <c:v>15.672999999999991</c:v>
                </c:pt>
                <c:pt idx="18">
                  <c:v>15.457999999999988</c:v>
                </c:pt>
                <c:pt idx="19">
                  <c:v>15.246000000000006</c:v>
                </c:pt>
                <c:pt idx="20">
                  <c:v>15.064999999999996</c:v>
                </c:pt>
                <c:pt idx="21">
                  <c:v>14.872000000000007</c:v>
                </c:pt>
                <c:pt idx="22">
                  <c:v>14.675999999999998</c:v>
                </c:pt>
                <c:pt idx="23">
                  <c:v>14.479000000000044</c:v>
                </c:pt>
                <c:pt idx="24" formatCode="#,##0.00">
                  <c:v>14.279999999999982</c:v>
                </c:pt>
                <c:pt idx="25">
                  <c:v>14.080999999999966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108.39499999999983</c:v>
                </c:pt>
                <c:pt idx="1">
                  <c:v>105.03300000000016</c:v>
                </c:pt>
                <c:pt idx="2">
                  <c:v>106.45699999999999</c:v>
                </c:pt>
                <c:pt idx="3">
                  <c:v>115.13499999999998</c:v>
                </c:pt>
                <c:pt idx="4">
                  <c:v>117.56199999999978</c:v>
                </c:pt>
                <c:pt idx="5">
                  <c:v>118.16899999999984</c:v>
                </c:pt>
                <c:pt idx="6">
                  <c:v>112.38099999999949</c:v>
                </c:pt>
                <c:pt idx="7">
                  <c:v>113.87600000000032</c:v>
                </c:pt>
                <c:pt idx="8">
                  <c:v>112.45800000000001</c:v>
                </c:pt>
                <c:pt idx="9">
                  <c:v>118.00400000000023</c:v>
                </c:pt>
                <c:pt idx="10">
                  <c:v>108.00300000000017</c:v>
                </c:pt>
                <c:pt idx="11">
                  <c:v>108.88299999999998</c:v>
                </c:pt>
                <c:pt idx="12">
                  <c:v>107.98599999999989</c:v>
                </c:pt>
                <c:pt idx="13">
                  <c:v>106.87899999999981</c:v>
                </c:pt>
                <c:pt idx="14">
                  <c:v>106.13600000000002</c:v>
                </c:pt>
                <c:pt idx="15">
                  <c:v>104.94599999999957</c:v>
                </c:pt>
                <c:pt idx="16">
                  <c:v>103.97200000000012</c:v>
                </c:pt>
                <c:pt idx="17">
                  <c:v>102.93999999999998</c:v>
                </c:pt>
                <c:pt idx="18">
                  <c:v>101.95199999999996</c:v>
                </c:pt>
                <c:pt idx="19">
                  <c:v>101.01199999999986</c:v>
                </c:pt>
                <c:pt idx="20">
                  <c:v>100.22900000000001</c:v>
                </c:pt>
                <c:pt idx="21">
                  <c:v>99.380000000000123</c:v>
                </c:pt>
                <c:pt idx="22">
                  <c:v>98.56899999999996</c:v>
                </c:pt>
                <c:pt idx="23">
                  <c:v>97.79600000000012</c:v>
                </c:pt>
                <c:pt idx="24" formatCode="#,##0.00">
                  <c:v>97.059999999999945</c:v>
                </c:pt>
                <c:pt idx="25">
                  <c:v>96.372999999999948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78.88500000000009</c:v>
                </c:pt>
                <c:pt idx="1">
                  <c:v>76.289999999999878</c:v>
                </c:pt>
                <c:pt idx="2">
                  <c:v>74.029000000000011</c:v>
                </c:pt>
                <c:pt idx="3">
                  <c:v>74.822999999999837</c:v>
                </c:pt>
                <c:pt idx="4">
                  <c:v>72.363999999999905</c:v>
                </c:pt>
                <c:pt idx="5">
                  <c:v>79.147999999999868</c:v>
                </c:pt>
                <c:pt idx="6">
                  <c:v>69.851000000000028</c:v>
                </c:pt>
                <c:pt idx="7">
                  <c:v>72.796000000000092</c:v>
                </c:pt>
                <c:pt idx="8">
                  <c:v>88.986999999999711</c:v>
                </c:pt>
                <c:pt idx="9">
                  <c:v>93.943999999999562</c:v>
                </c:pt>
                <c:pt idx="10">
                  <c:v>90.208000000000155</c:v>
                </c:pt>
                <c:pt idx="11">
                  <c:v>88.875999999999934</c:v>
                </c:pt>
                <c:pt idx="12">
                  <c:v>89.083999999999989</c:v>
                </c:pt>
                <c:pt idx="13">
                  <c:v>89.655000000000044</c:v>
                </c:pt>
                <c:pt idx="14">
                  <c:v>90.182999999999765</c:v>
                </c:pt>
                <c:pt idx="15">
                  <c:v>90.483999999999995</c:v>
                </c:pt>
                <c:pt idx="16">
                  <c:v>90.708999999999705</c:v>
                </c:pt>
                <c:pt idx="17">
                  <c:v>90.772000000000048</c:v>
                </c:pt>
                <c:pt idx="18">
                  <c:v>90.912999999999968</c:v>
                </c:pt>
                <c:pt idx="19">
                  <c:v>91.01199999999983</c:v>
                </c:pt>
                <c:pt idx="20">
                  <c:v>91.193000000000239</c:v>
                </c:pt>
                <c:pt idx="21">
                  <c:v>91.385999999999953</c:v>
                </c:pt>
                <c:pt idx="22">
                  <c:v>91.593000000000231</c:v>
                </c:pt>
                <c:pt idx="23">
                  <c:v>91.809000000000225</c:v>
                </c:pt>
                <c:pt idx="24" formatCode="#,##0.00">
                  <c:v>92.03099999999975</c:v>
                </c:pt>
                <c:pt idx="25">
                  <c:v>92.256000000000128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201.87099999999981</c:v>
                </c:pt>
                <c:pt idx="1">
                  <c:v>197.90700000000007</c:v>
                </c:pt>
                <c:pt idx="2">
                  <c:v>208.28400000000016</c:v>
                </c:pt>
                <c:pt idx="3">
                  <c:v>212.20699999999991</c:v>
                </c:pt>
                <c:pt idx="4">
                  <c:v>215.01500000000036</c:v>
                </c:pt>
                <c:pt idx="5">
                  <c:v>212.55700000000007</c:v>
                </c:pt>
                <c:pt idx="6">
                  <c:v>209.51500000000021</c:v>
                </c:pt>
                <c:pt idx="7">
                  <c:v>213.53200000000021</c:v>
                </c:pt>
                <c:pt idx="8">
                  <c:v>209.90500000000014</c:v>
                </c:pt>
                <c:pt idx="9">
                  <c:v>209.23299999999981</c:v>
                </c:pt>
                <c:pt idx="10">
                  <c:v>205.96499999999978</c:v>
                </c:pt>
                <c:pt idx="11">
                  <c:v>206.86099999999959</c:v>
                </c:pt>
                <c:pt idx="12">
                  <c:v>207.06100000000018</c:v>
                </c:pt>
                <c:pt idx="13">
                  <c:v>207.03100000000029</c:v>
                </c:pt>
                <c:pt idx="14">
                  <c:v>207.27499999999992</c:v>
                </c:pt>
                <c:pt idx="15">
                  <c:v>207.60700000000006</c:v>
                </c:pt>
                <c:pt idx="16">
                  <c:v>207.77999999999969</c:v>
                </c:pt>
                <c:pt idx="17">
                  <c:v>207.91799999999947</c:v>
                </c:pt>
                <c:pt idx="18">
                  <c:v>208.03900000000039</c:v>
                </c:pt>
                <c:pt idx="19">
                  <c:v>208.15799999999999</c:v>
                </c:pt>
                <c:pt idx="20">
                  <c:v>208.32000000000036</c:v>
                </c:pt>
                <c:pt idx="21">
                  <c:v>208.50800000000055</c:v>
                </c:pt>
                <c:pt idx="22">
                  <c:v>208.70200000000006</c:v>
                </c:pt>
                <c:pt idx="23">
                  <c:v>208.96300000000022</c:v>
                </c:pt>
                <c:pt idx="24" formatCode="#,##0.00">
                  <c:v>209.21000000000021</c:v>
                </c:pt>
                <c:pt idx="25">
                  <c:v>209.45999999999952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56.436000000000057</c:v>
                </c:pt>
                <c:pt idx="1">
                  <c:v>59.86200000000013</c:v>
                </c:pt>
                <c:pt idx="2">
                  <c:v>64.663000000000181</c:v>
                </c:pt>
                <c:pt idx="3">
                  <c:v>57.407000000000103</c:v>
                </c:pt>
                <c:pt idx="4">
                  <c:v>60.547999999999796</c:v>
                </c:pt>
                <c:pt idx="5">
                  <c:v>77.654000000000124</c:v>
                </c:pt>
                <c:pt idx="6">
                  <c:v>75.972000000000179</c:v>
                </c:pt>
                <c:pt idx="7">
                  <c:v>72.034999999999854</c:v>
                </c:pt>
                <c:pt idx="8">
                  <c:v>77.438000000000045</c:v>
                </c:pt>
                <c:pt idx="9">
                  <c:v>83.646000000000114</c:v>
                </c:pt>
                <c:pt idx="10">
                  <c:v>80.689999999999927</c:v>
                </c:pt>
                <c:pt idx="11">
                  <c:v>85.076000000000263</c:v>
                </c:pt>
                <c:pt idx="12">
                  <c:v>85.321000000000026</c:v>
                </c:pt>
                <c:pt idx="13">
                  <c:v>85.899999999999864</c:v>
                </c:pt>
                <c:pt idx="14">
                  <c:v>86.568999999999903</c:v>
                </c:pt>
                <c:pt idx="15">
                  <c:v>87.029999999999987</c:v>
                </c:pt>
                <c:pt idx="16">
                  <c:v>87.400000000000531</c:v>
                </c:pt>
                <c:pt idx="17">
                  <c:v>87.757999999999868</c:v>
                </c:pt>
                <c:pt idx="18">
                  <c:v>88.104999999999976</c:v>
                </c:pt>
                <c:pt idx="19">
                  <c:v>88.455000000000112</c:v>
                </c:pt>
                <c:pt idx="20">
                  <c:v>88.827999999999861</c:v>
                </c:pt>
                <c:pt idx="21">
                  <c:v>89.179999999999922</c:v>
                </c:pt>
                <c:pt idx="22">
                  <c:v>89.53099999999985</c:v>
                </c:pt>
                <c:pt idx="23">
                  <c:v>89.87700000000001</c:v>
                </c:pt>
                <c:pt idx="24" formatCode="#,##0.00">
                  <c:v>90.221000000000117</c:v>
                </c:pt>
                <c:pt idx="25">
                  <c:v>90.56700000000005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62.265999999999906</c:v>
                </c:pt>
                <c:pt idx="1">
                  <c:v>62.462000000000081</c:v>
                </c:pt>
                <c:pt idx="2">
                  <c:v>63.102000000000025</c:v>
                </c:pt>
                <c:pt idx="3">
                  <c:v>62.237000000000137</c:v>
                </c:pt>
                <c:pt idx="4">
                  <c:v>72.399000000000029</c:v>
                </c:pt>
                <c:pt idx="5">
                  <c:v>71.586999999999946</c:v>
                </c:pt>
                <c:pt idx="6">
                  <c:v>71.891000000000048</c:v>
                </c:pt>
                <c:pt idx="7">
                  <c:v>80.525999999999868</c:v>
                </c:pt>
                <c:pt idx="8">
                  <c:v>72.474999999999923</c:v>
                </c:pt>
                <c:pt idx="9">
                  <c:v>76.756999999999991</c:v>
                </c:pt>
                <c:pt idx="10">
                  <c:v>79.921000000000106</c:v>
                </c:pt>
                <c:pt idx="11">
                  <c:v>76.299000000000092</c:v>
                </c:pt>
                <c:pt idx="12">
                  <c:v>80.3</c:v>
                </c:pt>
                <c:pt idx="13">
                  <c:v>82.267000000000024</c:v>
                </c:pt>
                <c:pt idx="14">
                  <c:v>83.844999999999942</c:v>
                </c:pt>
                <c:pt idx="15">
                  <c:v>86.037999999999798</c:v>
                </c:pt>
                <c:pt idx="16">
                  <c:v>87.978000000000193</c:v>
                </c:pt>
                <c:pt idx="17">
                  <c:v>89.757000000000062</c:v>
                </c:pt>
                <c:pt idx="18">
                  <c:v>91.428000000000111</c:v>
                </c:pt>
                <c:pt idx="19">
                  <c:v>93.02500000000002</c:v>
                </c:pt>
                <c:pt idx="20">
                  <c:v>94.593000000000004</c:v>
                </c:pt>
                <c:pt idx="21">
                  <c:v>96.116999999999976</c:v>
                </c:pt>
                <c:pt idx="22">
                  <c:v>97.585999999999927</c:v>
                </c:pt>
                <c:pt idx="23">
                  <c:v>98.982000000000014</c:v>
                </c:pt>
                <c:pt idx="24" formatCode="#,##0.00">
                  <c:v>100.30299999999986</c:v>
                </c:pt>
                <c:pt idx="25">
                  <c:v>101.56600000000029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7.2929999999999957</c:v>
                </c:pt>
                <c:pt idx="1">
                  <c:v>4.4980000000000011</c:v>
                </c:pt>
                <c:pt idx="2">
                  <c:v>4.4029999999999978</c:v>
                </c:pt>
                <c:pt idx="3">
                  <c:v>4.8609999999999918</c:v>
                </c:pt>
                <c:pt idx="4">
                  <c:v>7.1200000000000063</c:v>
                </c:pt>
                <c:pt idx="5">
                  <c:v>5.4919999999999902</c:v>
                </c:pt>
                <c:pt idx="6">
                  <c:v>4.7599999999999971</c:v>
                </c:pt>
                <c:pt idx="7">
                  <c:v>6.2459999999999889</c:v>
                </c:pt>
                <c:pt idx="8">
                  <c:v>4.8880000000000026</c:v>
                </c:pt>
                <c:pt idx="9">
                  <c:v>6.5210000000000008</c:v>
                </c:pt>
                <c:pt idx="10">
                  <c:v>7.4400000000000128</c:v>
                </c:pt>
                <c:pt idx="11">
                  <c:v>7.374000000000013</c:v>
                </c:pt>
                <c:pt idx="12">
                  <c:v>7.354999999999996</c:v>
                </c:pt>
                <c:pt idx="13">
                  <c:v>7.3309999999999933</c:v>
                </c:pt>
                <c:pt idx="14">
                  <c:v>7.3190000000000088</c:v>
                </c:pt>
                <c:pt idx="15">
                  <c:v>7.337000000000006</c:v>
                </c:pt>
                <c:pt idx="16">
                  <c:v>7.347000000000012</c:v>
                </c:pt>
                <c:pt idx="17">
                  <c:v>7.3570000000000046</c:v>
                </c:pt>
                <c:pt idx="18">
                  <c:v>7.3669999999999938</c:v>
                </c:pt>
                <c:pt idx="19">
                  <c:v>7.3770000000000051</c:v>
                </c:pt>
                <c:pt idx="20">
                  <c:v>7.3849999999999989</c:v>
                </c:pt>
                <c:pt idx="21">
                  <c:v>7.3940000000000055</c:v>
                </c:pt>
                <c:pt idx="22">
                  <c:v>7.4020000000000072</c:v>
                </c:pt>
                <c:pt idx="23">
                  <c:v>7.4110000000000085</c:v>
                </c:pt>
                <c:pt idx="24" formatCode="#,##0.00">
                  <c:v>7.4199999999999946</c:v>
                </c:pt>
                <c:pt idx="25">
                  <c:v>7.4279999999999964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27.264999999999983</c:v>
                </c:pt>
                <c:pt idx="1">
                  <c:v>25.948000000000032</c:v>
                </c:pt>
                <c:pt idx="2">
                  <c:v>23.80400000000003</c:v>
                </c:pt>
                <c:pt idx="3">
                  <c:v>26.126000000000015</c:v>
                </c:pt>
                <c:pt idx="4">
                  <c:v>25.437000000000051</c:v>
                </c:pt>
                <c:pt idx="5">
                  <c:v>28.264000000000035</c:v>
                </c:pt>
                <c:pt idx="6">
                  <c:v>30.716999999999985</c:v>
                </c:pt>
                <c:pt idx="7">
                  <c:v>29.549999999999951</c:v>
                </c:pt>
                <c:pt idx="8">
                  <c:v>30.44900000000008</c:v>
                </c:pt>
                <c:pt idx="9">
                  <c:v>29.174000000000042</c:v>
                </c:pt>
                <c:pt idx="10">
                  <c:v>32.307999999999929</c:v>
                </c:pt>
                <c:pt idx="11">
                  <c:v>32.938000000000002</c:v>
                </c:pt>
                <c:pt idx="12">
                  <c:v>33.100999999999992</c:v>
                </c:pt>
                <c:pt idx="13">
                  <c:v>33.520999999999901</c:v>
                </c:pt>
                <c:pt idx="14">
                  <c:v>33.827999999999932</c:v>
                </c:pt>
                <c:pt idx="15">
                  <c:v>34.066999999999979</c:v>
                </c:pt>
                <c:pt idx="16">
                  <c:v>34.278999999999982</c:v>
                </c:pt>
                <c:pt idx="17">
                  <c:v>34.450000000000074</c:v>
                </c:pt>
                <c:pt idx="18">
                  <c:v>34.604999999999997</c:v>
                </c:pt>
                <c:pt idx="19">
                  <c:v>34.756999999999955</c:v>
                </c:pt>
                <c:pt idx="20">
                  <c:v>34.920999999999928</c:v>
                </c:pt>
                <c:pt idx="21">
                  <c:v>35.077999999999967</c:v>
                </c:pt>
                <c:pt idx="22">
                  <c:v>35.228999999999949</c:v>
                </c:pt>
                <c:pt idx="23">
                  <c:v>35.368000000000094</c:v>
                </c:pt>
                <c:pt idx="24" formatCode="#,##0.00">
                  <c:v>35.492000000000061</c:v>
                </c:pt>
                <c:pt idx="25">
                  <c:v>35.603999999999971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50.766000000000084</c:v>
                </c:pt>
                <c:pt idx="1">
                  <c:v>49.322000000000017</c:v>
                </c:pt>
                <c:pt idx="2">
                  <c:v>44.58900000000002</c:v>
                </c:pt>
                <c:pt idx="3">
                  <c:v>48.813000000000024</c:v>
                </c:pt>
                <c:pt idx="4">
                  <c:v>42.041999999999994</c:v>
                </c:pt>
                <c:pt idx="5">
                  <c:v>42.951000000000128</c:v>
                </c:pt>
                <c:pt idx="6">
                  <c:v>40.56400000000005</c:v>
                </c:pt>
                <c:pt idx="7">
                  <c:v>42.547000000000047</c:v>
                </c:pt>
                <c:pt idx="8">
                  <c:v>43.225000000000058</c:v>
                </c:pt>
                <c:pt idx="9">
                  <c:v>45.434000000000026</c:v>
                </c:pt>
                <c:pt idx="10">
                  <c:v>45.986000000000097</c:v>
                </c:pt>
                <c:pt idx="11">
                  <c:v>46.745999999999938</c:v>
                </c:pt>
                <c:pt idx="12">
                  <c:v>46.591999999999977</c:v>
                </c:pt>
                <c:pt idx="13">
                  <c:v>46.408999999999949</c:v>
                </c:pt>
                <c:pt idx="14">
                  <c:v>46.148000000000103</c:v>
                </c:pt>
                <c:pt idx="15">
                  <c:v>45.960000000000122</c:v>
                </c:pt>
                <c:pt idx="16">
                  <c:v>45.817000000000029</c:v>
                </c:pt>
                <c:pt idx="17">
                  <c:v>45.669000000000082</c:v>
                </c:pt>
                <c:pt idx="18">
                  <c:v>45.517999999999901</c:v>
                </c:pt>
                <c:pt idx="19">
                  <c:v>45.364999999999981</c:v>
                </c:pt>
                <c:pt idx="20">
                  <c:v>45.217000000000077</c:v>
                </c:pt>
                <c:pt idx="21">
                  <c:v>45.041999999999966</c:v>
                </c:pt>
                <c:pt idx="22">
                  <c:v>44.868000000000066</c:v>
                </c:pt>
                <c:pt idx="23">
                  <c:v>44.693999999999889</c:v>
                </c:pt>
                <c:pt idx="24" formatCode="#,##0.00">
                  <c:v>44.519000000000034</c:v>
                </c:pt>
                <c:pt idx="25">
                  <c:v>44.346000000000039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15.403999999999991</c:v>
                </c:pt>
                <c:pt idx="1">
                  <c:v>16.100000000000019</c:v>
                </c:pt>
                <c:pt idx="2">
                  <c:v>18.240999999999953</c:v>
                </c:pt>
                <c:pt idx="3">
                  <c:v>19.54900000000006</c:v>
                </c:pt>
                <c:pt idx="4">
                  <c:v>21.829999999999977</c:v>
                </c:pt>
                <c:pt idx="5">
                  <c:v>22.148000000000042</c:v>
                </c:pt>
                <c:pt idx="6">
                  <c:v>24.374999999999996</c:v>
                </c:pt>
                <c:pt idx="7">
                  <c:v>25.711999999999971</c:v>
                </c:pt>
                <c:pt idx="8">
                  <c:v>25.520999999999962</c:v>
                </c:pt>
                <c:pt idx="9">
                  <c:v>26.227000000000004</c:v>
                </c:pt>
                <c:pt idx="10">
                  <c:v>26.397999999999957</c:v>
                </c:pt>
                <c:pt idx="11">
                  <c:v>26.333999999999993</c:v>
                </c:pt>
                <c:pt idx="12">
                  <c:v>26.207000000000054</c:v>
                </c:pt>
                <c:pt idx="13">
                  <c:v>26.227999999999959</c:v>
                </c:pt>
                <c:pt idx="14">
                  <c:v>26.417000000000009</c:v>
                </c:pt>
                <c:pt idx="15">
                  <c:v>26.608999999999995</c:v>
                </c:pt>
                <c:pt idx="16">
                  <c:v>26.857000000000003</c:v>
                </c:pt>
                <c:pt idx="17">
                  <c:v>27.134000000000007</c:v>
                </c:pt>
                <c:pt idx="18">
                  <c:v>27.42500000000004</c:v>
                </c:pt>
                <c:pt idx="19">
                  <c:v>27.723000000000042</c:v>
                </c:pt>
                <c:pt idx="20">
                  <c:v>28.024000000000001</c:v>
                </c:pt>
                <c:pt idx="21">
                  <c:v>28.326999999999984</c:v>
                </c:pt>
                <c:pt idx="22">
                  <c:v>28.630000000000017</c:v>
                </c:pt>
                <c:pt idx="23">
                  <c:v>28.931000000000001</c:v>
                </c:pt>
                <c:pt idx="24" formatCode="#,##0.00">
                  <c:v>29.228999999999957</c:v>
                </c:pt>
                <c:pt idx="25">
                  <c:v>29.522999999999957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62.255999999999922</c:v>
                </c:pt>
                <c:pt idx="1">
                  <c:v>77.972999999999928</c:v>
                </c:pt>
                <c:pt idx="2">
                  <c:v>74.68499999999996</c:v>
                </c:pt>
                <c:pt idx="3">
                  <c:v>80.555999999999813</c:v>
                </c:pt>
                <c:pt idx="4">
                  <c:v>97.771999999999878</c:v>
                </c:pt>
                <c:pt idx="5">
                  <c:v>104.12000000000006</c:v>
                </c:pt>
                <c:pt idx="6">
                  <c:v>97.276000000000053</c:v>
                </c:pt>
                <c:pt idx="7">
                  <c:v>99.313999999999851</c:v>
                </c:pt>
                <c:pt idx="8">
                  <c:v>110.66499999999994</c:v>
                </c:pt>
                <c:pt idx="9">
                  <c:v>104.4910000000001</c:v>
                </c:pt>
                <c:pt idx="10">
                  <c:v>105.0000000000001</c:v>
                </c:pt>
                <c:pt idx="11">
                  <c:v>106.12299999999991</c:v>
                </c:pt>
                <c:pt idx="12">
                  <c:v>106.57000000000035</c:v>
                </c:pt>
                <c:pt idx="13">
                  <c:v>107.18600000000005</c:v>
                </c:pt>
                <c:pt idx="14">
                  <c:v>107.86099999999999</c:v>
                </c:pt>
                <c:pt idx="15">
                  <c:v>108.39500000000002</c:v>
                </c:pt>
                <c:pt idx="16">
                  <c:v>108.87900000000005</c:v>
                </c:pt>
                <c:pt idx="17">
                  <c:v>109.38699999999996</c:v>
                </c:pt>
                <c:pt idx="18">
                  <c:v>109.9159999999999</c:v>
                </c:pt>
                <c:pt idx="19">
                  <c:v>110.46999999999984</c:v>
                </c:pt>
                <c:pt idx="20">
                  <c:v>111.06600000000002</c:v>
                </c:pt>
                <c:pt idx="21">
                  <c:v>111.64700000000001</c:v>
                </c:pt>
                <c:pt idx="22">
                  <c:v>112.22900000000007</c:v>
                </c:pt>
                <c:pt idx="23">
                  <c:v>112.81100000000019</c:v>
                </c:pt>
                <c:pt idx="24" formatCode="#,##0.00">
                  <c:v>113.39199999999995</c:v>
                </c:pt>
                <c:pt idx="25">
                  <c:v>113.97100000000007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96.787000000000006</c:v>
                </c:pt>
                <c:pt idx="1">
                  <c:v>106.38100000000023</c:v>
                </c:pt>
                <c:pt idx="2">
                  <c:v>117.742</c:v>
                </c:pt>
                <c:pt idx="3">
                  <c:v>107.85899999999999</c:v>
                </c:pt>
                <c:pt idx="4">
                  <c:v>113.97200000000012</c:v>
                </c:pt>
                <c:pt idx="5">
                  <c:v>117.19500000000015</c:v>
                </c:pt>
                <c:pt idx="6">
                  <c:v>127.45499999999977</c:v>
                </c:pt>
                <c:pt idx="7">
                  <c:v>126.90500000000013</c:v>
                </c:pt>
                <c:pt idx="8">
                  <c:v>148.12199999999984</c:v>
                </c:pt>
                <c:pt idx="9">
                  <c:v>141.48099999999988</c:v>
                </c:pt>
                <c:pt idx="10">
                  <c:v>130.88799999999969</c:v>
                </c:pt>
                <c:pt idx="11">
                  <c:v>133.04000000000025</c:v>
                </c:pt>
                <c:pt idx="12">
                  <c:v>135.53100000000006</c:v>
                </c:pt>
                <c:pt idx="13">
                  <c:v>137.12699999999978</c:v>
                </c:pt>
                <c:pt idx="14">
                  <c:v>138.13499999999999</c:v>
                </c:pt>
                <c:pt idx="15">
                  <c:v>138.89700000000033</c:v>
                </c:pt>
                <c:pt idx="16">
                  <c:v>139.76400000000021</c:v>
                </c:pt>
                <c:pt idx="17">
                  <c:v>140.61400000000029</c:v>
                </c:pt>
                <c:pt idx="18">
                  <c:v>141.45499999999979</c:v>
                </c:pt>
                <c:pt idx="19">
                  <c:v>142.29399999999973</c:v>
                </c:pt>
                <c:pt idx="20">
                  <c:v>143.16000000000005</c:v>
                </c:pt>
                <c:pt idx="21">
                  <c:v>143.98700000000002</c:v>
                </c:pt>
                <c:pt idx="22">
                  <c:v>144.8149999999998</c:v>
                </c:pt>
                <c:pt idx="23">
                  <c:v>145.64100000000019</c:v>
                </c:pt>
                <c:pt idx="24" formatCode="#,##0.00">
                  <c:v>146.46699999999998</c:v>
                </c:pt>
                <c:pt idx="25">
                  <c:v>147.2939999999997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27.733999999999941</c:v>
                </c:pt>
                <c:pt idx="1">
                  <c:v>23.789999999999974</c:v>
                </c:pt>
                <c:pt idx="2">
                  <c:v>26.60899999999997</c:v>
                </c:pt>
                <c:pt idx="3">
                  <c:v>27.411999999999999</c:v>
                </c:pt>
                <c:pt idx="4">
                  <c:v>27.670999999999982</c:v>
                </c:pt>
                <c:pt idx="5">
                  <c:v>31.979000000000006</c:v>
                </c:pt>
                <c:pt idx="6">
                  <c:v>28.088000000000001</c:v>
                </c:pt>
                <c:pt idx="7">
                  <c:v>27.132000000000026</c:v>
                </c:pt>
                <c:pt idx="8">
                  <c:v>24.887000000000004</c:v>
                </c:pt>
                <c:pt idx="9">
                  <c:v>32.107000000000014</c:v>
                </c:pt>
                <c:pt idx="10">
                  <c:v>31.113000000000014</c:v>
                </c:pt>
                <c:pt idx="11">
                  <c:v>30.640999999999899</c:v>
                </c:pt>
                <c:pt idx="12">
                  <c:v>28.961999999999946</c:v>
                </c:pt>
                <c:pt idx="13">
                  <c:v>28.473000000000006</c:v>
                </c:pt>
                <c:pt idx="14">
                  <c:v>28.71500000000006</c:v>
                </c:pt>
                <c:pt idx="15">
                  <c:v>28.846999999999998</c:v>
                </c:pt>
                <c:pt idx="16">
                  <c:v>29.000999999999966</c:v>
                </c:pt>
                <c:pt idx="17">
                  <c:v>29.14500000000001</c:v>
                </c:pt>
                <c:pt idx="18">
                  <c:v>29.264999999999951</c:v>
                </c:pt>
                <c:pt idx="19">
                  <c:v>29.372999999999994</c:v>
                </c:pt>
                <c:pt idx="20">
                  <c:v>29.492000000000008</c:v>
                </c:pt>
                <c:pt idx="21">
                  <c:v>29.61999999999998</c:v>
                </c:pt>
                <c:pt idx="22">
                  <c:v>29.754000000000026</c:v>
                </c:pt>
                <c:pt idx="23">
                  <c:v>29.888000000000005</c:v>
                </c:pt>
                <c:pt idx="24" formatCode="#,##0.00">
                  <c:v>30.018999999999998</c:v>
                </c:pt>
                <c:pt idx="25">
                  <c:v>30.147000000000034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28.871999999999996</c:v>
                </c:pt>
                <c:pt idx="1">
                  <c:v>32.403999999999989</c:v>
                </c:pt>
                <c:pt idx="2">
                  <c:v>30.606000000000027</c:v>
                </c:pt>
                <c:pt idx="3">
                  <c:v>33.912000000000027</c:v>
                </c:pt>
                <c:pt idx="4">
                  <c:v>34.318000000000019</c:v>
                </c:pt>
                <c:pt idx="5">
                  <c:v>39.761999999999951</c:v>
                </c:pt>
                <c:pt idx="6">
                  <c:v>45.260999999999974</c:v>
                </c:pt>
                <c:pt idx="7">
                  <c:v>44.663000000000046</c:v>
                </c:pt>
                <c:pt idx="8">
                  <c:v>45.394999999999875</c:v>
                </c:pt>
                <c:pt idx="9">
                  <c:v>37.369999999999969</c:v>
                </c:pt>
                <c:pt idx="10">
                  <c:v>35.781999999999968</c:v>
                </c:pt>
                <c:pt idx="11">
                  <c:v>35.315000000000019</c:v>
                </c:pt>
                <c:pt idx="12">
                  <c:v>34.995000000000019</c:v>
                </c:pt>
                <c:pt idx="13">
                  <c:v>35.016000000000027</c:v>
                </c:pt>
                <c:pt idx="14">
                  <c:v>35.065000000000019</c:v>
                </c:pt>
                <c:pt idx="15">
                  <c:v>35.032999999999987</c:v>
                </c:pt>
                <c:pt idx="16">
                  <c:v>34.988000000000056</c:v>
                </c:pt>
                <c:pt idx="17">
                  <c:v>34.947000000000031</c:v>
                </c:pt>
                <c:pt idx="18">
                  <c:v>34.914999999999935</c:v>
                </c:pt>
                <c:pt idx="19">
                  <c:v>34.895999999999937</c:v>
                </c:pt>
                <c:pt idx="20">
                  <c:v>34.895000000000053</c:v>
                </c:pt>
                <c:pt idx="21">
                  <c:v>34.903999999999961</c:v>
                </c:pt>
                <c:pt idx="22">
                  <c:v>34.921999999999983</c:v>
                </c:pt>
                <c:pt idx="23">
                  <c:v>34.945000000000036</c:v>
                </c:pt>
                <c:pt idx="24" formatCode="#,##0.00">
                  <c:v>34.97499999999993</c:v>
                </c:pt>
                <c:pt idx="25">
                  <c:v>35.012999999999948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54.139999999999986</c:v>
                </c:pt>
                <c:pt idx="1">
                  <c:v>62.118000000000045</c:v>
                </c:pt>
                <c:pt idx="2">
                  <c:v>62.287000000000035</c:v>
                </c:pt>
                <c:pt idx="3">
                  <c:v>63.132999999999974</c:v>
                </c:pt>
                <c:pt idx="4">
                  <c:v>58.6039999999999</c:v>
                </c:pt>
                <c:pt idx="5">
                  <c:v>53.835000000000008</c:v>
                </c:pt>
                <c:pt idx="6">
                  <c:v>53.287999999999911</c:v>
                </c:pt>
                <c:pt idx="7">
                  <c:v>54.483999999999945</c:v>
                </c:pt>
                <c:pt idx="8">
                  <c:v>54.256999999999948</c:v>
                </c:pt>
                <c:pt idx="9">
                  <c:v>53.253999999999884</c:v>
                </c:pt>
                <c:pt idx="10">
                  <c:v>52.690999999999988</c:v>
                </c:pt>
                <c:pt idx="11">
                  <c:v>51.499999999999915</c:v>
                </c:pt>
                <c:pt idx="12">
                  <c:v>52.073999999999991</c:v>
                </c:pt>
                <c:pt idx="13">
                  <c:v>52.454000000000022</c:v>
                </c:pt>
                <c:pt idx="14">
                  <c:v>52.921999999999976</c:v>
                </c:pt>
                <c:pt idx="15">
                  <c:v>53.202999999999939</c:v>
                </c:pt>
                <c:pt idx="16">
                  <c:v>53.422000000000018</c:v>
                </c:pt>
                <c:pt idx="17">
                  <c:v>53.649000000000207</c:v>
                </c:pt>
                <c:pt idx="18">
                  <c:v>53.875999999999848</c:v>
                </c:pt>
                <c:pt idx="19">
                  <c:v>54.1039999999999</c:v>
                </c:pt>
                <c:pt idx="20">
                  <c:v>54.333000000000027</c:v>
                </c:pt>
                <c:pt idx="21">
                  <c:v>54.573000000000015</c:v>
                </c:pt>
                <c:pt idx="22">
                  <c:v>54.8140000000001</c:v>
                </c:pt>
                <c:pt idx="23">
                  <c:v>55.053999999999974</c:v>
                </c:pt>
                <c:pt idx="24" formatCode="#,##0.00">
                  <c:v>55.291000000000004</c:v>
                </c:pt>
                <c:pt idx="25">
                  <c:v>55.529000000000103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138.93100000000044</c:v>
                </c:pt>
                <c:pt idx="1">
                  <c:v>131.09300000000027</c:v>
                </c:pt>
                <c:pt idx="2">
                  <c:v>124.49699999999994</c:v>
                </c:pt>
                <c:pt idx="3">
                  <c:v>133.93100000000013</c:v>
                </c:pt>
                <c:pt idx="4">
                  <c:v>133.08499999999989</c:v>
                </c:pt>
                <c:pt idx="5">
                  <c:v>137.76500000000044</c:v>
                </c:pt>
                <c:pt idx="6">
                  <c:v>140.06299999999979</c:v>
                </c:pt>
                <c:pt idx="7">
                  <c:v>140.90299999999996</c:v>
                </c:pt>
                <c:pt idx="8">
                  <c:v>135.5450000000001</c:v>
                </c:pt>
                <c:pt idx="9">
                  <c:v>132.2510000000002</c:v>
                </c:pt>
                <c:pt idx="10">
                  <c:v>134.15199999999976</c:v>
                </c:pt>
                <c:pt idx="11">
                  <c:v>134.62900000000036</c:v>
                </c:pt>
                <c:pt idx="12">
                  <c:v>135.16699999999977</c:v>
                </c:pt>
                <c:pt idx="13">
                  <c:v>135.9430000000001</c:v>
                </c:pt>
                <c:pt idx="14">
                  <c:v>136.83600000000018</c:v>
                </c:pt>
                <c:pt idx="15">
                  <c:v>137.76499999999973</c:v>
                </c:pt>
                <c:pt idx="16">
                  <c:v>138.46600000000018</c:v>
                </c:pt>
                <c:pt idx="17">
                  <c:v>139.1969999999998</c:v>
                </c:pt>
                <c:pt idx="18">
                  <c:v>139.95400000000018</c:v>
                </c:pt>
                <c:pt idx="19">
                  <c:v>140.75299999999973</c:v>
                </c:pt>
                <c:pt idx="20">
                  <c:v>141.67499999999978</c:v>
                </c:pt>
                <c:pt idx="21">
                  <c:v>142.60900000000015</c:v>
                </c:pt>
                <c:pt idx="22">
                  <c:v>143.55500000000006</c:v>
                </c:pt>
                <c:pt idx="23">
                  <c:v>144.50500000000002</c:v>
                </c:pt>
                <c:pt idx="24" formatCode="#,##0.00">
                  <c:v>145.45600000000005</c:v>
                </c:pt>
                <c:pt idx="25">
                  <c:v>146.41399999999979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165.21100000000038</c:v>
                </c:pt>
                <c:pt idx="1">
                  <c:v>170.52200000000011</c:v>
                </c:pt>
                <c:pt idx="2">
                  <c:v>173.79199999999994</c:v>
                </c:pt>
                <c:pt idx="3">
                  <c:v>173.17400000000004</c:v>
                </c:pt>
                <c:pt idx="4">
                  <c:v>179.83899999999988</c:v>
                </c:pt>
                <c:pt idx="5">
                  <c:v>161.2740000000002</c:v>
                </c:pt>
                <c:pt idx="6">
                  <c:v>183.44300000000001</c:v>
                </c:pt>
                <c:pt idx="7">
                  <c:v>189.90799999999996</c:v>
                </c:pt>
                <c:pt idx="8">
                  <c:v>184.71900000000019</c:v>
                </c:pt>
                <c:pt idx="9">
                  <c:v>191.31800000000013</c:v>
                </c:pt>
                <c:pt idx="10">
                  <c:v>188.75000000000031</c:v>
                </c:pt>
                <c:pt idx="11">
                  <c:v>191.77200000000013</c:v>
                </c:pt>
                <c:pt idx="12">
                  <c:v>193.95299999999972</c:v>
                </c:pt>
                <c:pt idx="13">
                  <c:v>195.79900000000026</c:v>
                </c:pt>
                <c:pt idx="14">
                  <c:v>198.05800000000013</c:v>
                </c:pt>
                <c:pt idx="15">
                  <c:v>199.66799999999986</c:v>
                </c:pt>
                <c:pt idx="16">
                  <c:v>200.89800000000014</c:v>
                </c:pt>
                <c:pt idx="17">
                  <c:v>202.02399999999963</c:v>
                </c:pt>
                <c:pt idx="18">
                  <c:v>203.10899999999992</c:v>
                </c:pt>
                <c:pt idx="19">
                  <c:v>204.17900000000031</c:v>
                </c:pt>
                <c:pt idx="20">
                  <c:v>205.23099999999997</c:v>
                </c:pt>
                <c:pt idx="21">
                  <c:v>206.27299999999991</c:v>
                </c:pt>
                <c:pt idx="22">
                  <c:v>207.30799999999974</c:v>
                </c:pt>
                <c:pt idx="23">
                  <c:v>208.34400000000005</c:v>
                </c:pt>
                <c:pt idx="24" formatCode="#,##0.00">
                  <c:v>209.38500000000016</c:v>
                </c:pt>
                <c:pt idx="25">
                  <c:v>210.43999999999994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24.489999999999984</c:v>
                </c:pt>
                <c:pt idx="1">
                  <c:v>23.062000000000001</c:v>
                </c:pt>
                <c:pt idx="2">
                  <c:v>26.306999999999995</c:v>
                </c:pt>
                <c:pt idx="3">
                  <c:v>20.80599999999999</c:v>
                </c:pt>
                <c:pt idx="4">
                  <c:v>23.109000000000009</c:v>
                </c:pt>
                <c:pt idx="5">
                  <c:v>26.284999999999926</c:v>
                </c:pt>
                <c:pt idx="6">
                  <c:v>23.194999999999961</c:v>
                </c:pt>
                <c:pt idx="7">
                  <c:v>24.056000000000061</c:v>
                </c:pt>
                <c:pt idx="8">
                  <c:v>25.944999999999997</c:v>
                </c:pt>
                <c:pt idx="9">
                  <c:v>23.063999999999989</c:v>
                </c:pt>
                <c:pt idx="10">
                  <c:v>18.904000000000014</c:v>
                </c:pt>
                <c:pt idx="11">
                  <c:v>18.603000000000002</c:v>
                </c:pt>
                <c:pt idx="12">
                  <c:v>18.473999999999975</c:v>
                </c:pt>
                <c:pt idx="13">
                  <c:v>18.565999999999967</c:v>
                </c:pt>
                <c:pt idx="14">
                  <c:v>18.934999999999992</c:v>
                </c:pt>
                <c:pt idx="15">
                  <c:v>19.085999999999999</c:v>
                </c:pt>
                <c:pt idx="16">
                  <c:v>19.185000000000024</c:v>
                </c:pt>
                <c:pt idx="17">
                  <c:v>19.234999999999999</c:v>
                </c:pt>
                <c:pt idx="18">
                  <c:v>19.253000000000014</c:v>
                </c:pt>
                <c:pt idx="19">
                  <c:v>19.254000000000005</c:v>
                </c:pt>
                <c:pt idx="20">
                  <c:v>19.253000000000018</c:v>
                </c:pt>
                <c:pt idx="21">
                  <c:v>19.24499999999999</c:v>
                </c:pt>
                <c:pt idx="22">
                  <c:v>19.234999999999985</c:v>
                </c:pt>
                <c:pt idx="23">
                  <c:v>19.221000000000025</c:v>
                </c:pt>
                <c:pt idx="24">
                  <c:v>19.203999999999994</c:v>
                </c:pt>
                <c:pt idx="25">
                  <c:v>19.189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135.43599999999986</c:v>
                </c:pt>
                <c:pt idx="1">
                  <c:v>134.00300000000016</c:v>
                </c:pt>
                <c:pt idx="2">
                  <c:v>133.57</c:v>
                </c:pt>
                <c:pt idx="3">
                  <c:v>140.78499999999997</c:v>
                </c:pt>
                <c:pt idx="4">
                  <c:v>144.09199999999981</c:v>
                </c:pt>
                <c:pt idx="5">
                  <c:v>144.50099999999981</c:v>
                </c:pt>
                <c:pt idx="6">
                  <c:v>140.70899999999946</c:v>
                </c:pt>
                <c:pt idx="7">
                  <c:v>139.46500000000029</c:v>
                </c:pt>
                <c:pt idx="8">
                  <c:v>138.15800000000004</c:v>
                </c:pt>
                <c:pt idx="9">
                  <c:v>145.28700000000021</c:v>
                </c:pt>
                <c:pt idx="10">
                  <c:v>133.33700000000016</c:v>
                </c:pt>
                <c:pt idx="11">
                  <c:v>135.19399999999999</c:v>
                </c:pt>
                <c:pt idx="12">
                  <c:v>134.23699999999988</c:v>
                </c:pt>
                <c:pt idx="13">
                  <c:v>133.49599999999981</c:v>
                </c:pt>
                <c:pt idx="14">
                  <c:v>132.85800000000006</c:v>
                </c:pt>
                <c:pt idx="15">
                  <c:v>131.60699999999963</c:v>
                </c:pt>
                <c:pt idx="16">
                  <c:v>130.40300000000013</c:v>
                </c:pt>
                <c:pt idx="17">
                  <c:v>129.12799999999999</c:v>
                </c:pt>
                <c:pt idx="18">
                  <c:v>127.89499999999995</c:v>
                </c:pt>
                <c:pt idx="19">
                  <c:v>126.71099999999987</c:v>
                </c:pt>
                <c:pt idx="20">
                  <c:v>125.71700000000001</c:v>
                </c:pt>
                <c:pt idx="21">
                  <c:v>124.64400000000015</c:v>
                </c:pt>
                <c:pt idx="22">
                  <c:v>123.60499999999996</c:v>
                </c:pt>
                <c:pt idx="23">
                  <c:v>122.60200000000015</c:v>
                </c:pt>
                <c:pt idx="24">
                  <c:v>121.63199999999993</c:v>
                </c:pt>
                <c:pt idx="25">
                  <c:v>120.70999999999992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78.88500000000009</c:v>
                </c:pt>
                <c:pt idx="1">
                  <c:v>76.289999999999878</c:v>
                </c:pt>
                <c:pt idx="2">
                  <c:v>74.029000000000011</c:v>
                </c:pt>
                <c:pt idx="3">
                  <c:v>74.822999999999837</c:v>
                </c:pt>
                <c:pt idx="4">
                  <c:v>72.363999999999905</c:v>
                </c:pt>
                <c:pt idx="5">
                  <c:v>79.147999999999868</c:v>
                </c:pt>
                <c:pt idx="6">
                  <c:v>69.851000000000028</c:v>
                </c:pt>
                <c:pt idx="7">
                  <c:v>72.796000000000092</c:v>
                </c:pt>
                <c:pt idx="8">
                  <c:v>88.986999999999711</c:v>
                </c:pt>
                <c:pt idx="9">
                  <c:v>93.943999999999562</c:v>
                </c:pt>
                <c:pt idx="10">
                  <c:v>90.208000000000155</c:v>
                </c:pt>
                <c:pt idx="11">
                  <c:v>88.875999999999934</c:v>
                </c:pt>
                <c:pt idx="12">
                  <c:v>89.083999999999989</c:v>
                </c:pt>
                <c:pt idx="13">
                  <c:v>89.655000000000044</c:v>
                </c:pt>
                <c:pt idx="14">
                  <c:v>90.182999999999765</c:v>
                </c:pt>
                <c:pt idx="15">
                  <c:v>90.483999999999995</c:v>
                </c:pt>
                <c:pt idx="16">
                  <c:v>90.708999999999705</c:v>
                </c:pt>
                <c:pt idx="17">
                  <c:v>90.772000000000048</c:v>
                </c:pt>
                <c:pt idx="18">
                  <c:v>90.912999999999968</c:v>
                </c:pt>
                <c:pt idx="19">
                  <c:v>91.01199999999983</c:v>
                </c:pt>
                <c:pt idx="20">
                  <c:v>91.193000000000239</c:v>
                </c:pt>
                <c:pt idx="21">
                  <c:v>91.385999999999953</c:v>
                </c:pt>
                <c:pt idx="22">
                  <c:v>91.593000000000231</c:v>
                </c:pt>
                <c:pt idx="23">
                  <c:v>91.809000000000225</c:v>
                </c:pt>
                <c:pt idx="24" formatCode="#,##0.00">
                  <c:v>92.03099999999975</c:v>
                </c:pt>
                <c:pt idx="25">
                  <c:v>92.256000000000128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320.57299999999975</c:v>
                </c:pt>
                <c:pt idx="1">
                  <c:v>320.23100000000028</c:v>
                </c:pt>
                <c:pt idx="2">
                  <c:v>336.04900000000038</c:v>
                </c:pt>
                <c:pt idx="3">
                  <c:v>331.85100000000017</c:v>
                </c:pt>
                <c:pt idx="4">
                  <c:v>347.96200000000022</c:v>
                </c:pt>
                <c:pt idx="5">
                  <c:v>361.79800000000012</c:v>
                </c:pt>
                <c:pt idx="6">
                  <c:v>357.3780000000005</c:v>
                </c:pt>
                <c:pt idx="7">
                  <c:v>366.09299999999996</c:v>
                </c:pt>
                <c:pt idx="8">
                  <c:v>359.8180000000001</c:v>
                </c:pt>
                <c:pt idx="9">
                  <c:v>369.63599999999991</c:v>
                </c:pt>
                <c:pt idx="10">
                  <c:v>366.57599999999979</c:v>
                </c:pt>
                <c:pt idx="11">
                  <c:v>368.23599999999993</c:v>
                </c:pt>
                <c:pt idx="12">
                  <c:v>372.68200000000019</c:v>
                </c:pt>
                <c:pt idx="13">
                  <c:v>375.19800000000021</c:v>
                </c:pt>
                <c:pt idx="14">
                  <c:v>377.68899999999974</c:v>
                </c:pt>
                <c:pt idx="15">
                  <c:v>380.67499999999984</c:v>
                </c:pt>
                <c:pt idx="16">
                  <c:v>383.15800000000041</c:v>
                </c:pt>
                <c:pt idx="17">
                  <c:v>385.43299999999942</c:v>
                </c:pt>
                <c:pt idx="18">
                  <c:v>387.57200000000046</c:v>
                </c:pt>
                <c:pt idx="19">
                  <c:v>389.63800000000015</c:v>
                </c:pt>
                <c:pt idx="20">
                  <c:v>391.74100000000027</c:v>
                </c:pt>
                <c:pt idx="21">
                  <c:v>393.8050000000004</c:v>
                </c:pt>
                <c:pt idx="22">
                  <c:v>395.81899999999985</c:v>
                </c:pt>
                <c:pt idx="23">
                  <c:v>397.82200000000029</c:v>
                </c:pt>
                <c:pt idx="24">
                  <c:v>399.73400000000015</c:v>
                </c:pt>
                <c:pt idx="25">
                  <c:v>401.59299999999985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316.3769999999999</c:v>
                </c:pt>
                <c:pt idx="1">
                  <c:v>336.41600000000017</c:v>
                </c:pt>
                <c:pt idx="2">
                  <c:v>340.67900000000003</c:v>
                </c:pt>
                <c:pt idx="3">
                  <c:v>349.08799999999991</c:v>
                </c:pt>
                <c:pt idx="4">
                  <c:v>370.16200000000003</c:v>
                </c:pt>
                <c:pt idx="5">
                  <c:v>391.91100000000034</c:v>
                </c:pt>
                <c:pt idx="6">
                  <c:v>398.49599999999981</c:v>
                </c:pt>
                <c:pt idx="7">
                  <c:v>402.06900000000002</c:v>
                </c:pt>
                <c:pt idx="8">
                  <c:v>433.15199999999976</c:v>
                </c:pt>
                <c:pt idx="9">
                  <c:v>422.80500000000006</c:v>
                </c:pt>
                <c:pt idx="10">
                  <c:v>414.91499999999974</c:v>
                </c:pt>
                <c:pt idx="11">
                  <c:v>418.51099999999997</c:v>
                </c:pt>
                <c:pt idx="12">
                  <c:v>419.31300000000039</c:v>
                </c:pt>
                <c:pt idx="13">
                  <c:v>421.29099999999966</c:v>
                </c:pt>
                <c:pt idx="14">
                  <c:v>423.48800000000011</c:v>
                </c:pt>
                <c:pt idx="15">
                  <c:v>425.14500000000044</c:v>
                </c:pt>
                <c:pt idx="16">
                  <c:v>426.9320000000003</c:v>
                </c:pt>
                <c:pt idx="17">
                  <c:v>428.70300000000043</c:v>
                </c:pt>
                <c:pt idx="18">
                  <c:v>430.46599999999944</c:v>
                </c:pt>
                <c:pt idx="19">
                  <c:v>432.25499999999948</c:v>
                </c:pt>
                <c:pt idx="20">
                  <c:v>434.16000000000008</c:v>
                </c:pt>
                <c:pt idx="21">
                  <c:v>435.99899999999991</c:v>
                </c:pt>
                <c:pt idx="22">
                  <c:v>437.84899999999988</c:v>
                </c:pt>
                <c:pt idx="23">
                  <c:v>439.68900000000042</c:v>
                </c:pt>
                <c:pt idx="24">
                  <c:v>441.51299999999992</c:v>
                </c:pt>
                <c:pt idx="25">
                  <c:v>443.32599999999968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358.28200000000083</c:v>
                </c:pt>
                <c:pt idx="1">
                  <c:v>363.7330000000004</c:v>
                </c:pt>
                <c:pt idx="2">
                  <c:v>360.57599999999991</c:v>
                </c:pt>
                <c:pt idx="3">
                  <c:v>370.23800000000017</c:v>
                </c:pt>
                <c:pt idx="4">
                  <c:v>371.52799999999968</c:v>
                </c:pt>
                <c:pt idx="5">
                  <c:v>352.87400000000065</c:v>
                </c:pt>
                <c:pt idx="6">
                  <c:v>376.79399999999976</c:v>
                </c:pt>
                <c:pt idx="7">
                  <c:v>385.29499999999985</c:v>
                </c:pt>
                <c:pt idx="8">
                  <c:v>374.52100000000024</c:v>
                </c:pt>
                <c:pt idx="9">
                  <c:v>376.82300000000021</c:v>
                </c:pt>
                <c:pt idx="10">
                  <c:v>375.59300000000007</c:v>
                </c:pt>
                <c:pt idx="11">
                  <c:v>377.90100000000041</c:v>
                </c:pt>
                <c:pt idx="12">
                  <c:v>381.19399999999951</c:v>
                </c:pt>
                <c:pt idx="13">
                  <c:v>384.19600000000037</c:v>
                </c:pt>
                <c:pt idx="14">
                  <c:v>387.81600000000026</c:v>
                </c:pt>
                <c:pt idx="15">
                  <c:v>390.63599999999951</c:v>
                </c:pt>
                <c:pt idx="16">
                  <c:v>392.78600000000034</c:v>
                </c:pt>
                <c:pt idx="17">
                  <c:v>394.86999999999966</c:v>
                </c:pt>
                <c:pt idx="18">
                  <c:v>396.93899999999996</c:v>
                </c:pt>
                <c:pt idx="19">
                  <c:v>399.03599999999994</c:v>
                </c:pt>
                <c:pt idx="20">
                  <c:v>401.23899999999981</c:v>
                </c:pt>
                <c:pt idx="21">
                  <c:v>403.45500000000004</c:v>
                </c:pt>
                <c:pt idx="22">
                  <c:v>405.67699999999991</c:v>
                </c:pt>
                <c:pt idx="23">
                  <c:v>407.90300000000002</c:v>
                </c:pt>
                <c:pt idx="24">
                  <c:v>410.13200000000018</c:v>
                </c:pt>
                <c:pt idx="25">
                  <c:v>412.38299999999981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26.013238315480049</c:v>
                </c:pt>
                <c:pt idx="1">
                  <c:v>26.837023492836547</c:v>
                </c:pt>
                <c:pt idx="2">
                  <c:v>27.686801297385554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28.890975933217213</c:v>
                </c:pt>
                <c:pt idx="1">
                  <c:v>29.646674998017179</c:v>
                </c:pt>
                <c:pt idx="2">
                  <c:v>29.764269797651082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26.671099588136375</c:v>
                </c:pt>
                <c:pt idx="1">
                  <c:v>26.19273714874889</c:v>
                </c:pt>
                <c:pt idx="2">
                  <c:v>26.962376221670041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5.8346485889966608</c:v>
                </c:pt>
                <c:pt idx="1">
                  <c:v>6.4455786323009283</c:v>
                </c:pt>
                <c:pt idx="2">
                  <c:v>6.1939351052094933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10.652354522648794</c:v>
                </c:pt>
                <c:pt idx="1">
                  <c:v>9.5272494467797593</c:v>
                </c:pt>
                <c:pt idx="2">
                  <c:v>8.1042957265634374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1.9376830515209105</c:v>
                </c:pt>
                <c:pt idx="1">
                  <c:v>1.3507362813166974</c:v>
                </c:pt>
                <c:pt idx="2">
                  <c:v>1.2883218515203867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22.718999999999426</c:v>
                </c:pt>
                <c:pt idx="1">
                  <c:v>23.003999999999394</c:v>
                </c:pt>
                <c:pt idx="2">
                  <c:v>4.7779999999996789</c:v>
                </c:pt>
                <c:pt idx="3">
                  <c:v>11.060000000000286</c:v>
                </c:pt>
                <c:pt idx="4">
                  <c:v>-11.163999999999646</c:v>
                </c:pt>
                <c:pt idx="5">
                  <c:v>-7.3809999999999114</c:v>
                </c:pt>
                <c:pt idx="7">
                  <c:v>43.015999999999167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36.789999999999736</c:v>
                </c:pt>
                <c:pt idx="1">
                  <c:v>28.410999999999945</c:v>
                </c:pt>
                <c:pt idx="2">
                  <c:v>35.017000000000053</c:v>
                </c:pt>
                <c:pt idx="3">
                  <c:v>2.0479999999999734</c:v>
                </c:pt>
                <c:pt idx="4">
                  <c:v>-12.627000000000237</c:v>
                </c:pt>
                <c:pt idx="5">
                  <c:v>0.28499999999998593</c:v>
                </c:pt>
                <c:pt idx="7">
                  <c:v>89.923999999999452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0.41601638537631658</c:v>
                </c:pt>
                <c:pt idx="2">
                  <c:v>-0.16656881809671287</c:v>
                </c:pt>
                <c:pt idx="3">
                  <c:v>-1.3733214722353893</c:v>
                </c:pt>
                <c:pt idx="4">
                  <c:v>-0.34283685755983617</c:v>
                </c:pt>
                <c:pt idx="6">
                  <c:v>0.61442895798717867</c:v>
                </c:pt>
                <c:pt idx="7">
                  <c:v>1.1922672603291939</c:v>
                </c:pt>
                <c:pt idx="8">
                  <c:v>0.86690674431910697</c:v>
                </c:pt>
                <c:pt idx="10">
                  <c:v>2.7700687023483495</c:v>
                </c:pt>
                <c:pt idx="11">
                  <c:v>-0.9004351527929555</c:v>
                </c:pt>
                <c:pt idx="12">
                  <c:v>0.27787139435073716</c:v>
                </c:pt>
                <c:pt idx="14">
                  <c:v>-0.49441466147236435</c:v>
                </c:pt>
                <c:pt idx="15">
                  <c:v>0.3059811596607398</c:v>
                </c:pt>
                <c:pt idx="16">
                  <c:v>1.2002549472361901</c:v>
                </c:pt>
                <c:pt idx="17">
                  <c:v>1.0257116721042792</c:v>
                </c:pt>
                <c:pt idx="19">
                  <c:v>-0.50257206271339117</c:v>
                </c:pt>
                <c:pt idx="20">
                  <c:v>-0.75434125923644624</c:v>
                </c:pt>
                <c:pt idx="21">
                  <c:v>-0.61390927862131628</c:v>
                </c:pt>
                <c:pt idx="22">
                  <c:v>1.0500543554755382</c:v>
                </c:pt>
                <c:pt idx="23">
                  <c:v>-0.51919992959547079</c:v>
                </c:pt>
                <c:pt idx="25">
                  <c:v>-2.2250141611608654</c:v>
                </c:pt>
                <c:pt idx="26">
                  <c:v>-0.81094406626944782</c:v>
                </c:pt>
                <c:pt idx="27">
                  <c:v>-1.024899575724092</c:v>
                </c:pt>
                <c:pt idx="29">
                  <c:v>1.2771163414404541E-2</c:v>
                </c:pt>
                <c:pt idx="30">
                  <c:v>0.33581400528737149</c:v>
                </c:pt>
                <c:pt idx="31">
                  <c:v>2.2998944664504473</c:v>
                </c:pt>
                <c:pt idx="32">
                  <c:v>0.82181085229695583</c:v>
                </c:pt>
                <c:pt idx="33">
                  <c:v>-0.57989065780653659</c:v>
                </c:pt>
                <c:pt idx="34">
                  <c:v>0.33331485848380193</c:v>
                </c:pt>
                <c:pt idx="36">
                  <c:v>1.5456292977662933</c:v>
                </c:pt>
                <c:pt idx="37">
                  <c:v>1.1598897443564571</c:v>
                </c:pt>
                <c:pt idx="38">
                  <c:v>1.1457679343445104</c:v>
                </c:pt>
                <c:pt idx="39">
                  <c:v>0.90577328378418365</c:v>
                </c:pt>
                <c:pt idx="40">
                  <c:v>1.2029016895549027</c:v>
                </c:pt>
                <c:pt idx="42">
                  <c:v>2.549844809162094</c:v>
                </c:pt>
                <c:pt idx="43">
                  <c:v>0.21441760369969032</c:v>
                </c:pt>
                <c:pt idx="44">
                  <c:v>0.95468192464054358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0.62631770309933277</c:v>
                </c:pt>
                <c:pt idx="2">
                  <c:v>-1.7851199613388102</c:v>
                </c:pt>
                <c:pt idx="3">
                  <c:v>-4.779092415233988</c:v>
                </c:pt>
                <c:pt idx="4">
                  <c:v>-2.2930445064176186</c:v>
                </c:pt>
                <c:pt idx="6">
                  <c:v>-0.76917392212635383</c:v>
                </c:pt>
                <c:pt idx="7">
                  <c:v>-4.204319533642364</c:v>
                </c:pt>
                <c:pt idx="8">
                  <c:v>-2.3258411122922928</c:v>
                </c:pt>
                <c:pt idx="10">
                  <c:v>2.4185600179723821</c:v>
                </c:pt>
                <c:pt idx="11">
                  <c:v>-1.8269345667247583</c:v>
                </c:pt>
                <c:pt idx="12">
                  <c:v>-0.79354921878366236</c:v>
                </c:pt>
                <c:pt idx="14">
                  <c:v>1.9623683412091975</c:v>
                </c:pt>
                <c:pt idx="15">
                  <c:v>-2.8214452493247832</c:v>
                </c:pt>
                <c:pt idx="16">
                  <c:v>0.69974688655489725</c:v>
                </c:pt>
                <c:pt idx="17">
                  <c:v>-5.3348852850354511E-3</c:v>
                </c:pt>
                <c:pt idx="19">
                  <c:v>-2.5144322930742979</c:v>
                </c:pt>
                <c:pt idx="20">
                  <c:v>-1.2837863261171201</c:v>
                </c:pt>
                <c:pt idx="21">
                  <c:v>-3.4456467995251816</c:v>
                </c:pt>
                <c:pt idx="22">
                  <c:v>-5.628862784295718</c:v>
                </c:pt>
                <c:pt idx="23">
                  <c:v>-2.7561337453580026</c:v>
                </c:pt>
                <c:pt idx="25">
                  <c:v>-2.5633120961514377</c:v>
                </c:pt>
                <c:pt idx="26">
                  <c:v>0.34590616644989414</c:v>
                </c:pt>
                <c:pt idx="27">
                  <c:v>-0.16919225490563683</c:v>
                </c:pt>
                <c:pt idx="29">
                  <c:v>2.0738375693921007</c:v>
                </c:pt>
                <c:pt idx="30">
                  <c:v>1.7893299826615028</c:v>
                </c:pt>
                <c:pt idx="31">
                  <c:v>2.1952654193586607</c:v>
                </c:pt>
                <c:pt idx="32">
                  <c:v>4.2032365194292876</c:v>
                </c:pt>
                <c:pt idx="33">
                  <c:v>4.1750092723940035</c:v>
                </c:pt>
                <c:pt idx="34">
                  <c:v>2.6802936179400216</c:v>
                </c:pt>
                <c:pt idx="36">
                  <c:v>5.3354579799366197</c:v>
                </c:pt>
                <c:pt idx="37">
                  <c:v>2.0406608955247263</c:v>
                </c:pt>
                <c:pt idx="38">
                  <c:v>4.5427270385579366</c:v>
                </c:pt>
                <c:pt idx="39">
                  <c:v>3.7791273606675224</c:v>
                </c:pt>
                <c:pt idx="40">
                  <c:v>3.9863564600661983</c:v>
                </c:pt>
                <c:pt idx="42">
                  <c:v>2.0456682464170539</c:v>
                </c:pt>
                <c:pt idx="43">
                  <c:v>3.9177347425962461</c:v>
                </c:pt>
                <c:pt idx="44">
                  <c:v>3.3673702129094041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16.836868033889942</c:v>
                </c:pt>
                <c:pt idx="1">
                  <c:v>3.656416145829759</c:v>
                </c:pt>
                <c:pt idx="2">
                  <c:v>13.65331036828762</c:v>
                </c:pt>
                <c:pt idx="3">
                  <c:v>14.364664907120925</c:v>
                </c:pt>
                <c:pt idx="4">
                  <c:v>6.3006748309248763</c:v>
                </c:pt>
                <c:pt idx="5">
                  <c:v>19.819988897347358</c:v>
                </c:pt>
                <c:pt idx="6">
                  <c:v>4.8868425844889103</c:v>
                </c:pt>
                <c:pt idx="7">
                  <c:v>5.6410286210981724</c:v>
                </c:pt>
                <c:pt idx="8">
                  <c:v>1.5591058267365963</c:v>
                </c:pt>
                <c:pt idx="9">
                  <c:v>1.9856022756703062</c:v>
                </c:pt>
                <c:pt idx="10">
                  <c:v>8.398710928313676</c:v>
                </c:pt>
                <c:pt idx="11">
                  <c:v>2.436033411944095</c:v>
                </c:pt>
                <c:pt idx="12">
                  <c:v>-3.8843112147613752</c:v>
                </c:pt>
                <c:pt idx="13">
                  <c:v>-2.8002096595581634</c:v>
                </c:pt>
                <c:pt idx="14">
                  <c:v>-10.567499005160215</c:v>
                </c:pt>
                <c:pt idx="15">
                  <c:v>-2.8305274935049667</c:v>
                </c:pt>
                <c:pt idx="16">
                  <c:v>-3.0326130631865738</c:v>
                </c:pt>
                <c:pt idx="17">
                  <c:v>3.8417892476702491</c:v>
                </c:pt>
                <c:pt idx="18">
                  <c:v>-4.0109474170710193</c:v>
                </c:pt>
                <c:pt idx="19">
                  <c:v>0.13191026293344876</c:v>
                </c:pt>
                <c:pt idx="20">
                  <c:v>-7.4897236710398687</c:v>
                </c:pt>
                <c:pt idx="21">
                  <c:v>3.187709726002204</c:v>
                </c:pt>
                <c:pt idx="22">
                  <c:v>-9.9809719243066226</c:v>
                </c:pt>
                <c:pt idx="23">
                  <c:v>-2.199845975435359</c:v>
                </c:pt>
                <c:pt idx="24">
                  <c:v>-5.9767562090681032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3.1446032683010543</c:v>
                </c:pt>
                <c:pt idx="1">
                  <c:v>17.425000639710653</c:v>
                </c:pt>
                <c:pt idx="2">
                  <c:v>11.680500194538226</c:v>
                </c:pt>
                <c:pt idx="3">
                  <c:v>13.43944862327325</c:v>
                </c:pt>
                <c:pt idx="4">
                  <c:v>12.384946162017087</c:v>
                </c:pt>
                <c:pt idx="5">
                  <c:v>22.402224217522402</c:v>
                </c:pt>
                <c:pt idx="6">
                  <c:v>-2.2072898144482949</c:v>
                </c:pt>
                <c:pt idx="7">
                  <c:v>3.9603011969824387</c:v>
                </c:pt>
                <c:pt idx="8">
                  <c:v>6.1592142175782545</c:v>
                </c:pt>
                <c:pt idx="9">
                  <c:v>1.2067837777741666</c:v>
                </c:pt>
                <c:pt idx="10">
                  <c:v>0.16509665343633628</c:v>
                </c:pt>
                <c:pt idx="11">
                  <c:v>-16.362358240421017</c:v>
                </c:pt>
                <c:pt idx="12">
                  <c:v>-8.0257564753966868</c:v>
                </c:pt>
                <c:pt idx="13">
                  <c:v>1.4137151565661821</c:v>
                </c:pt>
                <c:pt idx="14">
                  <c:v>-4.865658511822744</c:v>
                </c:pt>
                <c:pt idx="15">
                  <c:v>-4.5537556512743791</c:v>
                </c:pt>
                <c:pt idx="16">
                  <c:v>-1.6256307143432203</c:v>
                </c:pt>
                <c:pt idx="17">
                  <c:v>21.973510222328002</c:v>
                </c:pt>
                <c:pt idx="18">
                  <c:v>1.2225667035624106</c:v>
                </c:pt>
                <c:pt idx="19">
                  <c:v>-0.10207001409359373</c:v>
                </c:pt>
                <c:pt idx="20">
                  <c:v>-9.8396517243793795</c:v>
                </c:pt>
                <c:pt idx="21">
                  <c:v>14.338715689958313</c:v>
                </c:pt>
                <c:pt idx="22">
                  <c:v>8.1060519816953516</c:v>
                </c:pt>
                <c:pt idx="23">
                  <c:v>5.3783433952223518</c:v>
                </c:pt>
                <c:pt idx="24">
                  <c:v>-4.0355734967595218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20.493284179719694</c:v>
                </c:pt>
                <c:pt idx="1">
                  <c:v>54.138639003680765</c:v>
                </c:pt>
                <c:pt idx="2">
                  <c:v>22.471290236307681</c:v>
                </c:pt>
                <c:pt idx="3">
                  <c:v>-1.4482778028172731</c:v>
                </c:pt>
                <c:pt idx="4">
                  <c:v>-19.230849221409926</c:v>
                </c:pt>
                <c:pt idx="5">
                  <c:v>-3.7247906467314351E-2</c:v>
                </c:pt>
                <c:pt idx="6">
                  <c:v>-4.3020139450376575</c:v>
                </c:pt>
                <c:pt idx="7">
                  <c:v>-12.180817899741982</c:v>
                </c:pt>
                <c:pt idx="8">
                  <c:v>-16.888006644234395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20.569603908011715</c:v>
                </c:pt>
                <c:pt idx="1">
                  <c:v>59.907119197350994</c:v>
                </c:pt>
                <c:pt idx="2">
                  <c:v>9.2841060313229207</c:v>
                </c:pt>
                <c:pt idx="3">
                  <c:v>-24.388114715817721</c:v>
                </c:pt>
                <c:pt idx="4">
                  <c:v>-9.6313297208741773</c:v>
                </c:pt>
                <c:pt idx="5">
                  <c:v>23.094006911796811</c:v>
                </c:pt>
                <c:pt idx="6">
                  <c:v>4.4990639655789266</c:v>
                </c:pt>
                <c:pt idx="7">
                  <c:v>13.484395376917718</c:v>
                </c:pt>
                <c:pt idx="8">
                  <c:v>-6.894850954287989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64.205813124076073</c:v>
                </c:pt>
                <c:pt idx="1">
                  <c:v>71.563462606027073</c:v>
                </c:pt>
                <c:pt idx="2">
                  <c:v>73.29553338341573</c:v>
                </c:pt>
                <c:pt idx="3">
                  <c:v>76.514385025549956</c:v>
                </c:pt>
                <c:pt idx="4">
                  <c:v>74.468891461445352</c:v>
                </c:pt>
                <c:pt idx="5">
                  <c:v>79.475956715056427</c:v>
                </c:pt>
                <c:pt idx="6">
                  <c:v>84.416639436492659</c:v>
                </c:pt>
                <c:pt idx="7">
                  <c:v>86.489638243718815</c:v>
                </c:pt>
                <c:pt idx="8">
                  <c:v>91.460320241254578</c:v>
                </c:pt>
                <c:pt idx="9">
                  <c:v>94.19861647455771</c:v>
                </c:pt>
                <c:pt idx="10">
                  <c:v>96.312824748946369</c:v>
                </c:pt>
                <c:pt idx="11">
                  <c:v>86.551373520947408</c:v>
                </c:pt>
                <c:pt idx="12">
                  <c:v>87.418181866216031</c:v>
                </c:pt>
                <c:pt idx="13">
                  <c:v>88.364140719183311</c:v>
                </c:pt>
                <c:pt idx="14">
                  <c:v>89.41923043007813</c:v>
                </c:pt>
                <c:pt idx="15">
                  <c:v>90.320615871169309</c:v>
                </c:pt>
                <c:pt idx="16">
                  <c:v>91.18646182948126</c:v>
                </c:pt>
                <c:pt idx="17">
                  <c:v>92.052030148033339</c:v>
                </c:pt>
                <c:pt idx="18">
                  <c:v>92.94443191217681</c:v>
                </c:pt>
                <c:pt idx="19">
                  <c:v>93.822639410215587</c:v>
                </c:pt>
                <c:pt idx="20">
                  <c:v>94.758652662436958</c:v>
                </c:pt>
                <c:pt idx="21">
                  <c:v>95.679097391463145</c:v>
                </c:pt>
                <c:pt idx="22">
                  <c:v>96.602805111169403</c:v>
                </c:pt>
                <c:pt idx="23">
                  <c:v>97.547829628775858</c:v>
                </c:pt>
                <c:pt idx="24">
                  <c:v>98.500636395810773</c:v>
                </c:pt>
                <c:pt idx="25">
                  <c:v>99.457428017247423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26.685876260139423</c:v>
                </c:pt>
                <c:pt idx="1">
                  <c:v>29.733102145422109</c:v>
                </c:pt>
                <c:pt idx="2">
                  <c:v>30.76331723054777</c:v>
                </c:pt>
                <c:pt idx="3">
                  <c:v>31.658530672777072</c:v>
                </c:pt>
                <c:pt idx="4">
                  <c:v>35.496092888284856</c:v>
                </c:pt>
                <c:pt idx="5">
                  <c:v>34.314935363283759</c:v>
                </c:pt>
                <c:pt idx="6">
                  <c:v>31.944385501959609</c:v>
                </c:pt>
                <c:pt idx="7">
                  <c:v>35.56776164627076</c:v>
                </c:pt>
                <c:pt idx="8">
                  <c:v>35.587383055540812</c:v>
                </c:pt>
                <c:pt idx="9">
                  <c:v>36.392940552732696</c:v>
                </c:pt>
                <c:pt idx="10">
                  <c:v>37.971351509113518</c:v>
                </c:pt>
                <c:pt idx="11">
                  <c:v>43.986410482797204</c:v>
                </c:pt>
                <c:pt idx="12">
                  <c:v>44.921178206631701</c:v>
                </c:pt>
                <c:pt idx="13">
                  <c:v>45.700616574827734</c:v>
                </c:pt>
                <c:pt idx="14">
                  <c:v>46.487395743511755</c:v>
                </c:pt>
                <c:pt idx="15">
                  <c:v>47.309484582427373</c:v>
                </c:pt>
                <c:pt idx="16">
                  <c:v>48.067670697850616</c:v>
                </c:pt>
                <c:pt idx="17">
                  <c:v>48.797663237347216</c:v>
                </c:pt>
                <c:pt idx="18">
                  <c:v>49.545392216285542</c:v>
                </c:pt>
                <c:pt idx="19">
                  <c:v>50.329868269351252</c:v>
                </c:pt>
                <c:pt idx="20">
                  <c:v>51.144717459394251</c:v>
                </c:pt>
                <c:pt idx="21">
                  <c:v>51.960462805056359</c:v>
                </c:pt>
                <c:pt idx="22">
                  <c:v>52.766347275756246</c:v>
                </c:pt>
                <c:pt idx="23">
                  <c:v>53.596623183688479</c:v>
                </c:pt>
                <c:pt idx="24">
                  <c:v>54.487431240388368</c:v>
                </c:pt>
                <c:pt idx="25">
                  <c:v>55.396352148824171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58.564543155052746</c:v>
                </c:pt>
                <c:pt idx="1">
                  <c:v>57.185671672873255</c:v>
                </c:pt>
                <c:pt idx="2">
                  <c:v>57.142663033523235</c:v>
                </c:pt>
                <c:pt idx="3">
                  <c:v>59.971669991521232</c:v>
                </c:pt>
                <c:pt idx="4">
                  <c:v>64.37751486026437</c:v>
                </c:pt>
                <c:pt idx="5">
                  <c:v>66.997559519060914</c:v>
                </c:pt>
                <c:pt idx="6">
                  <c:v>69.126042857169637</c:v>
                </c:pt>
                <c:pt idx="7">
                  <c:v>67.15472705850172</c:v>
                </c:pt>
                <c:pt idx="8">
                  <c:v>74.907645725903109</c:v>
                </c:pt>
                <c:pt idx="9">
                  <c:v>76.649372142345214</c:v>
                </c:pt>
                <c:pt idx="10">
                  <c:v>80.650869887348534</c:v>
                </c:pt>
                <c:pt idx="11">
                  <c:v>80.203205201928242</c:v>
                </c:pt>
                <c:pt idx="12">
                  <c:v>81.031756472423481</c:v>
                </c:pt>
                <c:pt idx="13">
                  <c:v>81.991254319857063</c:v>
                </c:pt>
                <c:pt idx="14">
                  <c:v>83.020512590293862</c:v>
                </c:pt>
                <c:pt idx="15">
                  <c:v>83.913016285119454</c:v>
                </c:pt>
                <c:pt idx="16">
                  <c:v>84.746113819677461</c:v>
                </c:pt>
                <c:pt idx="17">
                  <c:v>85.543887768821193</c:v>
                </c:pt>
                <c:pt idx="18">
                  <c:v>86.331820159370764</c:v>
                </c:pt>
                <c:pt idx="19">
                  <c:v>87.136698542960858</c:v>
                </c:pt>
                <c:pt idx="20">
                  <c:v>88.015476219986041</c:v>
                </c:pt>
                <c:pt idx="21">
                  <c:v>88.879486271096653</c:v>
                </c:pt>
                <c:pt idx="22">
                  <c:v>89.744837871649466</c:v>
                </c:pt>
                <c:pt idx="23">
                  <c:v>90.598419634086241</c:v>
                </c:pt>
                <c:pt idx="24">
                  <c:v>91.470191677592098</c:v>
                </c:pt>
                <c:pt idx="25">
                  <c:v>92.33137008188676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51.338445912660383</c:v>
                </c:pt>
                <c:pt idx="1">
                  <c:v>56.48010122004569</c:v>
                </c:pt>
                <c:pt idx="2">
                  <c:v>58.93653378048699</c:v>
                </c:pt>
                <c:pt idx="3">
                  <c:v>60.122014403275699</c:v>
                </c:pt>
                <c:pt idx="4">
                  <c:v>61.67157578854944</c:v>
                </c:pt>
                <c:pt idx="5">
                  <c:v>57.751654277255724</c:v>
                </c:pt>
                <c:pt idx="6">
                  <c:v>66.359945475938275</c:v>
                </c:pt>
                <c:pt idx="7">
                  <c:v>70.020007490722932</c:v>
                </c:pt>
                <c:pt idx="8">
                  <c:v>69.532225209818364</c:v>
                </c:pt>
                <c:pt idx="9">
                  <c:v>73.432803421766266</c:v>
                </c:pt>
                <c:pt idx="10">
                  <c:v>72.11631918437665</c:v>
                </c:pt>
                <c:pt idx="11">
                  <c:v>74.667625732100433</c:v>
                </c:pt>
                <c:pt idx="12">
                  <c:v>75.468359119759484</c:v>
                </c:pt>
                <c:pt idx="13">
                  <c:v>76.347372742974713</c:v>
                </c:pt>
                <c:pt idx="14">
                  <c:v>77.32321970397318</c:v>
                </c:pt>
                <c:pt idx="15">
                  <c:v>78.166343485113671</c:v>
                </c:pt>
                <c:pt idx="16">
                  <c:v>78.974969392584498</c:v>
                </c:pt>
                <c:pt idx="17">
                  <c:v>79.760557378905787</c:v>
                </c:pt>
                <c:pt idx="18">
                  <c:v>80.426577574345671</c:v>
                </c:pt>
                <c:pt idx="19">
                  <c:v>81.174824249474995</c:v>
                </c:pt>
                <c:pt idx="20">
                  <c:v>81.913239660639931</c:v>
                </c:pt>
                <c:pt idx="21">
                  <c:v>82.663448505685309</c:v>
                </c:pt>
                <c:pt idx="22">
                  <c:v>83.407056530672946</c:v>
                </c:pt>
                <c:pt idx="23">
                  <c:v>84.159982466098143</c:v>
                </c:pt>
                <c:pt idx="24">
                  <c:v>84.891170367039592</c:v>
                </c:pt>
                <c:pt idx="25">
                  <c:v>85.5557678076499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62.057298487347985</c:v>
                </c:pt>
                <c:pt idx="1">
                  <c:v>59.669179273236267</c:v>
                </c:pt>
                <c:pt idx="2">
                  <c:v>56.807708539895231</c:v>
                </c:pt>
                <c:pt idx="3">
                  <c:v>59.785001164245486</c:v>
                </c:pt>
                <c:pt idx="4">
                  <c:v>58.779698588958162</c:v>
                </c:pt>
                <c:pt idx="5">
                  <c:v>59.281949900412442</c:v>
                </c:pt>
                <c:pt idx="6">
                  <c:v>62.412629303914343</c:v>
                </c:pt>
                <c:pt idx="7">
                  <c:v>61.29329799906251</c:v>
                </c:pt>
                <c:pt idx="8">
                  <c:v>59.860318013491465</c:v>
                </c:pt>
                <c:pt idx="9">
                  <c:v>62.019188115972483</c:v>
                </c:pt>
                <c:pt idx="10">
                  <c:v>65.582624731337319</c:v>
                </c:pt>
                <c:pt idx="11">
                  <c:v>66.414880982007858</c:v>
                </c:pt>
                <c:pt idx="12">
                  <c:v>67.086062311935422</c:v>
                </c:pt>
                <c:pt idx="13">
                  <c:v>67.96543441791087</c:v>
                </c:pt>
                <c:pt idx="14">
                  <c:v>68.934258888787141</c:v>
                </c:pt>
                <c:pt idx="15">
                  <c:v>69.818543599992381</c:v>
                </c:pt>
                <c:pt idx="16">
                  <c:v>70.699526147453511</c:v>
                </c:pt>
                <c:pt idx="17">
                  <c:v>71.587026272576779</c:v>
                </c:pt>
                <c:pt idx="18">
                  <c:v>72.424161754918941</c:v>
                </c:pt>
                <c:pt idx="19">
                  <c:v>73.205903183119858</c:v>
                </c:pt>
                <c:pt idx="20">
                  <c:v>74.025946334283375</c:v>
                </c:pt>
                <c:pt idx="21">
                  <c:v>74.885028519287431</c:v>
                </c:pt>
                <c:pt idx="22">
                  <c:v>75.659720494643366</c:v>
                </c:pt>
                <c:pt idx="23">
                  <c:v>76.445727258066384</c:v>
                </c:pt>
                <c:pt idx="24">
                  <c:v>77.224531866563538</c:v>
                </c:pt>
                <c:pt idx="25">
                  <c:v>77.967570893354406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63.278173046514581</c:v>
                </c:pt>
                <c:pt idx="1">
                  <c:v>62.289459100169687</c:v>
                </c:pt>
                <c:pt idx="2">
                  <c:v>60.307011785776325</c:v>
                </c:pt>
                <c:pt idx="3">
                  <c:v>66.045573546774648</c:v>
                </c:pt>
                <c:pt idx="4">
                  <c:v>67.61261882346048</c:v>
                </c:pt>
                <c:pt idx="5">
                  <c:v>66.778980443853555</c:v>
                </c:pt>
                <c:pt idx="6">
                  <c:v>71.179538488259098</c:v>
                </c:pt>
                <c:pt idx="7">
                  <c:v>72.404927412929254</c:v>
                </c:pt>
                <c:pt idx="8">
                  <c:v>78.766975560451769</c:v>
                </c:pt>
                <c:pt idx="9">
                  <c:v>79.110359278388884</c:v>
                </c:pt>
                <c:pt idx="10">
                  <c:v>86.598969341200913</c:v>
                </c:pt>
                <c:pt idx="11">
                  <c:v>91.91446883284604</c:v>
                </c:pt>
                <c:pt idx="12">
                  <c:v>92.907758589351502</c:v>
                </c:pt>
                <c:pt idx="13">
                  <c:v>94.104168568116975</c:v>
                </c:pt>
                <c:pt idx="14">
                  <c:v>95.433779316068538</c:v>
                </c:pt>
                <c:pt idx="15">
                  <c:v>96.608105373654809</c:v>
                </c:pt>
                <c:pt idx="16">
                  <c:v>97.760276695273362</c:v>
                </c:pt>
                <c:pt idx="17">
                  <c:v>98.926340838775516</c:v>
                </c:pt>
                <c:pt idx="18">
                  <c:v>100.14681140335986</c:v>
                </c:pt>
                <c:pt idx="19">
                  <c:v>101.36006996696466</c:v>
                </c:pt>
                <c:pt idx="20">
                  <c:v>102.64265711981817</c:v>
                </c:pt>
                <c:pt idx="21">
                  <c:v>103.91205532286106</c:v>
                </c:pt>
                <c:pt idx="22">
                  <c:v>105.17197495807203</c:v>
                </c:pt>
                <c:pt idx="23">
                  <c:v>106.47038724477065</c:v>
                </c:pt>
                <c:pt idx="24">
                  <c:v>107.74709970003164</c:v>
                </c:pt>
                <c:pt idx="25">
                  <c:v>109.00119355872332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20.82282188927886</c:v>
                </c:pt>
                <c:pt idx="1">
                  <c:v>21.127752388120982</c:v>
                </c:pt>
                <c:pt idx="2">
                  <c:v>21.216452392279137</c:v>
                </c:pt>
                <c:pt idx="3">
                  <c:v>22.640473765035527</c:v>
                </c:pt>
                <c:pt idx="4">
                  <c:v>21.573862662927088</c:v>
                </c:pt>
                <c:pt idx="5">
                  <c:v>21.535130237554021</c:v>
                </c:pt>
                <c:pt idx="6">
                  <c:v>22.134663699532432</c:v>
                </c:pt>
                <c:pt idx="7">
                  <c:v>24.388539669204182</c:v>
                </c:pt>
                <c:pt idx="8">
                  <c:v>25.719203130844658</c:v>
                </c:pt>
                <c:pt idx="9">
                  <c:v>24.401971979465753</c:v>
                </c:pt>
                <c:pt idx="10">
                  <c:v>26.421972822042932</c:v>
                </c:pt>
                <c:pt idx="11">
                  <c:v>22.38352335450212</c:v>
                </c:pt>
                <c:pt idx="12">
                  <c:v>22.52516754846943</c:v>
                </c:pt>
                <c:pt idx="13">
                  <c:v>22.689789301794161</c:v>
                </c:pt>
                <c:pt idx="14">
                  <c:v>22.871932072060559</c:v>
                </c:pt>
                <c:pt idx="15">
                  <c:v>23.014071558610382</c:v>
                </c:pt>
                <c:pt idx="16">
                  <c:v>23.152866883083565</c:v>
                </c:pt>
                <c:pt idx="17">
                  <c:v>23.278029513172005</c:v>
                </c:pt>
                <c:pt idx="18">
                  <c:v>23.402836602235549</c:v>
                </c:pt>
                <c:pt idx="19">
                  <c:v>23.506796723819892</c:v>
                </c:pt>
                <c:pt idx="20">
                  <c:v>23.617380104443541</c:v>
                </c:pt>
                <c:pt idx="21">
                  <c:v>23.733575117299665</c:v>
                </c:pt>
                <c:pt idx="22">
                  <c:v>23.841349560073152</c:v>
                </c:pt>
                <c:pt idx="23">
                  <c:v>23.958003565309191</c:v>
                </c:pt>
                <c:pt idx="24">
                  <c:v>24.086445140007022</c:v>
                </c:pt>
                <c:pt idx="25">
                  <c:v>24.214683007594637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19.415101186875642</c:v>
                </c:pt>
                <c:pt idx="1">
                  <c:v>25.545830276241926</c:v>
                </c:pt>
                <c:pt idx="2">
                  <c:v>25.737973496435554</c:v>
                </c:pt>
                <c:pt idx="3">
                  <c:v>25.168080414104395</c:v>
                </c:pt>
                <c:pt idx="4">
                  <c:v>25.921624846412577</c:v>
                </c:pt>
                <c:pt idx="5">
                  <c:v>24.677780717490361</c:v>
                </c:pt>
                <c:pt idx="6">
                  <c:v>27.759892380257789</c:v>
                </c:pt>
                <c:pt idx="7">
                  <c:v>27.996912454345075</c:v>
                </c:pt>
                <c:pt idx="8">
                  <c:v>29.824482731114706</c:v>
                </c:pt>
                <c:pt idx="9">
                  <c:v>30.118658261127816</c:v>
                </c:pt>
                <c:pt idx="10">
                  <c:v>30.318809338588533</c:v>
                </c:pt>
                <c:pt idx="11">
                  <c:v>29.539445209547544</c:v>
                </c:pt>
                <c:pt idx="12">
                  <c:v>29.892674947484533</c:v>
                </c:pt>
                <c:pt idx="13">
                  <c:v>30.270783232766373</c:v>
                </c:pt>
                <c:pt idx="14">
                  <c:v>30.683476705912739</c:v>
                </c:pt>
                <c:pt idx="15">
                  <c:v>31.037468959661638</c:v>
                </c:pt>
                <c:pt idx="16">
                  <c:v>31.370489669358932</c:v>
                </c:pt>
                <c:pt idx="17">
                  <c:v>31.698382967500809</c:v>
                </c:pt>
                <c:pt idx="18">
                  <c:v>32.041480802505724</c:v>
                </c:pt>
                <c:pt idx="19">
                  <c:v>32.371656708587466</c:v>
                </c:pt>
                <c:pt idx="20">
                  <c:v>32.701743819168982</c:v>
                </c:pt>
                <c:pt idx="21">
                  <c:v>33.002522129796191</c:v>
                </c:pt>
                <c:pt idx="22">
                  <c:v>33.28922754939213</c:v>
                </c:pt>
                <c:pt idx="23">
                  <c:v>33.621780238237648</c:v>
                </c:pt>
                <c:pt idx="24">
                  <c:v>33.954071331250525</c:v>
                </c:pt>
                <c:pt idx="25">
                  <c:v>34.279110535570972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12.294944566113609</c:v>
                </c:pt>
                <c:pt idx="1">
                  <c:v>15.409987907237742</c:v>
                </c:pt>
                <c:pt idx="2">
                  <c:v>15.570543779764789</c:v>
                </c:pt>
                <c:pt idx="3">
                  <c:v>14.314119429024183</c:v>
                </c:pt>
                <c:pt idx="4">
                  <c:v>13.999270227991202</c:v>
                </c:pt>
                <c:pt idx="5">
                  <c:v>13.594155462014154</c:v>
                </c:pt>
                <c:pt idx="6">
                  <c:v>15.111648943887825</c:v>
                </c:pt>
                <c:pt idx="7">
                  <c:v>14.483794659031485</c:v>
                </c:pt>
                <c:pt idx="8">
                  <c:v>14.570845029170652</c:v>
                </c:pt>
                <c:pt idx="9">
                  <c:v>14.274766665832407</c:v>
                </c:pt>
                <c:pt idx="10">
                  <c:v>15.15326128875075</c:v>
                </c:pt>
                <c:pt idx="11">
                  <c:v>16.791728471156787</c:v>
                </c:pt>
                <c:pt idx="12">
                  <c:v>17.116609741509937</c:v>
                </c:pt>
                <c:pt idx="13">
                  <c:v>17.459329259327724</c:v>
                </c:pt>
                <c:pt idx="14">
                  <c:v>17.837220280974083</c:v>
                </c:pt>
                <c:pt idx="15">
                  <c:v>18.192922874714469</c:v>
                </c:pt>
                <c:pt idx="16">
                  <c:v>18.515253214639593</c:v>
                </c:pt>
                <c:pt idx="17">
                  <c:v>18.834804215991579</c:v>
                </c:pt>
                <c:pt idx="18">
                  <c:v>19.115952122042643</c:v>
                </c:pt>
                <c:pt idx="19">
                  <c:v>19.458112341464556</c:v>
                </c:pt>
                <c:pt idx="20">
                  <c:v>19.756776119556026</c:v>
                </c:pt>
                <c:pt idx="21">
                  <c:v>20.051519548177279</c:v>
                </c:pt>
                <c:pt idx="22">
                  <c:v>20.321917223170392</c:v>
                </c:pt>
                <c:pt idx="23">
                  <c:v>20.676694496339248</c:v>
                </c:pt>
                <c:pt idx="24">
                  <c:v>20.957309176735418</c:v>
                </c:pt>
                <c:pt idx="25">
                  <c:v>21.312475506329005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16.238705320621197</c:v>
                </c:pt>
                <c:pt idx="1">
                  <c:v>14.907231423834713</c:v>
                </c:pt>
                <c:pt idx="2">
                  <c:v>16.395902844494284</c:v>
                </c:pt>
                <c:pt idx="3">
                  <c:v>17.695198577981301</c:v>
                </c:pt>
                <c:pt idx="4">
                  <c:v>19.064194614914577</c:v>
                </c:pt>
                <c:pt idx="5">
                  <c:v>21.41365079267041</c:v>
                </c:pt>
                <c:pt idx="6">
                  <c:v>19.863718943701784</c:v>
                </c:pt>
                <c:pt idx="7">
                  <c:v>20.9026676174127</c:v>
                </c:pt>
                <c:pt idx="8">
                  <c:v>20.517367470472223</c:v>
                </c:pt>
                <c:pt idx="9">
                  <c:v>22.686655494748678</c:v>
                </c:pt>
                <c:pt idx="10">
                  <c:v>23.399253068340716</c:v>
                </c:pt>
                <c:pt idx="11">
                  <c:v>21.799497904479541</c:v>
                </c:pt>
                <c:pt idx="12">
                  <c:v>21.559829896472376</c:v>
                </c:pt>
                <c:pt idx="13">
                  <c:v>21.647023467451145</c:v>
                </c:pt>
                <c:pt idx="14">
                  <c:v>21.915379580506936</c:v>
                </c:pt>
                <c:pt idx="15">
                  <c:v>22.172929758685044</c:v>
                </c:pt>
                <c:pt idx="16">
                  <c:v>22.402375864441069</c:v>
                </c:pt>
                <c:pt idx="17">
                  <c:v>22.626383305776088</c:v>
                </c:pt>
                <c:pt idx="18">
                  <c:v>22.856184596679579</c:v>
                </c:pt>
                <c:pt idx="19">
                  <c:v>23.090473885921373</c:v>
                </c:pt>
                <c:pt idx="20">
                  <c:v>23.344688080788966</c:v>
                </c:pt>
                <c:pt idx="21">
                  <c:v>23.572237024016921</c:v>
                </c:pt>
                <c:pt idx="22">
                  <c:v>23.825925630229307</c:v>
                </c:pt>
                <c:pt idx="23">
                  <c:v>24.102334262719463</c:v>
                </c:pt>
                <c:pt idx="24">
                  <c:v>24.349810509390561</c:v>
                </c:pt>
                <c:pt idx="25">
                  <c:v>24.606036846114883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72.424759805769924</c:v>
                </c:pt>
                <c:pt idx="1">
                  <c:v>70.025301258880347</c:v>
                </c:pt>
                <c:pt idx="2">
                  <c:v>71.798494359679466</c:v>
                </c:pt>
                <c:pt idx="3">
                  <c:v>73.806538245649193</c:v>
                </c:pt>
                <c:pt idx="4">
                  <c:v>76.71144742050258</c:v>
                </c:pt>
                <c:pt idx="5">
                  <c:v>77.706266356245024</c:v>
                </c:pt>
                <c:pt idx="6">
                  <c:v>78.163595683700265</c:v>
                </c:pt>
                <c:pt idx="7">
                  <c:v>81.440368836312643</c:v>
                </c:pt>
                <c:pt idx="8">
                  <c:v>83.491771732628351</c:v>
                </c:pt>
                <c:pt idx="9">
                  <c:v>83.941543675219521</c:v>
                </c:pt>
                <c:pt idx="10">
                  <c:v>86.1049772845587</c:v>
                </c:pt>
                <c:pt idx="11">
                  <c:v>80.732818870067049</c:v>
                </c:pt>
                <c:pt idx="12">
                  <c:v>81.184348421488323</c:v>
                </c:pt>
                <c:pt idx="13">
                  <c:v>81.65668063157672</c:v>
                </c:pt>
                <c:pt idx="14">
                  <c:v>82.180808471604465</c:v>
                </c:pt>
                <c:pt idx="15">
                  <c:v>82.539480823498081</c:v>
                </c:pt>
                <c:pt idx="16">
                  <c:v>82.854941101291857</c:v>
                </c:pt>
                <c:pt idx="17">
                  <c:v>83.148336771437329</c:v>
                </c:pt>
                <c:pt idx="18">
                  <c:v>83.504468770064832</c:v>
                </c:pt>
                <c:pt idx="19">
                  <c:v>83.854036114547938</c:v>
                </c:pt>
                <c:pt idx="20">
                  <c:v>84.255506779294578</c:v>
                </c:pt>
                <c:pt idx="21">
                  <c:v>84.663318174000693</c:v>
                </c:pt>
                <c:pt idx="22">
                  <c:v>85.076397411723576</c:v>
                </c:pt>
                <c:pt idx="23">
                  <c:v>85.463182240732181</c:v>
                </c:pt>
                <c:pt idx="24">
                  <c:v>85.889566947288202</c:v>
                </c:pt>
                <c:pt idx="25">
                  <c:v>86.270073937995036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120.39493233003489</c:v>
                </c:pt>
                <c:pt idx="1">
                  <c:v>130.59900347442078</c:v>
                </c:pt>
                <c:pt idx="2">
                  <c:v>132.94333303854384</c:v>
                </c:pt>
                <c:pt idx="3">
                  <c:v>130.35204942133439</c:v>
                </c:pt>
                <c:pt idx="4">
                  <c:v>133.73119608907422</c:v>
                </c:pt>
                <c:pt idx="5">
                  <c:v>139.87832891840384</c:v>
                </c:pt>
                <c:pt idx="6">
                  <c:v>136.1883905245746</c:v>
                </c:pt>
                <c:pt idx="7">
                  <c:v>140.87561855656898</c:v>
                </c:pt>
                <c:pt idx="8">
                  <c:v>141.78488092628828</c:v>
                </c:pt>
                <c:pt idx="9">
                  <c:v>136.59386333592013</c:v>
                </c:pt>
                <c:pt idx="10">
                  <c:v>142.31436233034793</c:v>
                </c:pt>
                <c:pt idx="11">
                  <c:v>132.46757729945313</c:v>
                </c:pt>
                <c:pt idx="12">
                  <c:v>132.60226700377584</c:v>
                </c:pt>
                <c:pt idx="13">
                  <c:v>132.57419101339349</c:v>
                </c:pt>
                <c:pt idx="14">
                  <c:v>132.56856844205058</c:v>
                </c:pt>
                <c:pt idx="15">
                  <c:v>132.32628809098898</c:v>
                </c:pt>
                <c:pt idx="16">
                  <c:v>131.91871571986334</c:v>
                </c:pt>
                <c:pt idx="17">
                  <c:v>131.37802762097363</c:v>
                </c:pt>
                <c:pt idx="18">
                  <c:v>130.760823111718</c:v>
                </c:pt>
                <c:pt idx="19">
                  <c:v>130.14139552720465</c:v>
                </c:pt>
                <c:pt idx="20">
                  <c:v>129.57294860246009</c:v>
                </c:pt>
                <c:pt idx="21">
                  <c:v>128.97354738463167</c:v>
                </c:pt>
                <c:pt idx="22">
                  <c:v>128.2964926669795</c:v>
                </c:pt>
                <c:pt idx="23">
                  <c:v>127.59609121215766</c:v>
                </c:pt>
                <c:pt idx="24">
                  <c:v>126.82159365938764</c:v>
                </c:pt>
                <c:pt idx="25">
                  <c:v>125.95200408992692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34.278129536840488</c:v>
                </c:pt>
                <c:pt idx="1">
                  <c:v>33.156520704798517</c:v>
                </c:pt>
                <c:pt idx="2">
                  <c:v>32.262413251390157</c:v>
                </c:pt>
                <c:pt idx="3">
                  <c:v>32.960536723517897</c:v>
                </c:pt>
                <c:pt idx="4">
                  <c:v>33.384599872507131</c:v>
                </c:pt>
                <c:pt idx="5">
                  <c:v>31.901029429792885</c:v>
                </c:pt>
                <c:pt idx="6">
                  <c:v>30.543059488150107</c:v>
                </c:pt>
                <c:pt idx="7">
                  <c:v>32.669101190863501</c:v>
                </c:pt>
                <c:pt idx="8">
                  <c:v>33.050838799921912</c:v>
                </c:pt>
                <c:pt idx="9">
                  <c:v>28.726173665209242</c:v>
                </c:pt>
                <c:pt idx="10">
                  <c:v>28.01671821503151</c:v>
                </c:pt>
                <c:pt idx="11">
                  <c:v>31.115256944705834</c:v>
                </c:pt>
                <c:pt idx="12">
                  <c:v>30.841144234123195</c:v>
                </c:pt>
                <c:pt idx="13">
                  <c:v>30.436554065225074</c:v>
                </c:pt>
                <c:pt idx="14">
                  <c:v>30.006537950738824</c:v>
                </c:pt>
                <c:pt idx="15">
                  <c:v>29.413481315450955</c:v>
                </c:pt>
                <c:pt idx="16">
                  <c:v>28.565935231317127</c:v>
                </c:pt>
                <c:pt idx="17">
                  <c:v>27.773688755255645</c:v>
                </c:pt>
                <c:pt idx="18">
                  <c:v>26.881373354910426</c:v>
                </c:pt>
                <c:pt idx="19">
                  <c:v>25.910042840491634</c:v>
                </c:pt>
                <c:pt idx="20">
                  <c:v>24.923740391514702</c:v>
                </c:pt>
                <c:pt idx="21">
                  <c:v>23.856794631280582</c:v>
                </c:pt>
                <c:pt idx="22">
                  <c:v>22.896840986605149</c:v>
                </c:pt>
                <c:pt idx="23">
                  <c:v>21.712952219495122</c:v>
                </c:pt>
                <c:pt idx="24">
                  <c:v>20.674380748150632</c:v>
                </c:pt>
                <c:pt idx="25">
                  <c:v>19.990961739634823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9.7623161934848426</c:v>
                </c:pt>
                <c:pt idx="1">
                  <c:v>8.7414096360573748</c:v>
                </c:pt>
                <c:pt idx="2">
                  <c:v>10.463377197528787</c:v>
                </c:pt>
                <c:pt idx="3">
                  <c:v>8.5235229719079015</c:v>
                </c:pt>
                <c:pt idx="4">
                  <c:v>8.661965471739542</c:v>
                </c:pt>
                <c:pt idx="5">
                  <c:v>11.134350167014329</c:v>
                </c:pt>
                <c:pt idx="6">
                  <c:v>9.1780450242367273</c:v>
                </c:pt>
                <c:pt idx="7">
                  <c:v>8.4918710457768878</c:v>
                </c:pt>
                <c:pt idx="8">
                  <c:v>9.9671377264524565</c:v>
                </c:pt>
                <c:pt idx="9">
                  <c:v>9.9448566935113689</c:v>
                </c:pt>
                <c:pt idx="10">
                  <c:v>8.3341405074561656</c:v>
                </c:pt>
                <c:pt idx="11">
                  <c:v>8.1841548304240135</c:v>
                </c:pt>
                <c:pt idx="12">
                  <c:v>8.2591666794975183</c:v>
                </c:pt>
                <c:pt idx="13">
                  <c:v>8.4038793673137029</c:v>
                </c:pt>
                <c:pt idx="14">
                  <c:v>8.5668158964877179</c:v>
                </c:pt>
                <c:pt idx="15">
                  <c:v>8.6911614899321954</c:v>
                </c:pt>
                <c:pt idx="16">
                  <c:v>8.8020349226520942</c:v>
                </c:pt>
                <c:pt idx="17">
                  <c:v>8.9141234167164587</c:v>
                </c:pt>
                <c:pt idx="18">
                  <c:v>9.0201655018238487</c:v>
                </c:pt>
                <c:pt idx="19">
                  <c:v>9.1257560232117072</c:v>
                </c:pt>
                <c:pt idx="20">
                  <c:v>9.2320315058148452</c:v>
                </c:pt>
                <c:pt idx="21">
                  <c:v>9.3391205737235357</c:v>
                </c:pt>
                <c:pt idx="22">
                  <c:v>9.4420678974084478</c:v>
                </c:pt>
                <c:pt idx="23">
                  <c:v>9.5464356417360037</c:v>
                </c:pt>
                <c:pt idx="24">
                  <c:v>9.6485018095610595</c:v>
                </c:pt>
                <c:pt idx="25">
                  <c:v>9.7478556640223477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57.070331939884944</c:v>
                </c:pt>
                <c:pt idx="1">
                  <c:v>60.317044427370739</c:v>
                </c:pt>
                <c:pt idx="2">
                  <c:v>56.935187316444377</c:v>
                </c:pt>
                <c:pt idx="3">
                  <c:v>60.780532124638015</c:v>
                </c:pt>
                <c:pt idx="4">
                  <c:v>63.244878678753757</c:v>
                </c:pt>
                <c:pt idx="5">
                  <c:v>65.713396836047622</c:v>
                </c:pt>
                <c:pt idx="6">
                  <c:v>59.807674728093559</c:v>
                </c:pt>
                <c:pt idx="7">
                  <c:v>59.505481153126347</c:v>
                </c:pt>
                <c:pt idx="8">
                  <c:v>61.177199273741934</c:v>
                </c:pt>
                <c:pt idx="9">
                  <c:v>66.705351477899569</c:v>
                </c:pt>
                <c:pt idx="10">
                  <c:v>55.145897830887407</c:v>
                </c:pt>
                <c:pt idx="11">
                  <c:v>55.114626295804285</c:v>
                </c:pt>
                <c:pt idx="12">
                  <c:v>54.805300521940573</c:v>
                </c:pt>
                <c:pt idx="13">
                  <c:v>54.513665308325855</c:v>
                </c:pt>
                <c:pt idx="14">
                  <c:v>54.271544920319037</c:v>
                </c:pt>
                <c:pt idx="15">
                  <c:v>53.941511154337178</c:v>
                </c:pt>
                <c:pt idx="16">
                  <c:v>53.586176863735595</c:v>
                </c:pt>
                <c:pt idx="17">
                  <c:v>53.199588883110316</c:v>
                </c:pt>
                <c:pt idx="18">
                  <c:v>52.797469484426678</c:v>
                </c:pt>
                <c:pt idx="19">
                  <c:v>52.390997728636734</c:v>
                </c:pt>
                <c:pt idx="20">
                  <c:v>52.032062555489055</c:v>
                </c:pt>
                <c:pt idx="21">
                  <c:v>51.674157392451626</c:v>
                </c:pt>
                <c:pt idx="22">
                  <c:v>51.342599649153982</c:v>
                </c:pt>
                <c:pt idx="23">
                  <c:v>51.000114362854021</c:v>
                </c:pt>
                <c:pt idx="24">
                  <c:v>50.646536440959046</c:v>
                </c:pt>
                <c:pt idx="25">
                  <c:v>50.280239319064663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47.926043918486123</c:v>
                </c:pt>
                <c:pt idx="1">
                  <c:v>43.715572875301405</c:v>
                </c:pt>
                <c:pt idx="2">
                  <c:v>42.448085871652403</c:v>
                </c:pt>
                <c:pt idx="3">
                  <c:v>44.103605175032015</c:v>
                </c:pt>
                <c:pt idx="4">
                  <c:v>43.551080790413998</c:v>
                </c:pt>
                <c:pt idx="5">
                  <c:v>45.243390735503951</c:v>
                </c:pt>
                <c:pt idx="6">
                  <c:v>39.034090863626446</c:v>
                </c:pt>
                <c:pt idx="7">
                  <c:v>41.653563113206069</c:v>
                </c:pt>
                <c:pt idx="8">
                  <c:v>46.253477809917804</c:v>
                </c:pt>
                <c:pt idx="9">
                  <c:v>51.474351070487579</c:v>
                </c:pt>
                <c:pt idx="10">
                  <c:v>42.412863241998984</c:v>
                </c:pt>
                <c:pt idx="11">
                  <c:v>45.059150923328822</c:v>
                </c:pt>
                <c:pt idx="12">
                  <c:v>44.580673729932158</c:v>
                </c:pt>
                <c:pt idx="13">
                  <c:v>43.971561746688188</c:v>
                </c:pt>
                <c:pt idx="14">
                  <c:v>43.487974518974063</c:v>
                </c:pt>
                <c:pt idx="15">
                  <c:v>43.021143335685707</c:v>
                </c:pt>
                <c:pt idx="16">
                  <c:v>42.49928883736812</c:v>
                </c:pt>
                <c:pt idx="17">
                  <c:v>41.971090422025561</c:v>
                </c:pt>
                <c:pt idx="18">
                  <c:v>41.486800978883906</c:v>
                </c:pt>
                <c:pt idx="19">
                  <c:v>40.978288017411728</c:v>
                </c:pt>
                <c:pt idx="20">
                  <c:v>40.464016364680418</c:v>
                </c:pt>
                <c:pt idx="21">
                  <c:v>39.936488350175935</c:v>
                </c:pt>
                <c:pt idx="22">
                  <c:v>39.416858449854224</c:v>
                </c:pt>
                <c:pt idx="23">
                  <c:v>38.907861132551353</c:v>
                </c:pt>
                <c:pt idx="24">
                  <c:v>38.387159780802982</c:v>
                </c:pt>
                <c:pt idx="25">
                  <c:v>37.859107590724605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23.799509820680559</c:v>
                </c:pt>
                <c:pt idx="1">
                  <c:v>22.454942378356392</c:v>
                </c:pt>
                <c:pt idx="2">
                  <c:v>24.9066392843526</c:v>
                </c:pt>
                <c:pt idx="3">
                  <c:v>24.733221161460751</c:v>
                </c:pt>
                <c:pt idx="4">
                  <c:v>26.243723021019463</c:v>
                </c:pt>
                <c:pt idx="5">
                  <c:v>25.365579970038659</c:v>
                </c:pt>
                <c:pt idx="6">
                  <c:v>24.883952258930886</c:v>
                </c:pt>
                <c:pt idx="7">
                  <c:v>26.293848589089542</c:v>
                </c:pt>
                <c:pt idx="8">
                  <c:v>22.979509614561298</c:v>
                </c:pt>
                <c:pt idx="9">
                  <c:v>22.288627637543083</c:v>
                </c:pt>
                <c:pt idx="10">
                  <c:v>22.332966906852086</c:v>
                </c:pt>
                <c:pt idx="11">
                  <c:v>22.004898298623971</c:v>
                </c:pt>
                <c:pt idx="12">
                  <c:v>22.024870826657892</c:v>
                </c:pt>
                <c:pt idx="13">
                  <c:v>21.837931129018436</c:v>
                </c:pt>
                <c:pt idx="14">
                  <c:v>21.650031199618507</c:v>
                </c:pt>
                <c:pt idx="15">
                  <c:v>21.474191365326636</c:v>
                </c:pt>
                <c:pt idx="16">
                  <c:v>21.361813946477739</c:v>
                </c:pt>
                <c:pt idx="17">
                  <c:v>21.255946012382431</c:v>
                </c:pt>
                <c:pt idx="18">
                  <c:v>21.171383505881437</c:v>
                </c:pt>
                <c:pt idx="19">
                  <c:v>21.097136265970057</c:v>
                </c:pt>
                <c:pt idx="20">
                  <c:v>21.033038030326018</c:v>
                </c:pt>
                <c:pt idx="21">
                  <c:v>20.95927807324669</c:v>
                </c:pt>
                <c:pt idx="22">
                  <c:v>20.881715940012569</c:v>
                </c:pt>
                <c:pt idx="23">
                  <c:v>20.807875536185676</c:v>
                </c:pt>
                <c:pt idx="24">
                  <c:v>20.751371253255062</c:v>
                </c:pt>
                <c:pt idx="25">
                  <c:v>20.707336192508865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108.00477856944411</c:v>
                </c:pt>
                <c:pt idx="1">
                  <c:v>101.76689834289752</c:v>
                </c:pt>
                <c:pt idx="2">
                  <c:v>103.82420705005518</c:v>
                </c:pt>
                <c:pt idx="3">
                  <c:v>105.34210289781741</c:v>
                </c:pt>
                <c:pt idx="4">
                  <c:v>111.06164108495578</c:v>
                </c:pt>
                <c:pt idx="5">
                  <c:v>108.27911132410225</c:v>
                </c:pt>
                <c:pt idx="6">
                  <c:v>118.51886093709862</c:v>
                </c:pt>
                <c:pt idx="7">
                  <c:v>119.34225484752518</c:v>
                </c:pt>
                <c:pt idx="8">
                  <c:v>115.7124757757278</c:v>
                </c:pt>
                <c:pt idx="9">
                  <c:v>115.84108228539445</c:v>
                </c:pt>
                <c:pt idx="10">
                  <c:v>112.12090057177249</c:v>
                </c:pt>
                <c:pt idx="11">
                  <c:v>116.45190914521315</c:v>
                </c:pt>
                <c:pt idx="12">
                  <c:v>117.68064070043121</c:v>
                </c:pt>
                <c:pt idx="13">
                  <c:v>119.0419255168561</c:v>
                </c:pt>
                <c:pt idx="14">
                  <c:v>120.50485379378105</c:v>
                </c:pt>
                <c:pt idx="15">
                  <c:v>121.76416683026633</c:v>
                </c:pt>
                <c:pt idx="16">
                  <c:v>122.94685375174458</c:v>
                </c:pt>
                <c:pt idx="17">
                  <c:v>124.10531027538701</c:v>
                </c:pt>
                <c:pt idx="18">
                  <c:v>125.35782873007709</c:v>
                </c:pt>
                <c:pt idx="19">
                  <c:v>126.57113674311853</c:v>
                </c:pt>
                <c:pt idx="20">
                  <c:v>127.78186438373903</c:v>
                </c:pt>
                <c:pt idx="21">
                  <c:v>129.02200305715812</c:v>
                </c:pt>
                <c:pt idx="22">
                  <c:v>130.23657536379511</c:v>
                </c:pt>
                <c:pt idx="23">
                  <c:v>131.53506559854549</c:v>
                </c:pt>
                <c:pt idx="24">
                  <c:v>132.84304552714653</c:v>
                </c:pt>
                <c:pt idx="25">
                  <c:v>134.0944107941005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23.36647406669859</c:v>
                </c:pt>
                <c:pt idx="1">
                  <c:v>27.071213160128377</c:v>
                </c:pt>
                <c:pt idx="2">
                  <c:v>25.735155324360857</c:v>
                </c:pt>
                <c:pt idx="3">
                  <c:v>26.429396218338599</c:v>
                </c:pt>
                <c:pt idx="4">
                  <c:v>25.107273048261135</c:v>
                </c:pt>
                <c:pt idx="5">
                  <c:v>30.082144467863088</c:v>
                </c:pt>
                <c:pt idx="6">
                  <c:v>30.70737579909694</c:v>
                </c:pt>
                <c:pt idx="7">
                  <c:v>30.093114308817615</c:v>
                </c:pt>
                <c:pt idx="8">
                  <c:v>28.207667957797156</c:v>
                </c:pt>
                <c:pt idx="9">
                  <c:v>28.563366678012851</c:v>
                </c:pt>
                <c:pt idx="10">
                  <c:v>26.071197050792069</c:v>
                </c:pt>
                <c:pt idx="11">
                  <c:v>26.083457694483279</c:v>
                </c:pt>
                <c:pt idx="12">
                  <c:v>26.18930700436654</c:v>
                </c:pt>
                <c:pt idx="13">
                  <c:v>26.290631304317994</c:v>
                </c:pt>
                <c:pt idx="14">
                  <c:v>26.417125929745975</c:v>
                </c:pt>
                <c:pt idx="15">
                  <c:v>26.528524333290523</c:v>
                </c:pt>
                <c:pt idx="16">
                  <c:v>26.617328409837071</c:v>
                </c:pt>
                <c:pt idx="17">
                  <c:v>26.701141966277039</c:v>
                </c:pt>
                <c:pt idx="18">
                  <c:v>26.767530509137089</c:v>
                </c:pt>
                <c:pt idx="19">
                  <c:v>26.829898800248667</c:v>
                </c:pt>
                <c:pt idx="20">
                  <c:v>26.896337930823698</c:v>
                </c:pt>
                <c:pt idx="21">
                  <c:v>26.973951279719046</c:v>
                </c:pt>
                <c:pt idx="22">
                  <c:v>27.050194363593008</c:v>
                </c:pt>
                <c:pt idx="23">
                  <c:v>27.112370667087227</c:v>
                </c:pt>
                <c:pt idx="24">
                  <c:v>27.199329118471638</c:v>
                </c:pt>
                <c:pt idx="25">
                  <c:v>27.29376375435448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1.8743406089349621</c:v>
                </c:pt>
                <c:pt idx="1">
                  <c:v>1.3782198437685793</c:v>
                </c:pt>
                <c:pt idx="2">
                  <c:v>1.4286991283677681</c:v>
                </c:pt>
                <c:pt idx="3">
                  <c:v>1.2939914776676689</c:v>
                </c:pt>
                <c:pt idx="4">
                  <c:v>1.4468344216917524</c:v>
                </c:pt>
                <c:pt idx="5">
                  <c:v>1.2926597288046038</c:v>
                </c:pt>
                <c:pt idx="6">
                  <c:v>1.1197357539138573</c:v>
                </c:pt>
                <c:pt idx="7">
                  <c:v>1.2034745947704237</c:v>
                </c:pt>
                <c:pt idx="8">
                  <c:v>1.325792431947185</c:v>
                </c:pt>
                <c:pt idx="9">
                  <c:v>1.155746490978925</c:v>
                </c:pt>
                <c:pt idx="10">
                  <c:v>1.4245699917380525</c:v>
                </c:pt>
                <c:pt idx="11">
                  <c:v>1.1377747584631612</c:v>
                </c:pt>
                <c:pt idx="12">
                  <c:v>1.1530784855002447</c:v>
                </c:pt>
                <c:pt idx="13">
                  <c:v>1.1678021290495217</c:v>
                </c:pt>
                <c:pt idx="14">
                  <c:v>1.1837107901916184</c:v>
                </c:pt>
                <c:pt idx="15">
                  <c:v>1.2001974512890186</c:v>
                </c:pt>
                <c:pt idx="16">
                  <c:v>1.21331050886952</c:v>
                </c:pt>
                <c:pt idx="17">
                  <c:v>1.2260177271577379</c:v>
                </c:pt>
                <c:pt idx="18">
                  <c:v>1.2360940365404727</c:v>
                </c:pt>
                <c:pt idx="19">
                  <c:v>1.2512865038055596</c:v>
                </c:pt>
                <c:pt idx="20">
                  <c:v>1.2633039009575628</c:v>
                </c:pt>
                <c:pt idx="21">
                  <c:v>1.2749970106347339</c:v>
                </c:pt>
                <c:pt idx="22">
                  <c:v>1.2846422042202414</c:v>
                </c:pt>
                <c:pt idx="23">
                  <c:v>1.2990248507847535</c:v>
                </c:pt>
                <c:pt idx="24">
                  <c:v>1.3085685378220051</c:v>
                </c:pt>
                <c:pt idx="25">
                  <c:v>1.3224999776444588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77.34120869386301</c:v>
                </c:pt>
                <c:pt idx="1">
                  <c:v>81.982704623227548</c:v>
                </c:pt>
                <c:pt idx="2">
                  <c:v>86.349669119390299</c:v>
                </c:pt>
                <c:pt idx="3">
                  <c:v>84.959344569662804</c:v>
                </c:pt>
                <c:pt idx="4">
                  <c:v>91.216174524076095</c:v>
                </c:pt>
                <c:pt idx="5">
                  <c:v>85.043369150878306</c:v>
                </c:pt>
                <c:pt idx="6">
                  <c:v>82.961626069348824</c:v>
                </c:pt>
                <c:pt idx="7">
                  <c:v>84.347906903881281</c:v>
                </c:pt>
                <c:pt idx="8">
                  <c:v>81.858749959956512</c:v>
                </c:pt>
                <c:pt idx="9">
                  <c:v>79.260357778569883</c:v>
                </c:pt>
                <c:pt idx="10">
                  <c:v>77.553645479838437</c:v>
                </c:pt>
                <c:pt idx="11">
                  <c:v>72.267294275784167</c:v>
                </c:pt>
                <c:pt idx="12">
                  <c:v>72.057021711136898</c:v>
                </c:pt>
                <c:pt idx="13">
                  <c:v>71.93231381632468</c:v>
                </c:pt>
                <c:pt idx="14">
                  <c:v>71.83047695505681</c:v>
                </c:pt>
                <c:pt idx="15">
                  <c:v>71.542433470055173</c:v>
                </c:pt>
                <c:pt idx="16">
                  <c:v>71.198562481807556</c:v>
                </c:pt>
                <c:pt idx="17">
                  <c:v>70.813235783177987</c:v>
                </c:pt>
                <c:pt idx="18">
                  <c:v>70.395793609213399</c:v>
                </c:pt>
                <c:pt idx="19">
                  <c:v>69.976241430193269</c:v>
                </c:pt>
                <c:pt idx="20">
                  <c:v>69.557067796159203</c:v>
                </c:pt>
                <c:pt idx="21">
                  <c:v>69.232820275633259</c:v>
                </c:pt>
                <c:pt idx="22">
                  <c:v>68.906324632220375</c:v>
                </c:pt>
                <c:pt idx="23">
                  <c:v>68.568806371129455</c:v>
                </c:pt>
                <c:pt idx="24">
                  <c:v>68.180109122006328</c:v>
                </c:pt>
                <c:pt idx="25">
                  <c:v>67.713993755459057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21.373246827478159</c:v>
                </c:pt>
                <c:pt idx="1">
                  <c:v>22.835961359002283</c:v>
                </c:pt>
                <c:pt idx="2">
                  <c:v>23.545892888005312</c:v>
                </c:pt>
                <c:pt idx="3">
                  <c:v>23.554238487318404</c:v>
                </c:pt>
                <c:pt idx="4">
                  <c:v>22.759771157734942</c:v>
                </c:pt>
                <c:pt idx="5">
                  <c:v>25.115774027544212</c:v>
                </c:pt>
                <c:pt idx="6">
                  <c:v>24.795386350427886</c:v>
                </c:pt>
                <c:pt idx="7">
                  <c:v>27.119065675818771</c:v>
                </c:pt>
                <c:pt idx="8">
                  <c:v>29.022154670753498</c:v>
                </c:pt>
                <c:pt idx="9">
                  <c:v>27.654044684763292</c:v>
                </c:pt>
                <c:pt idx="10">
                  <c:v>28.303483753546416</c:v>
                </c:pt>
                <c:pt idx="11">
                  <c:v>34.406168702567605</c:v>
                </c:pt>
                <c:pt idx="12">
                  <c:v>35.128502740862629</c:v>
                </c:pt>
                <c:pt idx="13">
                  <c:v>35.763247826813867</c:v>
                </c:pt>
                <c:pt idx="14">
                  <c:v>36.389794998246437</c:v>
                </c:pt>
                <c:pt idx="15">
                  <c:v>36.954747983496837</c:v>
                </c:pt>
                <c:pt idx="16">
                  <c:v>37.495647574830159</c:v>
                </c:pt>
                <c:pt idx="17">
                  <c:v>38.050514385065824</c:v>
                </c:pt>
                <c:pt idx="18">
                  <c:v>38.615009553760579</c:v>
                </c:pt>
                <c:pt idx="19">
                  <c:v>39.189864725412697</c:v>
                </c:pt>
                <c:pt idx="20">
                  <c:v>39.777111757184862</c:v>
                </c:pt>
                <c:pt idx="21">
                  <c:v>40.342126538004791</c:v>
                </c:pt>
                <c:pt idx="22">
                  <c:v>40.896344022726034</c:v>
                </c:pt>
                <c:pt idx="23">
                  <c:v>41.474901632931612</c:v>
                </c:pt>
                <c:pt idx="24">
                  <c:v>42.056238036769486</c:v>
                </c:pt>
                <c:pt idx="25">
                  <c:v>42.64219944350473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47.190006457929535</c:v>
                </c:pt>
                <c:pt idx="1">
                  <c:v>44.536921866037538</c:v>
                </c:pt>
                <c:pt idx="2">
                  <c:v>45.338482806144249</c:v>
                </c:pt>
                <c:pt idx="3">
                  <c:v>49.147438473183705</c:v>
                </c:pt>
                <c:pt idx="4">
                  <c:v>50.724933061563185</c:v>
                </c:pt>
                <c:pt idx="5">
                  <c:v>51.643342107026285</c:v>
                </c:pt>
                <c:pt idx="6">
                  <c:v>49.554183626593115</c:v>
                </c:pt>
                <c:pt idx="7">
                  <c:v>49.753097104803395</c:v>
                </c:pt>
                <c:pt idx="8">
                  <c:v>50.594628136369131</c:v>
                </c:pt>
                <c:pt idx="9">
                  <c:v>49.397031645585294</c:v>
                </c:pt>
                <c:pt idx="10">
                  <c:v>41.662370182719663</c:v>
                </c:pt>
                <c:pt idx="11">
                  <c:v>50.452401406845397</c:v>
                </c:pt>
                <c:pt idx="12">
                  <c:v>50.53045450143334</c:v>
                </c:pt>
                <c:pt idx="13">
                  <c:v>50.552504236078036</c:v>
                </c:pt>
                <c:pt idx="14">
                  <c:v>50.619079350787807</c:v>
                </c:pt>
                <c:pt idx="15">
                  <c:v>50.500122206811724</c:v>
                </c:pt>
                <c:pt idx="16">
                  <c:v>50.526258481515434</c:v>
                </c:pt>
                <c:pt idx="17">
                  <c:v>50.519661868242864</c:v>
                </c:pt>
                <c:pt idx="18">
                  <c:v>50.471617246694414</c:v>
                </c:pt>
                <c:pt idx="19">
                  <c:v>50.389824611630239</c:v>
                </c:pt>
                <c:pt idx="20">
                  <c:v>50.324632455713576</c:v>
                </c:pt>
                <c:pt idx="21">
                  <c:v>50.224738182466375</c:v>
                </c:pt>
                <c:pt idx="22">
                  <c:v>50.166761901435521</c:v>
                </c:pt>
                <c:pt idx="23">
                  <c:v>50.097671351957707</c:v>
                </c:pt>
                <c:pt idx="24">
                  <c:v>49.950604478349959</c:v>
                </c:pt>
                <c:pt idx="25">
                  <c:v>49.768422164415014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49.123498675593346</c:v>
                </c:pt>
                <c:pt idx="1">
                  <c:v>49.609340154004812</c:v>
                </c:pt>
                <c:pt idx="2">
                  <c:v>52.609954585295945</c:v>
                </c:pt>
                <c:pt idx="3">
                  <c:v>48.550331072556332</c:v>
                </c:pt>
                <c:pt idx="4">
                  <c:v>52.263583019949685</c:v>
                </c:pt>
                <c:pt idx="5">
                  <c:v>58.08695516380147</c:v>
                </c:pt>
                <c:pt idx="6">
                  <c:v>58.63022192729013</c:v>
                </c:pt>
                <c:pt idx="7">
                  <c:v>56.485516903911716</c:v>
                </c:pt>
                <c:pt idx="8">
                  <c:v>59.641849472458119</c:v>
                </c:pt>
                <c:pt idx="9">
                  <c:v>63.077640761724581</c:v>
                </c:pt>
                <c:pt idx="10">
                  <c:v>55.887109188366111</c:v>
                </c:pt>
                <c:pt idx="11">
                  <c:v>59.665767720977016</c:v>
                </c:pt>
                <c:pt idx="12">
                  <c:v>59.813026081602061</c:v>
                </c:pt>
                <c:pt idx="13">
                  <c:v>60.031400023617998</c:v>
                </c:pt>
                <c:pt idx="14">
                  <c:v>60.296689812185633</c:v>
                </c:pt>
                <c:pt idx="15">
                  <c:v>60.501117500539429</c:v>
                </c:pt>
                <c:pt idx="16">
                  <c:v>60.625508095897473</c:v>
                </c:pt>
                <c:pt idx="17">
                  <c:v>60.722076153458204</c:v>
                </c:pt>
                <c:pt idx="18">
                  <c:v>60.807367983187739</c:v>
                </c:pt>
                <c:pt idx="19">
                  <c:v>60.876536005139727</c:v>
                </c:pt>
                <c:pt idx="20">
                  <c:v>60.960233687503511</c:v>
                </c:pt>
                <c:pt idx="21">
                  <c:v>61.024337444230866</c:v>
                </c:pt>
                <c:pt idx="22">
                  <c:v>61.091016183607728</c:v>
                </c:pt>
                <c:pt idx="23">
                  <c:v>61.151275837675328</c:v>
                </c:pt>
                <c:pt idx="24">
                  <c:v>61.209635928757336</c:v>
                </c:pt>
                <c:pt idx="25">
                  <c:v>61.265452583588463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22.454814866521925</c:v>
                </c:pt>
                <c:pt idx="1">
                  <c:v>22.395544554618613</c:v>
                </c:pt>
                <c:pt idx="2">
                  <c:v>22.459904151127837</c:v>
                </c:pt>
                <c:pt idx="3">
                  <c:v>22.861468633224401</c:v>
                </c:pt>
                <c:pt idx="4">
                  <c:v>25.209523762949054</c:v>
                </c:pt>
                <c:pt idx="5">
                  <c:v>27.519752486009605</c:v>
                </c:pt>
                <c:pt idx="6">
                  <c:v>26.683668293040327</c:v>
                </c:pt>
                <c:pt idx="7">
                  <c:v>24.037359245870519</c:v>
                </c:pt>
                <c:pt idx="8">
                  <c:v>25.260485444122175</c:v>
                </c:pt>
                <c:pt idx="9">
                  <c:v>24.60015284119363</c:v>
                </c:pt>
                <c:pt idx="10">
                  <c:v>21.542996276941501</c:v>
                </c:pt>
                <c:pt idx="11">
                  <c:v>18.485785963066231</c:v>
                </c:pt>
                <c:pt idx="12">
                  <c:v>18.457591002532105</c:v>
                </c:pt>
                <c:pt idx="13">
                  <c:v>18.43253803746974</c:v>
                </c:pt>
                <c:pt idx="14">
                  <c:v>18.412052956522164</c:v>
                </c:pt>
                <c:pt idx="15">
                  <c:v>18.365452066647659</c:v>
                </c:pt>
                <c:pt idx="16">
                  <c:v>18.270335286704558</c:v>
                </c:pt>
                <c:pt idx="17">
                  <c:v>18.15564648110032</c:v>
                </c:pt>
                <c:pt idx="18">
                  <c:v>18.074859425707292</c:v>
                </c:pt>
                <c:pt idx="19">
                  <c:v>17.98717976180097</c:v>
                </c:pt>
                <c:pt idx="20">
                  <c:v>17.90116385895033</c:v>
                </c:pt>
                <c:pt idx="21">
                  <c:v>17.813703714684895</c:v>
                </c:pt>
                <c:pt idx="22">
                  <c:v>17.733401177152842</c:v>
                </c:pt>
                <c:pt idx="23">
                  <c:v>17.655068086954046</c:v>
                </c:pt>
                <c:pt idx="24">
                  <c:v>17.582376762605072</c:v>
                </c:pt>
                <c:pt idx="25">
                  <c:v>17.50742278018198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122.75688473967459</c:v>
                </c:pt>
                <c:pt idx="1">
                  <c:v>119.23662332792023</c:v>
                </c:pt>
                <c:pt idx="2">
                  <c:v>121.98686436104201</c:v>
                </c:pt>
                <c:pt idx="3">
                  <c:v>116.27763535640037</c:v>
                </c:pt>
                <c:pt idx="4">
                  <c:v>120.93302981159967</c:v>
                </c:pt>
                <c:pt idx="5">
                  <c:v>126.68979570227272</c:v>
                </c:pt>
                <c:pt idx="6">
                  <c:v>125.34402764076381</c:v>
                </c:pt>
                <c:pt idx="7">
                  <c:v>125.7600836784583</c:v>
                </c:pt>
                <c:pt idx="8">
                  <c:v>129.50561409929441</c:v>
                </c:pt>
                <c:pt idx="9">
                  <c:v>129.04947689104824</c:v>
                </c:pt>
                <c:pt idx="10">
                  <c:v>115.77854526710644</c:v>
                </c:pt>
                <c:pt idx="11">
                  <c:v>119.4397971778797</c:v>
                </c:pt>
                <c:pt idx="12">
                  <c:v>119.74902765446559</c:v>
                </c:pt>
                <c:pt idx="13">
                  <c:v>119.25526124371994</c:v>
                </c:pt>
                <c:pt idx="14">
                  <c:v>118.65652870152235</c:v>
                </c:pt>
                <c:pt idx="15">
                  <c:v>118.31547823323504</c:v>
                </c:pt>
                <c:pt idx="16">
                  <c:v>117.81428457224337</c:v>
                </c:pt>
                <c:pt idx="17">
                  <c:v>117.10148783133063</c:v>
                </c:pt>
                <c:pt idx="18">
                  <c:v>116.45376505405147</c:v>
                </c:pt>
                <c:pt idx="19">
                  <c:v>115.87933561929543</c:v>
                </c:pt>
                <c:pt idx="20">
                  <c:v>115.40666241887247</c:v>
                </c:pt>
                <c:pt idx="21">
                  <c:v>114.8831852832175</c:v>
                </c:pt>
                <c:pt idx="22">
                  <c:v>114.4286049446832</c:v>
                </c:pt>
                <c:pt idx="23">
                  <c:v>113.9395212791318</c:v>
                </c:pt>
                <c:pt idx="24">
                  <c:v>113.42828444385724</c:v>
                </c:pt>
                <c:pt idx="25">
                  <c:v>112.91926780957797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90.891689384215496</c:v>
                </c:pt>
                <c:pt idx="1">
                  <c:v>101.29656475144918</c:v>
                </c:pt>
                <c:pt idx="2">
                  <c:v>104.0588506139635</c:v>
                </c:pt>
                <c:pt idx="3">
                  <c:v>108.17291569832703</c:v>
                </c:pt>
                <c:pt idx="4">
                  <c:v>109.9649843497302</c:v>
                </c:pt>
                <c:pt idx="5">
                  <c:v>113.79089207834019</c:v>
                </c:pt>
                <c:pt idx="6">
                  <c:v>116.36102493845226</c:v>
                </c:pt>
                <c:pt idx="7">
                  <c:v>122.05739988998957</c:v>
                </c:pt>
                <c:pt idx="8">
                  <c:v>127.04770329679539</c:v>
                </c:pt>
                <c:pt idx="9">
                  <c:v>130.59155702729041</c:v>
                </c:pt>
                <c:pt idx="10">
                  <c:v>134.28417625805989</c:v>
                </c:pt>
                <c:pt idx="11">
                  <c:v>130.5377840037446</c:v>
                </c:pt>
                <c:pt idx="12">
                  <c:v>132.33936007284774</c:v>
                </c:pt>
                <c:pt idx="13">
                  <c:v>134.06475729401103</c:v>
                </c:pt>
                <c:pt idx="14">
                  <c:v>135.90662617358987</c:v>
                </c:pt>
                <c:pt idx="15">
                  <c:v>137.6301004535967</c:v>
                </c:pt>
                <c:pt idx="16">
                  <c:v>139.25413252733188</c:v>
                </c:pt>
                <c:pt idx="17">
                  <c:v>140.84969338538056</c:v>
                </c:pt>
                <c:pt idx="18">
                  <c:v>142.48982412846235</c:v>
                </c:pt>
                <c:pt idx="19">
                  <c:v>144.15250767956684</c:v>
                </c:pt>
                <c:pt idx="20">
                  <c:v>145.90337012183122</c:v>
                </c:pt>
                <c:pt idx="21">
                  <c:v>147.63956019651951</c:v>
                </c:pt>
                <c:pt idx="22">
                  <c:v>149.36915238692563</c:v>
                </c:pt>
                <c:pt idx="23">
                  <c:v>151.14445281246435</c:v>
                </c:pt>
                <c:pt idx="24">
                  <c:v>152.98806763619913</c:v>
                </c:pt>
                <c:pt idx="25">
                  <c:v>154.8537801660716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235.2384606015757</c:v>
                </c:pt>
                <c:pt idx="1">
                  <c:v>235.6244112663249</c:v>
                </c:pt>
                <c:pt idx="2">
                  <c:v>233.19391713968179</c:v>
                </c:pt>
                <c:pt idx="3">
                  <c:v>245.92425910581707</c:v>
                </c:pt>
                <c:pt idx="4">
                  <c:v>252.44140806123244</c:v>
                </c:pt>
                <c:pt idx="5">
                  <c:v>250.81014414058265</c:v>
                </c:pt>
                <c:pt idx="6">
                  <c:v>269.07815612528134</c:v>
                </c:pt>
                <c:pt idx="7">
                  <c:v>270.8729599612164</c:v>
                </c:pt>
                <c:pt idx="8">
                  <c:v>283.06716450966474</c:v>
                </c:pt>
                <c:pt idx="9">
                  <c:v>291.21172295847288</c:v>
                </c:pt>
                <c:pt idx="10">
                  <c:v>304.94878314426342</c:v>
                </c:pt>
                <c:pt idx="11">
                  <c:v>313.20018074888253</c:v>
                </c:pt>
                <c:pt idx="12">
                  <c:v>316.4939364934699</c:v>
                </c:pt>
                <c:pt idx="13">
                  <c:v>320.40823004885965</c:v>
                </c:pt>
                <c:pt idx="14">
                  <c:v>324.71177049912274</c:v>
                </c:pt>
                <c:pt idx="15">
                  <c:v>328.50600874388033</c:v>
                </c:pt>
                <c:pt idx="16">
                  <c:v>332.18088605498883</c:v>
                </c:pt>
                <c:pt idx="17">
                  <c:v>335.81781225907929</c:v>
                </c:pt>
                <c:pt idx="18">
                  <c:v>339.32937089199527</c:v>
                </c:pt>
                <c:pt idx="19">
                  <c:v>342.87749594252034</c:v>
                </c:pt>
                <c:pt idx="20">
                  <c:v>346.59731933472756</c:v>
                </c:pt>
                <c:pt idx="21">
                  <c:v>350.34001861893046</c:v>
                </c:pt>
                <c:pt idx="22">
                  <c:v>353.98358985503779</c:v>
                </c:pt>
                <c:pt idx="23">
                  <c:v>357.6745166030214</c:v>
                </c:pt>
                <c:pt idx="24">
                  <c:v>361.33299361122687</c:v>
                </c:pt>
                <c:pt idx="25">
                  <c:v>364.85590234161441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141.19633276865923</c:v>
                </c:pt>
                <c:pt idx="1">
                  <c:v>147.01610325431571</c:v>
                </c:pt>
                <c:pt idx="2">
                  <c:v>150.71936687265324</c:v>
                </c:pt>
                <c:pt idx="3">
                  <c:v>153.62441043179459</c:v>
                </c:pt>
                <c:pt idx="4">
                  <c:v>157.27039977274802</c:v>
                </c:pt>
                <c:pt idx="5">
                  <c:v>158.92698356597396</c:v>
                </c:pt>
                <c:pt idx="6">
                  <c:v>163.0335196510801</c:v>
                </c:pt>
                <c:pt idx="7">
                  <c:v>169.21228323630609</c:v>
                </c:pt>
                <c:pt idx="8">
                  <c:v>174.12367009423059</c:v>
                </c:pt>
                <c:pt idx="9">
                  <c:v>175.42359607639418</c:v>
                </c:pt>
                <c:pt idx="10">
                  <c:v>181.39827380228164</c:v>
                </c:pt>
                <c:pt idx="11">
                  <c:v>171.24701380975304</c:v>
                </c:pt>
                <c:pt idx="12">
                  <c:v>172.2786305554246</c:v>
                </c:pt>
                <c:pt idx="13">
                  <c:v>173.72360589291611</c:v>
                </c:pt>
                <c:pt idx="14">
                  <c:v>175.48881711105878</c:v>
                </c:pt>
                <c:pt idx="15">
                  <c:v>176.95687397516963</c:v>
                </c:pt>
                <c:pt idx="16">
                  <c:v>178.29592673281502</c:v>
                </c:pt>
                <c:pt idx="17">
                  <c:v>179.58593677387779</c:v>
                </c:pt>
                <c:pt idx="18">
                  <c:v>180.92092289352831</c:v>
                </c:pt>
                <c:pt idx="19">
                  <c:v>182.28107577434122</c:v>
                </c:pt>
                <c:pt idx="20">
                  <c:v>183.67609490325208</c:v>
                </c:pt>
                <c:pt idx="21">
                  <c:v>185.02317199329076</c:v>
                </c:pt>
                <c:pt idx="22">
                  <c:v>186.35481737458855</c:v>
                </c:pt>
                <c:pt idx="23">
                  <c:v>187.82199480333773</c:v>
                </c:pt>
                <c:pt idx="24">
                  <c:v>189.23720310467172</c:v>
                </c:pt>
                <c:pt idx="25">
                  <c:v>190.68237983360456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154.67306186687537</c:v>
                </c:pt>
                <c:pt idx="1">
                  <c:v>163.75552417921929</c:v>
                </c:pt>
                <c:pt idx="2">
                  <c:v>165.20574628993398</c:v>
                </c:pt>
                <c:pt idx="3">
                  <c:v>163.31258614485228</c:v>
                </c:pt>
                <c:pt idx="4">
                  <c:v>167.11579596158134</c:v>
                </c:pt>
                <c:pt idx="5">
                  <c:v>171.77935834819672</c:v>
                </c:pt>
                <c:pt idx="6">
                  <c:v>166.73145001272471</c:v>
                </c:pt>
                <c:pt idx="7">
                  <c:v>173.54471974743248</c:v>
                </c:pt>
                <c:pt idx="8">
                  <c:v>174.83571972621019</c:v>
                </c:pt>
                <c:pt idx="9">
                  <c:v>165.32003700112938</c:v>
                </c:pt>
                <c:pt idx="10">
                  <c:v>170.33108054537945</c:v>
                </c:pt>
                <c:pt idx="11">
                  <c:v>163.58283424415896</c:v>
                </c:pt>
                <c:pt idx="12">
                  <c:v>163.44341123789903</c:v>
                </c:pt>
                <c:pt idx="13">
                  <c:v>163.01074507861856</c:v>
                </c:pt>
                <c:pt idx="14">
                  <c:v>162.57510639278939</c:v>
                </c:pt>
                <c:pt idx="15">
                  <c:v>161.73976940643993</c:v>
                </c:pt>
                <c:pt idx="16">
                  <c:v>160.48465095118047</c:v>
                </c:pt>
                <c:pt idx="17">
                  <c:v>159.15171637622927</c:v>
                </c:pt>
                <c:pt idx="18">
                  <c:v>157.64219646662843</c:v>
                </c:pt>
                <c:pt idx="19">
                  <c:v>156.05143836769628</c:v>
                </c:pt>
                <c:pt idx="20">
                  <c:v>154.4966889939748</c:v>
                </c:pt>
                <c:pt idx="21">
                  <c:v>152.83034201591227</c:v>
                </c:pt>
                <c:pt idx="22">
                  <c:v>151.19333365358466</c:v>
                </c:pt>
                <c:pt idx="23">
                  <c:v>149.30904343165278</c:v>
                </c:pt>
                <c:pt idx="24">
                  <c:v>147.49597440753828</c:v>
                </c:pt>
                <c:pt idx="25">
                  <c:v>145.94296582956173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138.55820187253647</c:v>
                </c:pt>
                <c:pt idx="1">
                  <c:v>135.2289693170859</c:v>
                </c:pt>
                <c:pt idx="2">
                  <c:v>134.75328966997816</c:v>
                </c:pt>
                <c:pt idx="3">
                  <c:v>138.14088143303869</c:v>
                </c:pt>
                <c:pt idx="4">
                  <c:v>141.70164796192677</c:v>
                </c:pt>
                <c:pt idx="5">
                  <c:v>147.45671770860457</c:v>
                </c:pt>
                <c:pt idx="6">
                  <c:v>132.9037628748876</c:v>
                </c:pt>
                <c:pt idx="7">
                  <c:v>135.94476390119885</c:v>
                </c:pt>
                <c:pt idx="8">
                  <c:v>140.37732442467347</c:v>
                </c:pt>
                <c:pt idx="9">
                  <c:v>150.41318687944158</c:v>
                </c:pt>
                <c:pt idx="10">
                  <c:v>128.22586848719465</c:v>
                </c:pt>
                <c:pt idx="11">
                  <c:v>130.36283034818109</c:v>
                </c:pt>
                <c:pt idx="12">
                  <c:v>129.67001175802815</c:v>
                </c:pt>
                <c:pt idx="13">
                  <c:v>128.7270375513462</c:v>
                </c:pt>
                <c:pt idx="14">
                  <c:v>127.97636653539932</c:v>
                </c:pt>
                <c:pt idx="15">
                  <c:v>127.12800734528172</c:v>
                </c:pt>
                <c:pt idx="16">
                  <c:v>126.24931457023355</c:v>
                </c:pt>
                <c:pt idx="17">
                  <c:v>125.34074873423475</c:v>
                </c:pt>
                <c:pt idx="18">
                  <c:v>124.47581947101587</c:v>
                </c:pt>
                <c:pt idx="19">
                  <c:v>123.59217803523023</c:v>
                </c:pt>
                <c:pt idx="20">
                  <c:v>122.76114845631034</c:v>
                </c:pt>
                <c:pt idx="21">
                  <c:v>121.90904438959778</c:v>
                </c:pt>
                <c:pt idx="22">
                  <c:v>121.08324193642922</c:v>
                </c:pt>
                <c:pt idx="23">
                  <c:v>120.26228667332705</c:v>
                </c:pt>
                <c:pt idx="24">
                  <c:v>119.43356928457814</c:v>
                </c:pt>
                <c:pt idx="25">
                  <c:v>118.59453876632047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133.24559324507769</c:v>
                </c:pt>
                <c:pt idx="1">
                  <c:v>130.21633134679448</c:v>
                </c:pt>
                <c:pt idx="2">
                  <c:v>130.98806150278381</c:v>
                </c:pt>
                <c:pt idx="3">
                  <c:v>133.06549059382368</c:v>
                </c:pt>
                <c:pt idx="4">
                  <c:v>137.61574855490866</c:v>
                </c:pt>
                <c:pt idx="5">
                  <c:v>139.65391552076994</c:v>
                </c:pt>
                <c:pt idx="6">
                  <c:v>150.34597249010943</c:v>
                </c:pt>
                <c:pt idx="7">
                  <c:v>150.63884375111323</c:v>
                </c:pt>
                <c:pt idx="8">
                  <c:v>145.24593616547213</c:v>
                </c:pt>
                <c:pt idx="9">
                  <c:v>145.56019545438622</c:v>
                </c:pt>
                <c:pt idx="10">
                  <c:v>139.61666761430263</c:v>
                </c:pt>
                <c:pt idx="11">
                  <c:v>143.67314159815959</c:v>
                </c:pt>
                <c:pt idx="12">
                  <c:v>145.023026190298</c:v>
                </c:pt>
                <c:pt idx="13">
                  <c:v>146.50035895022361</c:v>
                </c:pt>
                <c:pt idx="14">
                  <c:v>148.10569051371863</c:v>
                </c:pt>
                <c:pt idx="15">
                  <c:v>149.4928886148459</c:v>
                </c:pt>
                <c:pt idx="16">
                  <c:v>150.77749267045115</c:v>
                </c:pt>
                <c:pt idx="17">
                  <c:v>152.0324699688218</c:v>
                </c:pt>
                <c:pt idx="18">
                  <c:v>153.36145327575463</c:v>
                </c:pt>
                <c:pt idx="19">
                  <c:v>154.65232204717276</c:v>
                </c:pt>
                <c:pt idx="20">
                  <c:v>155.94150621552029</c:v>
                </c:pt>
                <c:pt idx="21">
                  <c:v>157.2709513475119</c:v>
                </c:pt>
                <c:pt idx="22">
                  <c:v>158.57141193160834</c:v>
                </c:pt>
                <c:pt idx="23">
                  <c:v>159.94646111641745</c:v>
                </c:pt>
                <c:pt idx="24">
                  <c:v>161.35094318344017</c:v>
                </c:pt>
                <c:pt idx="25">
                  <c:v>162.71067452609944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98.714455521341165</c:v>
                </c:pt>
                <c:pt idx="1">
                  <c:v>104.81866598222983</c:v>
                </c:pt>
                <c:pt idx="2">
                  <c:v>109.89556200739561</c:v>
                </c:pt>
                <c:pt idx="3">
                  <c:v>108.5135830569812</c:v>
                </c:pt>
                <c:pt idx="4">
                  <c:v>113.97594568181104</c:v>
                </c:pt>
                <c:pt idx="5">
                  <c:v>110.15914317842251</c:v>
                </c:pt>
                <c:pt idx="6">
                  <c:v>107.75701241977671</c:v>
                </c:pt>
                <c:pt idx="7">
                  <c:v>111.46697257970006</c:v>
                </c:pt>
                <c:pt idx="8">
                  <c:v>110.88090463071001</c:v>
                </c:pt>
                <c:pt idx="9">
                  <c:v>106.91440246333318</c:v>
                </c:pt>
                <c:pt idx="10">
                  <c:v>105.85712923338485</c:v>
                </c:pt>
                <c:pt idx="11">
                  <c:v>106.67346297835178</c:v>
                </c:pt>
                <c:pt idx="12">
                  <c:v>107.18552445199953</c:v>
                </c:pt>
                <c:pt idx="13">
                  <c:v>107.69556164313855</c:v>
                </c:pt>
                <c:pt idx="14">
                  <c:v>108.22027195330324</c:v>
                </c:pt>
                <c:pt idx="15">
                  <c:v>108.497181453552</c:v>
                </c:pt>
                <c:pt idx="16">
                  <c:v>108.69421005663771</c:v>
                </c:pt>
                <c:pt idx="17">
                  <c:v>108.86375016824381</c:v>
                </c:pt>
                <c:pt idx="18">
                  <c:v>109.01080316297399</c:v>
                </c:pt>
                <c:pt idx="19">
                  <c:v>109.16610615560597</c:v>
                </c:pt>
                <c:pt idx="20">
                  <c:v>109.33417955334406</c:v>
                </c:pt>
                <c:pt idx="21">
                  <c:v>109.57494681363805</c:v>
                </c:pt>
                <c:pt idx="22">
                  <c:v>109.80266865494642</c:v>
                </c:pt>
                <c:pt idx="23">
                  <c:v>110.04370800406107</c:v>
                </c:pt>
                <c:pt idx="24">
                  <c:v>110.23634715877581</c:v>
                </c:pt>
                <c:pt idx="25">
                  <c:v>110.35619319896378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96.313505133522881</c:v>
                </c:pt>
                <c:pt idx="1">
                  <c:v>94.146262020042343</c:v>
                </c:pt>
                <c:pt idx="2">
                  <c:v>97.948437391440194</c:v>
                </c:pt>
                <c:pt idx="3">
                  <c:v>97.697769545740044</c:v>
                </c:pt>
                <c:pt idx="4">
                  <c:v>102.98851608151287</c:v>
                </c:pt>
                <c:pt idx="5">
                  <c:v>109.73029727082775</c:v>
                </c:pt>
                <c:pt idx="6">
                  <c:v>108.18440555388324</c:v>
                </c:pt>
                <c:pt idx="7">
                  <c:v>106.2386140087151</c:v>
                </c:pt>
                <c:pt idx="8">
                  <c:v>110.23647760882724</c:v>
                </c:pt>
                <c:pt idx="9">
                  <c:v>112.47467240730987</c:v>
                </c:pt>
                <c:pt idx="10">
                  <c:v>97.549479371085766</c:v>
                </c:pt>
                <c:pt idx="11">
                  <c:v>110.11816912782241</c:v>
                </c:pt>
                <c:pt idx="12">
                  <c:v>110.3434805830354</c:v>
                </c:pt>
                <c:pt idx="13">
                  <c:v>110.58390425969603</c:v>
                </c:pt>
                <c:pt idx="14">
                  <c:v>110.91576916297345</c:v>
                </c:pt>
                <c:pt idx="15">
                  <c:v>111.00123970735115</c:v>
                </c:pt>
                <c:pt idx="16">
                  <c:v>111.1517665774129</c:v>
                </c:pt>
                <c:pt idx="17">
                  <c:v>111.24173802170107</c:v>
                </c:pt>
                <c:pt idx="18">
                  <c:v>111.27898522988215</c:v>
                </c:pt>
                <c:pt idx="19">
                  <c:v>111.26636061676996</c:v>
                </c:pt>
                <c:pt idx="20">
                  <c:v>111.28486614321709</c:v>
                </c:pt>
                <c:pt idx="21">
                  <c:v>111.24907562669725</c:v>
                </c:pt>
                <c:pt idx="22">
                  <c:v>111.25777808504324</c:v>
                </c:pt>
                <c:pt idx="23">
                  <c:v>111.24894718963304</c:v>
                </c:pt>
                <c:pt idx="24">
                  <c:v>111.1602404071073</c:v>
                </c:pt>
                <c:pt idx="25">
                  <c:v>111.03387474800348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145.2116996061965</c:v>
                </c:pt>
                <c:pt idx="1">
                  <c:v>141.63216788253885</c:v>
                </c:pt>
                <c:pt idx="2">
                  <c:v>144.44676851216985</c:v>
                </c:pt>
                <c:pt idx="3">
                  <c:v>139.13910398962477</c:v>
                </c:pt>
                <c:pt idx="4">
                  <c:v>146.14255357454871</c:v>
                </c:pt>
                <c:pt idx="5">
                  <c:v>154.20954818828233</c:v>
                </c:pt>
                <c:pt idx="6">
                  <c:v>152.02769593380413</c:v>
                </c:pt>
                <c:pt idx="7">
                  <c:v>149.79744292432883</c:v>
                </c:pt>
                <c:pt idx="8">
                  <c:v>154.76609954341657</c:v>
                </c:pt>
                <c:pt idx="9">
                  <c:v>153.64962973224186</c:v>
                </c:pt>
                <c:pt idx="10">
                  <c:v>137.32154154404793</c:v>
                </c:pt>
                <c:pt idx="11">
                  <c:v>137.92558314094592</c:v>
                </c:pt>
                <c:pt idx="12">
                  <c:v>138.2066186569977</c:v>
                </c:pt>
                <c:pt idx="13">
                  <c:v>137.68779928118968</c:v>
                </c:pt>
                <c:pt idx="14">
                  <c:v>137.06858165804451</c:v>
                </c:pt>
                <c:pt idx="15">
                  <c:v>136.6809302998827</c:v>
                </c:pt>
                <c:pt idx="16">
                  <c:v>136.08461985894792</c:v>
                </c:pt>
                <c:pt idx="17">
                  <c:v>135.25713431243094</c:v>
                </c:pt>
                <c:pt idx="18">
                  <c:v>134.52862447975878</c:v>
                </c:pt>
                <c:pt idx="19">
                  <c:v>133.86651538109641</c:v>
                </c:pt>
                <c:pt idx="20">
                  <c:v>133.30782627782281</c:v>
                </c:pt>
                <c:pt idx="21">
                  <c:v>132.69688899790239</c:v>
                </c:pt>
                <c:pt idx="22">
                  <c:v>132.16200612183604</c:v>
                </c:pt>
                <c:pt idx="23">
                  <c:v>131.59458936608584</c:v>
                </c:pt>
                <c:pt idx="24">
                  <c:v>131.01066120646232</c:v>
                </c:pt>
                <c:pt idx="25">
                  <c:v>130.42669058975994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90.891689384215496</c:v>
                </c:pt>
                <c:pt idx="1">
                  <c:v>101.29656475144918</c:v>
                </c:pt>
                <c:pt idx="2">
                  <c:v>104.0588506139635</c:v>
                </c:pt>
                <c:pt idx="3">
                  <c:v>108.17291569832703</c:v>
                </c:pt>
                <c:pt idx="4">
                  <c:v>109.9649843497302</c:v>
                </c:pt>
                <c:pt idx="5">
                  <c:v>113.79089207834019</c:v>
                </c:pt>
                <c:pt idx="6">
                  <c:v>116.36102493845226</c:v>
                </c:pt>
                <c:pt idx="7">
                  <c:v>122.05739988998957</c:v>
                </c:pt>
                <c:pt idx="8">
                  <c:v>127.04770329679539</c:v>
                </c:pt>
                <c:pt idx="9">
                  <c:v>130.59155702729041</c:v>
                </c:pt>
                <c:pt idx="10">
                  <c:v>134.28417625805989</c:v>
                </c:pt>
                <c:pt idx="11">
                  <c:v>130.5377840037446</c:v>
                </c:pt>
                <c:pt idx="12">
                  <c:v>132.33936007284774</c:v>
                </c:pt>
                <c:pt idx="13">
                  <c:v>134.06475729401103</c:v>
                </c:pt>
                <c:pt idx="14">
                  <c:v>135.90662617358987</c:v>
                </c:pt>
                <c:pt idx="15">
                  <c:v>137.6301004535967</c:v>
                </c:pt>
                <c:pt idx="16">
                  <c:v>139.25413252733188</c:v>
                </c:pt>
                <c:pt idx="17">
                  <c:v>140.84969338538056</c:v>
                </c:pt>
                <c:pt idx="18">
                  <c:v>142.48982412846235</c:v>
                </c:pt>
                <c:pt idx="19">
                  <c:v>144.15250767956684</c:v>
                </c:pt>
                <c:pt idx="20">
                  <c:v>145.90337012183122</c:v>
                </c:pt>
                <c:pt idx="21">
                  <c:v>147.63956019651951</c:v>
                </c:pt>
                <c:pt idx="22">
                  <c:v>149.36915238692563</c:v>
                </c:pt>
                <c:pt idx="23">
                  <c:v>151.14445281246435</c:v>
                </c:pt>
                <c:pt idx="24">
                  <c:v>152.98806763619913</c:v>
                </c:pt>
                <c:pt idx="25">
                  <c:v>154.8537801660716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235.2384606015757</c:v>
                </c:pt>
                <c:pt idx="1">
                  <c:v>235.6244112663249</c:v>
                </c:pt>
                <c:pt idx="2">
                  <c:v>233.19391713968179</c:v>
                </c:pt>
                <c:pt idx="3">
                  <c:v>245.92425910581707</c:v>
                </c:pt>
                <c:pt idx="4">
                  <c:v>252.44140806123244</c:v>
                </c:pt>
                <c:pt idx="5">
                  <c:v>250.81014414058265</c:v>
                </c:pt>
                <c:pt idx="6">
                  <c:v>269.07815612528134</c:v>
                </c:pt>
                <c:pt idx="7">
                  <c:v>270.8729599612164</c:v>
                </c:pt>
                <c:pt idx="8">
                  <c:v>283.06716450966474</c:v>
                </c:pt>
                <c:pt idx="9">
                  <c:v>291.21172295847288</c:v>
                </c:pt>
                <c:pt idx="10">
                  <c:v>304.94878314426342</c:v>
                </c:pt>
                <c:pt idx="11">
                  <c:v>313.20018074888253</c:v>
                </c:pt>
                <c:pt idx="12">
                  <c:v>316.4939364934699</c:v>
                </c:pt>
                <c:pt idx="13">
                  <c:v>320.40823004885965</c:v>
                </c:pt>
                <c:pt idx="14">
                  <c:v>324.71177049912274</c:v>
                </c:pt>
                <c:pt idx="15">
                  <c:v>328.50600874388033</c:v>
                </c:pt>
                <c:pt idx="16">
                  <c:v>332.18088605498883</c:v>
                </c:pt>
                <c:pt idx="17">
                  <c:v>335.81781225907929</c:v>
                </c:pt>
                <c:pt idx="18">
                  <c:v>339.32937089199527</c:v>
                </c:pt>
                <c:pt idx="19">
                  <c:v>342.87749594252034</c:v>
                </c:pt>
                <c:pt idx="20">
                  <c:v>346.59731933472756</c:v>
                </c:pt>
                <c:pt idx="21">
                  <c:v>350.34001861893046</c:v>
                </c:pt>
                <c:pt idx="22">
                  <c:v>353.98358985503779</c:v>
                </c:pt>
                <c:pt idx="23">
                  <c:v>357.6745166030214</c:v>
                </c:pt>
                <c:pt idx="24">
                  <c:v>361.33299361122687</c:v>
                </c:pt>
                <c:pt idx="25">
                  <c:v>364.85590234161441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141.19633276865923</c:v>
                </c:pt>
                <c:pt idx="1">
                  <c:v>147.01610325431571</c:v>
                </c:pt>
                <c:pt idx="2">
                  <c:v>150.71936687265324</c:v>
                </c:pt>
                <c:pt idx="3">
                  <c:v>153.62441043179459</c:v>
                </c:pt>
                <c:pt idx="4">
                  <c:v>157.27039977274802</c:v>
                </c:pt>
                <c:pt idx="5">
                  <c:v>158.92698356597396</c:v>
                </c:pt>
                <c:pt idx="6">
                  <c:v>163.0335196510801</c:v>
                </c:pt>
                <c:pt idx="7">
                  <c:v>169.21228323630609</c:v>
                </c:pt>
                <c:pt idx="8">
                  <c:v>174.12367009423059</c:v>
                </c:pt>
                <c:pt idx="9">
                  <c:v>175.42359607639418</c:v>
                </c:pt>
                <c:pt idx="10">
                  <c:v>181.39827380228164</c:v>
                </c:pt>
                <c:pt idx="11">
                  <c:v>171.24701380975304</c:v>
                </c:pt>
                <c:pt idx="12">
                  <c:v>172.2786305554246</c:v>
                </c:pt>
                <c:pt idx="13">
                  <c:v>173.72360589291611</c:v>
                </c:pt>
                <c:pt idx="14">
                  <c:v>175.48881711105878</c:v>
                </c:pt>
                <c:pt idx="15">
                  <c:v>176.95687397516963</c:v>
                </c:pt>
                <c:pt idx="16">
                  <c:v>178.29592673281502</c:v>
                </c:pt>
                <c:pt idx="17">
                  <c:v>179.58593677387779</c:v>
                </c:pt>
                <c:pt idx="18">
                  <c:v>180.92092289352831</c:v>
                </c:pt>
                <c:pt idx="19">
                  <c:v>182.28107577434122</c:v>
                </c:pt>
                <c:pt idx="20">
                  <c:v>183.67609490325208</c:v>
                </c:pt>
                <c:pt idx="21">
                  <c:v>185.02317199329076</c:v>
                </c:pt>
                <c:pt idx="22">
                  <c:v>186.35481737458855</c:v>
                </c:pt>
                <c:pt idx="23">
                  <c:v>187.82199480333773</c:v>
                </c:pt>
                <c:pt idx="24">
                  <c:v>189.23720310467172</c:v>
                </c:pt>
                <c:pt idx="25">
                  <c:v>190.68237983360456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154.67306186687537</c:v>
                </c:pt>
                <c:pt idx="1">
                  <c:v>163.75552417921929</c:v>
                </c:pt>
                <c:pt idx="2">
                  <c:v>165.20574628993398</c:v>
                </c:pt>
                <c:pt idx="3">
                  <c:v>163.31258614485228</c:v>
                </c:pt>
                <c:pt idx="4">
                  <c:v>167.11579596158134</c:v>
                </c:pt>
                <c:pt idx="5">
                  <c:v>171.77935834819672</c:v>
                </c:pt>
                <c:pt idx="6">
                  <c:v>166.73145001272471</c:v>
                </c:pt>
                <c:pt idx="7">
                  <c:v>173.54471974743248</c:v>
                </c:pt>
                <c:pt idx="8">
                  <c:v>174.83571972621019</c:v>
                </c:pt>
                <c:pt idx="9">
                  <c:v>165.32003700112938</c:v>
                </c:pt>
                <c:pt idx="10">
                  <c:v>170.33108054537945</c:v>
                </c:pt>
                <c:pt idx="11">
                  <c:v>163.58283424415896</c:v>
                </c:pt>
                <c:pt idx="12">
                  <c:v>163.44341123789903</c:v>
                </c:pt>
                <c:pt idx="13">
                  <c:v>163.01074507861856</c:v>
                </c:pt>
                <c:pt idx="14">
                  <c:v>162.57510639278939</c:v>
                </c:pt>
                <c:pt idx="15">
                  <c:v>161.73976940643993</c:v>
                </c:pt>
                <c:pt idx="16">
                  <c:v>160.48465095118047</c:v>
                </c:pt>
                <c:pt idx="17">
                  <c:v>159.15171637622927</c:v>
                </c:pt>
                <c:pt idx="18">
                  <c:v>157.64219646662843</c:v>
                </c:pt>
                <c:pt idx="19">
                  <c:v>156.05143836769628</c:v>
                </c:pt>
                <c:pt idx="20">
                  <c:v>154.4966889939748</c:v>
                </c:pt>
                <c:pt idx="21">
                  <c:v>152.83034201591227</c:v>
                </c:pt>
                <c:pt idx="22">
                  <c:v>151.19333365358466</c:v>
                </c:pt>
                <c:pt idx="23">
                  <c:v>149.30904343165278</c:v>
                </c:pt>
                <c:pt idx="24">
                  <c:v>147.49597440753828</c:v>
                </c:pt>
                <c:pt idx="25">
                  <c:v>145.94296582956173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138.55820187253647</c:v>
                </c:pt>
                <c:pt idx="1">
                  <c:v>135.2289693170859</c:v>
                </c:pt>
                <c:pt idx="2">
                  <c:v>134.75328966997816</c:v>
                </c:pt>
                <c:pt idx="3">
                  <c:v>138.14088143303869</c:v>
                </c:pt>
                <c:pt idx="4">
                  <c:v>141.70164796192677</c:v>
                </c:pt>
                <c:pt idx="5">
                  <c:v>147.45671770860457</c:v>
                </c:pt>
                <c:pt idx="6">
                  <c:v>132.9037628748876</c:v>
                </c:pt>
                <c:pt idx="7">
                  <c:v>135.94476390119885</c:v>
                </c:pt>
                <c:pt idx="8">
                  <c:v>140.37732442467347</c:v>
                </c:pt>
                <c:pt idx="9">
                  <c:v>150.41318687944158</c:v>
                </c:pt>
                <c:pt idx="10">
                  <c:v>128.22586848719465</c:v>
                </c:pt>
                <c:pt idx="11">
                  <c:v>130.36283034818109</c:v>
                </c:pt>
                <c:pt idx="12">
                  <c:v>129.67001175802815</c:v>
                </c:pt>
                <c:pt idx="13">
                  <c:v>128.7270375513462</c:v>
                </c:pt>
                <c:pt idx="14">
                  <c:v>127.97636653539932</c:v>
                </c:pt>
                <c:pt idx="15">
                  <c:v>127.12800734528172</c:v>
                </c:pt>
                <c:pt idx="16">
                  <c:v>126.24931457023355</c:v>
                </c:pt>
                <c:pt idx="17">
                  <c:v>125.34074873423475</c:v>
                </c:pt>
                <c:pt idx="18">
                  <c:v>124.47581947101587</c:v>
                </c:pt>
                <c:pt idx="19">
                  <c:v>123.59217803523023</c:v>
                </c:pt>
                <c:pt idx="20">
                  <c:v>122.76114845631034</c:v>
                </c:pt>
                <c:pt idx="21">
                  <c:v>121.90904438959778</c:v>
                </c:pt>
                <c:pt idx="22">
                  <c:v>121.08324193642922</c:v>
                </c:pt>
                <c:pt idx="23">
                  <c:v>120.26228667332705</c:v>
                </c:pt>
                <c:pt idx="24">
                  <c:v>119.43356928457814</c:v>
                </c:pt>
                <c:pt idx="25">
                  <c:v>118.59453876632047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133.24559324507769</c:v>
                </c:pt>
                <c:pt idx="1">
                  <c:v>130.21633134679448</c:v>
                </c:pt>
                <c:pt idx="2">
                  <c:v>130.98806150278381</c:v>
                </c:pt>
                <c:pt idx="3">
                  <c:v>133.06549059382368</c:v>
                </c:pt>
                <c:pt idx="4">
                  <c:v>137.61574855490866</c:v>
                </c:pt>
                <c:pt idx="5">
                  <c:v>139.65391552076994</c:v>
                </c:pt>
                <c:pt idx="6">
                  <c:v>150.34597249010943</c:v>
                </c:pt>
                <c:pt idx="7">
                  <c:v>150.63884375111323</c:v>
                </c:pt>
                <c:pt idx="8">
                  <c:v>145.24593616547213</c:v>
                </c:pt>
                <c:pt idx="9">
                  <c:v>145.56019545438622</c:v>
                </c:pt>
                <c:pt idx="10">
                  <c:v>139.61666761430263</c:v>
                </c:pt>
                <c:pt idx="11">
                  <c:v>143.67314159815959</c:v>
                </c:pt>
                <c:pt idx="12">
                  <c:v>145.023026190298</c:v>
                </c:pt>
                <c:pt idx="13">
                  <c:v>146.50035895022361</c:v>
                </c:pt>
                <c:pt idx="14">
                  <c:v>148.10569051371863</c:v>
                </c:pt>
                <c:pt idx="15">
                  <c:v>149.4928886148459</c:v>
                </c:pt>
                <c:pt idx="16">
                  <c:v>150.77749267045115</c:v>
                </c:pt>
                <c:pt idx="17">
                  <c:v>152.0324699688218</c:v>
                </c:pt>
                <c:pt idx="18">
                  <c:v>153.36145327575463</c:v>
                </c:pt>
                <c:pt idx="19">
                  <c:v>154.65232204717276</c:v>
                </c:pt>
                <c:pt idx="20">
                  <c:v>155.94150621552029</c:v>
                </c:pt>
                <c:pt idx="21">
                  <c:v>157.2709513475119</c:v>
                </c:pt>
                <c:pt idx="22">
                  <c:v>158.57141193160834</c:v>
                </c:pt>
                <c:pt idx="23">
                  <c:v>159.94646111641745</c:v>
                </c:pt>
                <c:pt idx="24">
                  <c:v>161.35094318344017</c:v>
                </c:pt>
                <c:pt idx="25">
                  <c:v>162.71067452609944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98.714455521341165</c:v>
                </c:pt>
                <c:pt idx="1">
                  <c:v>104.81866598222983</c:v>
                </c:pt>
                <c:pt idx="2">
                  <c:v>109.89556200739561</c:v>
                </c:pt>
                <c:pt idx="3">
                  <c:v>108.5135830569812</c:v>
                </c:pt>
                <c:pt idx="4">
                  <c:v>113.97594568181104</c:v>
                </c:pt>
                <c:pt idx="5">
                  <c:v>110.15914317842251</c:v>
                </c:pt>
                <c:pt idx="6">
                  <c:v>107.75701241977671</c:v>
                </c:pt>
                <c:pt idx="7">
                  <c:v>111.46697257970006</c:v>
                </c:pt>
                <c:pt idx="8">
                  <c:v>110.88090463071001</c:v>
                </c:pt>
                <c:pt idx="9">
                  <c:v>106.91440246333318</c:v>
                </c:pt>
                <c:pt idx="10">
                  <c:v>105.85712923338485</c:v>
                </c:pt>
                <c:pt idx="11">
                  <c:v>106.67346297835178</c:v>
                </c:pt>
                <c:pt idx="12">
                  <c:v>107.18552445199953</c:v>
                </c:pt>
                <c:pt idx="13">
                  <c:v>107.69556164313855</c:v>
                </c:pt>
                <c:pt idx="14">
                  <c:v>108.22027195330324</c:v>
                </c:pt>
                <c:pt idx="15">
                  <c:v>108.497181453552</c:v>
                </c:pt>
                <c:pt idx="16">
                  <c:v>108.69421005663771</c:v>
                </c:pt>
                <c:pt idx="17">
                  <c:v>108.86375016824381</c:v>
                </c:pt>
                <c:pt idx="18">
                  <c:v>109.01080316297399</c:v>
                </c:pt>
                <c:pt idx="19">
                  <c:v>109.16610615560597</c:v>
                </c:pt>
                <c:pt idx="20">
                  <c:v>109.33417955334406</c:v>
                </c:pt>
                <c:pt idx="21">
                  <c:v>109.57494681363805</c:v>
                </c:pt>
                <c:pt idx="22">
                  <c:v>109.80266865494642</c:v>
                </c:pt>
                <c:pt idx="23">
                  <c:v>110.04370800406107</c:v>
                </c:pt>
                <c:pt idx="24">
                  <c:v>110.23634715877581</c:v>
                </c:pt>
                <c:pt idx="25">
                  <c:v>110.35619319896378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96.313505133522881</c:v>
                </c:pt>
                <c:pt idx="1">
                  <c:v>94.146262020042343</c:v>
                </c:pt>
                <c:pt idx="2">
                  <c:v>97.948437391440194</c:v>
                </c:pt>
                <c:pt idx="3">
                  <c:v>97.697769545740044</c:v>
                </c:pt>
                <c:pt idx="4">
                  <c:v>102.98851608151287</c:v>
                </c:pt>
                <c:pt idx="5">
                  <c:v>109.73029727082775</c:v>
                </c:pt>
                <c:pt idx="6">
                  <c:v>108.18440555388324</c:v>
                </c:pt>
                <c:pt idx="7">
                  <c:v>106.2386140087151</c:v>
                </c:pt>
                <c:pt idx="8">
                  <c:v>110.23647760882724</c:v>
                </c:pt>
                <c:pt idx="9">
                  <c:v>112.47467240730987</c:v>
                </c:pt>
                <c:pt idx="10">
                  <c:v>97.549479371085766</c:v>
                </c:pt>
                <c:pt idx="11">
                  <c:v>110.11816912782241</c:v>
                </c:pt>
                <c:pt idx="12">
                  <c:v>110.3434805830354</c:v>
                </c:pt>
                <c:pt idx="13">
                  <c:v>110.58390425969603</c:v>
                </c:pt>
                <c:pt idx="14">
                  <c:v>110.91576916297345</c:v>
                </c:pt>
                <c:pt idx="15">
                  <c:v>111.00123970735115</c:v>
                </c:pt>
                <c:pt idx="16">
                  <c:v>111.1517665774129</c:v>
                </c:pt>
                <c:pt idx="17">
                  <c:v>111.24173802170107</c:v>
                </c:pt>
                <c:pt idx="18">
                  <c:v>111.27898522988215</c:v>
                </c:pt>
                <c:pt idx="19">
                  <c:v>111.26636061676996</c:v>
                </c:pt>
                <c:pt idx="20">
                  <c:v>111.28486614321709</c:v>
                </c:pt>
                <c:pt idx="21">
                  <c:v>111.24907562669725</c:v>
                </c:pt>
                <c:pt idx="22">
                  <c:v>111.25777808504324</c:v>
                </c:pt>
                <c:pt idx="23">
                  <c:v>111.24894718963304</c:v>
                </c:pt>
                <c:pt idx="24">
                  <c:v>111.1602404071073</c:v>
                </c:pt>
                <c:pt idx="25">
                  <c:v>111.03387474800348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145.2116996061965</c:v>
                </c:pt>
                <c:pt idx="1">
                  <c:v>141.63216788253885</c:v>
                </c:pt>
                <c:pt idx="2">
                  <c:v>144.44676851216985</c:v>
                </c:pt>
                <c:pt idx="3">
                  <c:v>139.13910398962477</c:v>
                </c:pt>
                <c:pt idx="4">
                  <c:v>146.14255357454871</c:v>
                </c:pt>
                <c:pt idx="5">
                  <c:v>154.20954818828233</c:v>
                </c:pt>
                <c:pt idx="6">
                  <c:v>152.02769593380413</c:v>
                </c:pt>
                <c:pt idx="7">
                  <c:v>149.79744292432883</c:v>
                </c:pt>
                <c:pt idx="8">
                  <c:v>154.76609954341657</c:v>
                </c:pt>
                <c:pt idx="9">
                  <c:v>153.64962973224186</c:v>
                </c:pt>
                <c:pt idx="10">
                  <c:v>137.32154154404793</c:v>
                </c:pt>
                <c:pt idx="11">
                  <c:v>137.92558314094592</c:v>
                </c:pt>
                <c:pt idx="12">
                  <c:v>138.2066186569977</c:v>
                </c:pt>
                <c:pt idx="13">
                  <c:v>137.68779928118968</c:v>
                </c:pt>
                <c:pt idx="14">
                  <c:v>137.06858165804451</c:v>
                </c:pt>
                <c:pt idx="15">
                  <c:v>136.6809302998827</c:v>
                </c:pt>
                <c:pt idx="16">
                  <c:v>136.08461985894792</c:v>
                </c:pt>
                <c:pt idx="17">
                  <c:v>135.25713431243094</c:v>
                </c:pt>
                <c:pt idx="18">
                  <c:v>134.52862447975878</c:v>
                </c:pt>
                <c:pt idx="19">
                  <c:v>133.86651538109641</c:v>
                </c:pt>
                <c:pt idx="20">
                  <c:v>133.30782627782281</c:v>
                </c:pt>
                <c:pt idx="21">
                  <c:v>132.69688899790239</c:v>
                </c:pt>
                <c:pt idx="22">
                  <c:v>132.16200612183604</c:v>
                </c:pt>
                <c:pt idx="23">
                  <c:v>131.59458936608584</c:v>
                </c:pt>
                <c:pt idx="24">
                  <c:v>131.01066120646232</c:v>
                </c:pt>
                <c:pt idx="25">
                  <c:v>130.42669058975994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154.8537801660716</c:v>
                </c:pt>
                <c:pt idx="1">
                  <c:v>364.85590234161441</c:v>
                </c:pt>
                <c:pt idx="2">
                  <c:v>190.68237983360456</c:v>
                </c:pt>
                <c:pt idx="3">
                  <c:v>145.94296582956173</c:v>
                </c:pt>
                <c:pt idx="4">
                  <c:v>118.59453876632047</c:v>
                </c:pt>
                <c:pt idx="5">
                  <c:v>162.71067452609944</c:v>
                </c:pt>
                <c:pt idx="6">
                  <c:v>110.35619319896378</c:v>
                </c:pt>
                <c:pt idx="7">
                  <c:v>111.03387474800348</c:v>
                </c:pt>
                <c:pt idx="8">
                  <c:v>130.42669058975994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134.28417625805989</c:v>
                </c:pt>
                <c:pt idx="1">
                  <c:v>304.94878314426342</c:v>
                </c:pt>
                <c:pt idx="2">
                  <c:v>181.39827380228164</c:v>
                </c:pt>
                <c:pt idx="3">
                  <c:v>170.33108054537945</c:v>
                </c:pt>
                <c:pt idx="4">
                  <c:v>128.22586848719465</c:v>
                </c:pt>
                <c:pt idx="5">
                  <c:v>139.61666761430263</c:v>
                </c:pt>
                <c:pt idx="6">
                  <c:v>105.85712923338485</c:v>
                </c:pt>
                <c:pt idx="7">
                  <c:v>97.549479371085766</c:v>
                </c:pt>
                <c:pt idx="8">
                  <c:v>137.32154154404793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10.396660002005541</c:v>
                </c:pt>
                <c:pt idx="1">
                  <c:v>24.495900340970874</c:v>
                </c:pt>
                <c:pt idx="2">
                  <c:v>12.80214063471484</c:v>
                </c:pt>
                <c:pt idx="3">
                  <c:v>9.7984007480284276</c:v>
                </c:pt>
                <c:pt idx="4">
                  <c:v>7.9622667029877681</c:v>
                </c:pt>
                <c:pt idx="5">
                  <c:v>10.924160585105813</c:v>
                </c:pt>
                <c:pt idx="6">
                  <c:v>7.4091560346464398</c:v>
                </c:pt>
                <c:pt idx="7">
                  <c:v>7.4546545988238346</c:v>
                </c:pt>
                <c:pt idx="8">
                  <c:v>8.7566603527164588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9.594927469238657</c:v>
                </c:pt>
                <c:pt idx="1">
                  <c:v>21.789324234888589</c:v>
                </c:pt>
                <c:pt idx="2">
                  <c:v>12.961343091036909</c:v>
                </c:pt>
                <c:pt idx="3">
                  <c:v>12.170565506163801</c:v>
                </c:pt>
                <c:pt idx="4">
                  <c:v>9.162046803268991</c:v>
                </c:pt>
                <c:pt idx="5">
                  <c:v>9.975946806134802</c:v>
                </c:pt>
                <c:pt idx="6">
                  <c:v>7.5637465664178576</c:v>
                </c:pt>
                <c:pt idx="7">
                  <c:v>6.97014499630132</c:v>
                </c:pt>
                <c:pt idx="8">
                  <c:v>9.811954526549064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8.3884604526401176</c:v>
                </c:pt>
                <c:pt idx="1">
                  <c:v>18.489273937634586</c:v>
                </c:pt>
                <c:pt idx="2">
                  <c:v>11.715812154655923</c:v>
                </c:pt>
                <c:pt idx="3">
                  <c:v>12.663266169771308</c:v>
                </c:pt>
                <c:pt idx="4">
                  <c:v>10.870244730335449</c:v>
                </c:pt>
                <c:pt idx="5">
                  <c:v>10.295036149253558</c:v>
                </c:pt>
                <c:pt idx="6">
                  <c:v>8.1207344381546616</c:v>
                </c:pt>
                <c:pt idx="7">
                  <c:v>8.0891206870852113</c:v>
                </c:pt>
                <c:pt idx="8">
                  <c:v>11.368051280469192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7.3653583695394279E-2</c:v>
                </c:pt>
                <c:pt idx="1">
                  <c:v>8.0795833849616652E-2</c:v>
                </c:pt>
                <c:pt idx="2">
                  <c:v>8.1858112045974693E-2</c:v>
                </c:pt>
                <c:pt idx="3">
                  <c:v>8.4011860674955849E-2</c:v>
                </c:pt>
                <c:pt idx="4">
                  <c:v>8.2729143811529793E-2</c:v>
                </c:pt>
                <c:pt idx="5">
                  <c:v>8.3884604526401174E-2</c:v>
                </c:pt>
                <c:pt idx="6">
                  <c:v>8.5157396310258468E-2</c:v>
                </c:pt>
                <c:pt idx="7">
                  <c:v>8.7825358576278961E-2</c:v>
                </c:pt>
                <c:pt idx="8">
                  <c:v>8.9433621382233999E-2</c:v>
                </c:pt>
                <c:pt idx="9">
                  <c:v>9.1223314601277652E-2</c:v>
                </c:pt>
                <c:pt idx="10">
                  <c:v>9.5949274692386566E-2</c:v>
                </c:pt>
                <c:pt idx="11">
                  <c:v>9.2756225483556762E-2</c:v>
                </c:pt>
                <c:pt idx="12">
                  <c:v>9.3527107071774473E-2</c:v>
                </c:pt>
                <c:pt idx="13">
                  <c:v>9.4252368383910504E-2</c:v>
                </c:pt>
                <c:pt idx="14">
                  <c:v>9.4975241373915081E-2</c:v>
                </c:pt>
                <c:pt idx="15">
                  <c:v>9.5733821116791781E-2</c:v>
                </c:pt>
                <c:pt idx="16">
                  <c:v>9.6491642046609746E-2</c:v>
                </c:pt>
                <c:pt idx="17">
                  <c:v>9.7262416702089516E-2</c:v>
                </c:pt>
                <c:pt idx="18">
                  <c:v>9.8063384528458558E-2</c:v>
                </c:pt>
                <c:pt idx="19">
                  <c:v>9.8876407449840276E-2</c:v>
                </c:pt>
                <c:pt idx="20">
                  <c:v>9.9708242327003482E-2</c:v>
                </c:pt>
                <c:pt idx="21">
                  <c:v>0.10053533673481137</c:v>
                </c:pt>
                <c:pt idx="22">
                  <c:v>0.10135118884046691</c:v>
                </c:pt>
                <c:pt idx="23">
                  <c:v>0.10219050172372211</c:v>
                </c:pt>
                <c:pt idx="24">
                  <c:v>0.10307460329096334</c:v>
                </c:pt>
                <c:pt idx="25">
                  <c:v>0.10396660002005541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0.19062420077872128</c:v>
                </c:pt>
                <c:pt idx="1">
                  <c:v>0.18793797035763124</c:v>
                </c:pt>
                <c:pt idx="2">
                  <c:v>0.18344248168255581</c:v>
                </c:pt>
                <c:pt idx="3">
                  <c:v>0.19099563378884846</c:v>
                </c:pt>
                <c:pt idx="4">
                  <c:v>0.18991737847261389</c:v>
                </c:pt>
                <c:pt idx="5">
                  <c:v>0.18489273937634587</c:v>
                </c:pt>
                <c:pt idx="6">
                  <c:v>0.1969215653756424</c:v>
                </c:pt>
                <c:pt idx="7">
                  <c:v>0.19490432254540399</c:v>
                </c:pt>
                <c:pt idx="8">
                  <c:v>0.19926154475504365</c:v>
                </c:pt>
                <c:pt idx="9">
                  <c:v>0.20342278799439836</c:v>
                </c:pt>
                <c:pt idx="10">
                  <c:v>0.21789324234888591</c:v>
                </c:pt>
                <c:pt idx="11">
                  <c:v>0.22255063396970734</c:v>
                </c:pt>
                <c:pt idx="12">
                  <c:v>0.22367315566357632</c:v>
                </c:pt>
                <c:pt idx="13">
                  <c:v>0.22525856266291791</c:v>
                </c:pt>
                <c:pt idx="14">
                  <c:v>0.22691740387047013</c:v>
                </c:pt>
                <c:pt idx="15">
                  <c:v>0.22850477746676681</c:v>
                </c:pt>
                <c:pt idx="16">
                  <c:v>0.23017398888074328</c:v>
                </c:pt>
                <c:pt idx="17">
                  <c:v>0.23189579761851881</c:v>
                </c:pt>
                <c:pt idx="18">
                  <c:v>0.23353096814535843</c:v>
                </c:pt>
                <c:pt idx="19">
                  <c:v>0.23518491311684042</c:v>
                </c:pt>
                <c:pt idx="20">
                  <c:v>0.23685956998292731</c:v>
                </c:pt>
                <c:pt idx="21">
                  <c:v>0.23856445858177636</c:v>
                </c:pt>
                <c:pt idx="22">
                  <c:v>0.2401878640168586</c:v>
                </c:pt>
                <c:pt idx="23">
                  <c:v>0.24182785160368325</c:v>
                </c:pt>
                <c:pt idx="24">
                  <c:v>0.24344548923239609</c:v>
                </c:pt>
                <c:pt idx="25">
                  <c:v>0.24495900340970875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0.11441767650613402</c:v>
                </c:pt>
                <c:pt idx="1">
                  <c:v>0.11726250224673926</c:v>
                </c:pt>
                <c:pt idx="2">
                  <c:v>0.11856370455916272</c:v>
                </c:pt>
                <c:pt idx="3">
                  <c:v>0.11931149754215015</c:v>
                </c:pt>
                <c:pt idx="4">
                  <c:v>0.11831807731374787</c:v>
                </c:pt>
                <c:pt idx="5">
                  <c:v>0.11715812154655923</c:v>
                </c:pt>
                <c:pt idx="6">
                  <c:v>0.11931409208647699</c:v>
                </c:pt>
                <c:pt idx="7">
                  <c:v>0.12175525174330935</c:v>
                </c:pt>
                <c:pt idx="8">
                  <c:v>0.12257215188308906</c:v>
                </c:pt>
                <c:pt idx="9">
                  <c:v>0.12254024883109547</c:v>
                </c:pt>
                <c:pt idx="10">
                  <c:v>0.12961343091036909</c:v>
                </c:pt>
                <c:pt idx="11">
                  <c:v>0.12168298050675931</c:v>
                </c:pt>
                <c:pt idx="12">
                  <c:v>0.12175305908436038</c:v>
                </c:pt>
                <c:pt idx="13">
                  <c:v>0.12213397189607168</c:v>
                </c:pt>
                <c:pt idx="14">
                  <c:v>0.12263635138920466</c:v>
                </c:pt>
                <c:pt idx="15">
                  <c:v>0.12308904565711114</c:v>
                </c:pt>
                <c:pt idx="16">
                  <c:v>0.12354438915695837</c:v>
                </c:pt>
                <c:pt idx="17">
                  <c:v>0.12401136130658401</c:v>
                </c:pt>
                <c:pt idx="18">
                  <c:v>0.12451217579549079</c:v>
                </c:pt>
                <c:pt idx="19">
                  <c:v>0.12502937485293375</c:v>
                </c:pt>
                <c:pt idx="20">
                  <c:v>0.12552157338791217</c:v>
                </c:pt>
                <c:pt idx="21">
                  <c:v>0.12599175231441065</c:v>
                </c:pt>
                <c:pt idx="22">
                  <c:v>0.12644700719822699</c:v>
                </c:pt>
                <c:pt idx="23">
                  <c:v>0.12698860941670351</c:v>
                </c:pt>
                <c:pt idx="24">
                  <c:v>0.12749719595314507</c:v>
                </c:pt>
                <c:pt idx="25">
                  <c:v>0.1280214063471484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0.12533847026957348</c:v>
                </c:pt>
                <c:pt idx="1">
                  <c:v>0.13061414428026594</c:v>
                </c:pt>
                <c:pt idx="2">
                  <c:v>0.12995944516636432</c:v>
                </c:pt>
                <c:pt idx="3">
                  <c:v>0.12683576240036809</c:v>
                </c:pt>
                <c:pt idx="4">
                  <c:v>0.12572499145104324</c:v>
                </c:pt>
                <c:pt idx="5">
                  <c:v>0.12663266169771309</c:v>
                </c:pt>
                <c:pt idx="6">
                  <c:v>0.12202037730097105</c:v>
                </c:pt>
                <c:pt idx="7">
                  <c:v>0.12487261939526312</c:v>
                </c:pt>
                <c:pt idx="8">
                  <c:v>0.12307339020176263</c:v>
                </c:pt>
                <c:pt idx="9">
                  <c:v>0.1154825173123353</c:v>
                </c:pt>
                <c:pt idx="10">
                  <c:v>0.121705655061638</c:v>
                </c:pt>
                <c:pt idx="11">
                  <c:v>0.11623704488468441</c:v>
                </c:pt>
                <c:pt idx="12">
                  <c:v>0.11550901723121888</c:v>
                </c:pt>
                <c:pt idx="13">
                  <c:v>0.11460244366825877</c:v>
                </c:pt>
                <c:pt idx="14">
                  <c:v>0.11361189962381395</c:v>
                </c:pt>
                <c:pt idx="15">
                  <c:v>0.11250421311032785</c:v>
                </c:pt>
                <c:pt idx="16">
                  <c:v>0.11120264233822315</c:v>
                </c:pt>
                <c:pt idx="17">
                  <c:v>0.10990070468015845</c:v>
                </c:pt>
                <c:pt idx="18">
                  <c:v>0.10849144789511937</c:v>
                </c:pt>
                <c:pt idx="19">
                  <c:v>0.10703806580650349</c:v>
                </c:pt>
                <c:pt idx="20">
                  <c:v>0.10558079153393027</c:v>
                </c:pt>
                <c:pt idx="21">
                  <c:v>0.10407000588063486</c:v>
                </c:pt>
                <c:pt idx="22">
                  <c:v>0.10258894735406872</c:v>
                </c:pt>
                <c:pt idx="23">
                  <c:v>0.10094956034609656</c:v>
                </c:pt>
                <c:pt idx="24">
                  <c:v>9.9374345228175329E-2</c:v>
                </c:pt>
                <c:pt idx="25">
                  <c:v>9.7984007480284283E-2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0.11227988155399478</c:v>
                </c:pt>
                <c:pt idx="1">
                  <c:v>0.10786088712294531</c:v>
                </c:pt>
                <c:pt idx="2">
                  <c:v>0.10600395660038715</c:v>
                </c:pt>
                <c:pt idx="3">
                  <c:v>0.1072863055372698</c:v>
                </c:pt>
                <c:pt idx="4">
                  <c:v>0.10660535334857044</c:v>
                </c:pt>
                <c:pt idx="5">
                  <c:v>0.10870244730335449</c:v>
                </c:pt>
                <c:pt idx="6">
                  <c:v>9.7263997221129661E-2</c:v>
                </c:pt>
                <c:pt idx="7">
                  <c:v>9.7817892622252822E-2</c:v>
                </c:pt>
                <c:pt idx="8">
                  <c:v>9.8816839324666061E-2</c:v>
                </c:pt>
                <c:pt idx="9">
                  <c:v>0.10506949897240812</c:v>
                </c:pt>
                <c:pt idx="10">
                  <c:v>9.1620468032689917E-2</c:v>
                </c:pt>
                <c:pt idx="11">
                  <c:v>9.263190867483756E-2</c:v>
                </c:pt>
                <c:pt idx="12">
                  <c:v>9.1640620500322359E-2</c:v>
                </c:pt>
                <c:pt idx="13">
                  <c:v>9.0499758543186967E-2</c:v>
                </c:pt>
                <c:pt idx="14">
                  <c:v>8.9433360565742054E-2</c:v>
                </c:pt>
                <c:pt idx="15">
                  <c:v>8.8428693098504096E-2</c:v>
                </c:pt>
                <c:pt idx="16">
                  <c:v>8.7480374542922845E-2</c:v>
                </c:pt>
                <c:pt idx="17">
                  <c:v>8.6552862417564866E-2</c:v>
                </c:pt>
                <c:pt idx="18">
                  <c:v>8.5665907891614587E-2</c:v>
                </c:pt>
                <c:pt idx="19">
                  <c:v>8.4773763216030557E-2</c:v>
                </c:pt>
                <c:pt idx="20">
                  <c:v>8.3893184430230999E-2</c:v>
                </c:pt>
                <c:pt idx="21">
                  <c:v>8.3014110936211041E-2</c:v>
                </c:pt>
                <c:pt idx="22">
                  <c:v>8.2158399661569945E-2</c:v>
                </c:pt>
                <c:pt idx="23">
                  <c:v>8.1310714253192265E-2</c:v>
                </c:pt>
                <c:pt idx="24">
                  <c:v>8.0467502883334818E-2</c:v>
                </c:pt>
                <c:pt idx="25">
                  <c:v>7.9622667029877678E-2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0.1079748381904663</c:v>
                </c:pt>
                <c:pt idx="1">
                  <c:v>0.10386272326033366</c:v>
                </c:pt>
                <c:pt idx="2">
                  <c:v>0.1030420320031968</c:v>
                </c:pt>
                <c:pt idx="3">
                  <c:v>0.10334453300296735</c:v>
                </c:pt>
                <c:pt idx="4">
                  <c:v>0.10353143885077354</c:v>
                </c:pt>
                <c:pt idx="5">
                  <c:v>0.10295036149253559</c:v>
                </c:pt>
                <c:pt idx="6">
                  <c:v>0.11002886550512504</c:v>
                </c:pt>
                <c:pt idx="7">
                  <c:v>0.10839089215305019</c:v>
                </c:pt>
                <c:pt idx="8">
                  <c:v>0.10224403688735249</c:v>
                </c:pt>
                <c:pt idx="9">
                  <c:v>0.10167949449124083</c:v>
                </c:pt>
                <c:pt idx="10">
                  <c:v>9.9759468061348028E-2</c:v>
                </c:pt>
                <c:pt idx="11">
                  <c:v>0.10208981575501223</c:v>
                </c:pt>
                <c:pt idx="12">
                  <c:v>0.10249093006726435</c:v>
                </c:pt>
                <c:pt idx="13">
                  <c:v>0.10299504566938436</c:v>
                </c:pt>
                <c:pt idx="14">
                  <c:v>0.10350027884162316</c:v>
                </c:pt>
                <c:pt idx="15">
                  <c:v>0.10398543203644178</c:v>
                </c:pt>
                <c:pt idx="16">
                  <c:v>0.10447638132812297</c:v>
                </c:pt>
                <c:pt idx="17">
                  <c:v>0.10498457675656021</c:v>
                </c:pt>
                <c:pt idx="18">
                  <c:v>0.10554538372413842</c:v>
                </c:pt>
                <c:pt idx="19">
                  <c:v>0.10607839054587385</c:v>
                </c:pt>
                <c:pt idx="20">
                  <c:v>0.10656815862163903</c:v>
                </c:pt>
                <c:pt idx="21">
                  <c:v>0.10709384416534576</c:v>
                </c:pt>
                <c:pt idx="22">
                  <c:v>0.10759518186023156</c:v>
                </c:pt>
                <c:pt idx="23">
                  <c:v>0.10814164070381678</c:v>
                </c:pt>
                <c:pt idx="24">
                  <c:v>0.10870903016308631</c:v>
                </c:pt>
                <c:pt idx="25">
                  <c:v>0.10924160585105813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7.9992719476826249E-2</c:v>
                </c:pt>
                <c:pt idx="1">
                  <c:v>8.3605120685176518E-2</c:v>
                </c:pt>
                <c:pt idx="2">
                  <c:v>8.644957324706036E-2</c:v>
                </c:pt>
                <c:pt idx="3">
                  <c:v>8.4276437981456259E-2</c:v>
                </c:pt>
                <c:pt idx="4">
                  <c:v>8.5746680701353523E-2</c:v>
                </c:pt>
                <c:pt idx="5">
                  <c:v>8.1207344381546614E-2</c:v>
                </c:pt>
                <c:pt idx="6">
                  <c:v>7.8860654731204571E-2</c:v>
                </c:pt>
                <c:pt idx="7">
                  <c:v>8.0205107146701551E-2</c:v>
                </c:pt>
                <c:pt idx="8">
                  <c:v>7.805320825120847E-2</c:v>
                </c:pt>
                <c:pt idx="9">
                  <c:v>7.4683895294104671E-2</c:v>
                </c:pt>
                <c:pt idx="10">
                  <c:v>7.5637465664178574E-2</c:v>
                </c:pt>
                <c:pt idx="11">
                  <c:v>7.5798956299488018E-2</c:v>
                </c:pt>
                <c:pt idx="12">
                  <c:v>7.5750343786219143E-2</c:v>
                </c:pt>
                <c:pt idx="13">
                  <c:v>7.5713871073816386E-2</c:v>
                </c:pt>
                <c:pt idx="14">
                  <c:v>7.5627265128247537E-2</c:v>
                </c:pt>
                <c:pt idx="15">
                  <c:v>7.5469317589087079E-2</c:v>
                </c:pt>
                <c:pt idx="16">
                  <c:v>7.5316133309476924E-2</c:v>
                </c:pt>
                <c:pt idx="17">
                  <c:v>7.5174827705481617E-2</c:v>
                </c:pt>
                <c:pt idx="18">
                  <c:v>7.5022678803289389E-2</c:v>
                </c:pt>
                <c:pt idx="19">
                  <c:v>7.4878700105223503E-2</c:v>
                </c:pt>
                <c:pt idx="20">
                  <c:v>7.4717389052946684E-2</c:v>
                </c:pt>
                <c:pt idx="21">
                  <c:v>7.461519230309821E-2</c:v>
                </c:pt>
                <c:pt idx="22">
                  <c:v>7.4504212069216966E-2</c:v>
                </c:pt>
                <c:pt idx="23">
                  <c:v>7.4401815767772633E-2</c:v>
                </c:pt>
                <c:pt idx="24">
                  <c:v>7.4270941042641078E-2</c:v>
                </c:pt>
                <c:pt idx="25">
                  <c:v>7.40915603464644E-2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7.8047122453206913E-2</c:v>
                </c:pt>
                <c:pt idx="1">
                  <c:v>7.5092632829140374E-2</c:v>
                </c:pt>
                <c:pt idx="2">
                  <c:v>7.7051342729714353E-2</c:v>
                </c:pt>
                <c:pt idx="3">
                  <c:v>7.5876399839498787E-2</c:v>
                </c:pt>
                <c:pt idx="4">
                  <c:v>7.7480589009554388E-2</c:v>
                </c:pt>
                <c:pt idx="5">
                  <c:v>8.089120687085212E-2</c:v>
                </c:pt>
                <c:pt idx="6">
                  <c:v>7.9173437181519396E-2</c:v>
                </c:pt>
                <c:pt idx="7">
                  <c:v>7.6443086436150817E-2</c:v>
                </c:pt>
                <c:pt idx="8">
                  <c:v>7.7599572012315529E-2</c:v>
                </c:pt>
                <c:pt idx="9">
                  <c:v>7.8567961507216885E-2</c:v>
                </c:pt>
                <c:pt idx="10">
                  <c:v>6.9701449963013196E-2</c:v>
                </c:pt>
                <c:pt idx="11">
                  <c:v>7.8246660945031299E-2</c:v>
                </c:pt>
                <c:pt idx="12">
                  <c:v>7.7982140139418815E-2</c:v>
                </c:pt>
                <c:pt idx="13">
                  <c:v>7.7744480294386575E-2</c:v>
                </c:pt>
                <c:pt idx="14">
                  <c:v>7.7510951783702833E-2</c:v>
                </c:pt>
                <c:pt idx="15">
                  <c:v>7.7211110003283984E-2</c:v>
                </c:pt>
                <c:pt idx="16">
                  <c:v>7.7019017524172728E-2</c:v>
                </c:pt>
                <c:pt idx="17">
                  <c:v>7.6816924610035295E-2</c:v>
                </c:pt>
                <c:pt idx="18">
                  <c:v>7.6583671748352192E-2</c:v>
                </c:pt>
                <c:pt idx="19">
                  <c:v>7.6319296728849434E-2</c:v>
                </c:pt>
                <c:pt idx="20">
                  <c:v>7.6050459913782079E-2</c:v>
                </c:pt>
                <c:pt idx="21">
                  <c:v>7.5755192339228936E-2</c:v>
                </c:pt>
                <c:pt idx="22">
                  <c:v>7.5491544917242123E-2</c:v>
                </c:pt>
                <c:pt idx="23">
                  <c:v>7.5216691833542029E-2</c:v>
                </c:pt>
                <c:pt idx="24">
                  <c:v>7.4893407431859224E-2</c:v>
                </c:pt>
                <c:pt idx="25">
                  <c:v>7.4546545988238344E-2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0.11767150707568245</c:v>
                </c:pt>
                <c:pt idx="1">
                  <c:v>0.11296818536815099</c:v>
                </c:pt>
                <c:pt idx="2">
                  <c:v>0.11362935196558385</c:v>
                </c:pt>
                <c:pt idx="3">
                  <c:v>0.10806156923248518</c:v>
                </c:pt>
                <c:pt idx="4">
                  <c:v>0.10994634704081328</c:v>
                </c:pt>
                <c:pt idx="5">
                  <c:v>0.11368051280469192</c:v>
                </c:pt>
                <c:pt idx="6">
                  <c:v>0.11125961428767239</c:v>
                </c:pt>
                <c:pt idx="7">
                  <c:v>0.10778546938158921</c:v>
                </c:pt>
                <c:pt idx="8">
                  <c:v>0.10894563530232809</c:v>
                </c:pt>
                <c:pt idx="9">
                  <c:v>0.10733028099592255</c:v>
                </c:pt>
                <c:pt idx="10">
                  <c:v>9.8119545265490632E-2</c:v>
                </c:pt>
                <c:pt idx="11">
                  <c:v>9.8005773480922903E-2</c:v>
                </c:pt>
                <c:pt idx="12">
                  <c:v>9.7673626455845222E-2</c:v>
                </c:pt>
                <c:pt idx="13">
                  <c:v>9.6799497808066723E-2</c:v>
                </c:pt>
                <c:pt idx="14">
                  <c:v>9.578724742328068E-2</c:v>
                </c:pt>
                <c:pt idx="15">
                  <c:v>9.5073589921685658E-2</c:v>
                </c:pt>
                <c:pt idx="16">
                  <c:v>9.4295430872769898E-2</c:v>
                </c:pt>
                <c:pt idx="17">
                  <c:v>9.3400528203007163E-2</c:v>
                </c:pt>
                <c:pt idx="18">
                  <c:v>9.2584381468178253E-2</c:v>
                </c:pt>
                <c:pt idx="19">
                  <c:v>9.1821088177904756E-2</c:v>
                </c:pt>
                <c:pt idx="20">
                  <c:v>9.1100630749627917E-2</c:v>
                </c:pt>
                <c:pt idx="21">
                  <c:v>9.0360106744482832E-2</c:v>
                </c:pt>
                <c:pt idx="22">
                  <c:v>8.967565408211825E-2</c:v>
                </c:pt>
                <c:pt idx="23">
                  <c:v>8.897261435147101E-2</c:v>
                </c:pt>
                <c:pt idx="24">
                  <c:v>8.8267484774398816E-2</c:v>
                </c:pt>
                <c:pt idx="25">
                  <c:v>8.7566603527164596E-2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16.800664948950214</c:v>
                </c:pt>
                <c:pt idx="1">
                  <c:v>40.401578817890226</c:v>
                </c:pt>
                <c:pt idx="2">
                  <c:v>16.496612510420221</c:v>
                </c:pt>
                <c:pt idx="3">
                  <c:v>-6.4593213470673447</c:v>
                </c:pt>
                <c:pt idx="4">
                  <c:v>2.9564691708370106</c:v>
                </c:pt>
                <c:pt idx="5">
                  <c:v>5.9062799336162755</c:v>
                </c:pt>
                <c:pt idx="6">
                  <c:v>-3.2447407150893355</c:v>
                </c:pt>
                <c:pt idx="7">
                  <c:v>2.7443751364821196</c:v>
                </c:pt>
                <c:pt idx="8">
                  <c:v>-0.55991845604046375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3.6926192307694805</c:v>
                </c:pt>
                <c:pt idx="1">
                  <c:v>13.73706018579054</c:v>
                </c:pt>
                <c:pt idx="2">
                  <c:v>5.9746777258874602</c:v>
                </c:pt>
                <c:pt idx="3">
                  <c:v>5.0110435442500716</c:v>
                </c:pt>
                <c:pt idx="4">
                  <c:v>-22.187318392246937</c:v>
                </c:pt>
                <c:pt idx="5">
                  <c:v>-5.9435278400835898</c:v>
                </c:pt>
                <c:pt idx="6">
                  <c:v>-1.0572732299483221</c:v>
                </c:pt>
                <c:pt idx="7">
                  <c:v>-14.925193036224101</c:v>
                </c:pt>
                <c:pt idx="8">
                  <c:v>-16.328088188193931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3.34592419553681</c:v>
                </c:pt>
                <c:pt idx="1">
                  <c:v>23.557225599616913</c:v>
                </c:pt>
                <c:pt idx="2">
                  <c:v>-4.4413998271120079</c:v>
                </c:pt>
                <c:pt idx="3">
                  <c:v>-8.5913111389395169</c:v>
                </c:pt>
                <c:pt idx="4">
                  <c:v>-1.0978611419129294</c:v>
                </c:pt>
                <c:pt idx="5">
                  <c:v>9.8762210005432678</c:v>
                </c:pt>
                <c:pt idx="6">
                  <c:v>2.6400522201671492</c:v>
                </c:pt>
                <c:pt idx="7">
                  <c:v>13.45176033626538</c:v>
                </c:pt>
                <c:pt idx="8">
                  <c:v>-0.6406112441652283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17.223679712474905</c:v>
                </c:pt>
                <c:pt idx="1">
                  <c:v>36.349893597734081</c:v>
                </c:pt>
                <c:pt idx="2">
                  <c:v>13.725505858434929</c:v>
                </c:pt>
                <c:pt idx="3">
                  <c:v>-15.796803576878204</c:v>
                </c:pt>
                <c:pt idx="4">
                  <c:v>-8.5334685789612479</c:v>
                </c:pt>
                <c:pt idx="5">
                  <c:v>13.217785911253543</c:v>
                </c:pt>
                <c:pt idx="6">
                  <c:v>1.8590117454117774</c:v>
                </c:pt>
                <c:pt idx="7">
                  <c:v>3.2635040652337466E-2</c:v>
                </c:pt>
                <c:pt idx="8">
                  <c:v>-6.2542397101227607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20.569603908011715</c:v>
                </c:pt>
                <c:pt idx="1">
                  <c:v>59.907119197350994</c:v>
                </c:pt>
                <c:pt idx="2">
                  <c:v>9.2841060313229207</c:v>
                </c:pt>
                <c:pt idx="3">
                  <c:v>-24.388114715817721</c:v>
                </c:pt>
                <c:pt idx="4">
                  <c:v>-9.6313297208741773</c:v>
                </c:pt>
                <c:pt idx="5">
                  <c:v>23.094006911796811</c:v>
                </c:pt>
                <c:pt idx="6">
                  <c:v>4.4990639655789266</c:v>
                </c:pt>
                <c:pt idx="7">
                  <c:v>13.484395376917718</c:v>
                </c:pt>
                <c:pt idx="8">
                  <c:v>-6.894850954287989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13.106385602994912</c:v>
                </c:pt>
                <c:pt idx="1">
                  <c:v>37.476904528963132</c:v>
                </c:pt>
                <c:pt idx="2">
                  <c:v>13.511466261173638</c:v>
                </c:pt>
                <c:pt idx="3">
                  <c:v>-29.031636550350441</c:v>
                </c:pt>
                <c:pt idx="4">
                  <c:v>2.6287708725790484</c:v>
                </c:pt>
                <c:pt idx="5">
                  <c:v>17.807058948485661</c:v>
                </c:pt>
                <c:pt idx="6">
                  <c:v>0.22996598158238157</c:v>
                </c:pt>
                <c:pt idx="7">
                  <c:v>5.1181150887822842</c:v>
                </c:pt>
                <c:pt idx="8">
                  <c:v>-6.1924957374937435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7.463218305016909</c:v>
                </c:pt>
                <c:pt idx="1">
                  <c:v>22.43021466838789</c:v>
                </c:pt>
                <c:pt idx="2">
                  <c:v>-4.2273602298506177</c:v>
                </c:pt>
                <c:pt idx="3">
                  <c:v>4.6435218345323932</c:v>
                </c:pt>
                <c:pt idx="4">
                  <c:v>-12.260100593453146</c:v>
                </c:pt>
                <c:pt idx="5">
                  <c:v>5.2869479633111851</c:v>
                </c:pt>
                <c:pt idx="6">
                  <c:v>4.2690979839966801</c:v>
                </c:pt>
                <c:pt idx="7">
                  <c:v>8.3662802881354992</c:v>
                </c:pt>
                <c:pt idx="8">
                  <c:v>-0.70235521679418866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2.1631700240170737</c:v>
                </c:pt>
                <c:pt idx="1">
                  <c:v>-1.8599678150344161</c:v>
                </c:pt>
                <c:pt idx="2">
                  <c:v>-4.4986866508295975E-2</c:v>
                </c:pt>
                <c:pt idx="3">
                  <c:v>-0.25773543415936739</c:v>
                </c:pt>
                <c:pt idx="4">
                  <c:v>1.4032117926197074</c:v>
                </c:pt>
                <c:pt idx="5">
                  <c:v>2.9157201857357045</c:v>
                </c:pt>
                <c:pt idx="6">
                  <c:v>-0.58960729636777964</c:v>
                </c:pt>
                <c:pt idx="7">
                  <c:v>3.5995146117467058</c:v>
                </c:pt>
                <c:pt idx="8">
                  <c:v>4.3430213728635501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5.481980108997039</c:v>
                </c:pt>
                <c:pt idx="1">
                  <c:v>17.423004176474009</c:v>
                </c:pt>
                <c:pt idx="2">
                  <c:v>3.5850213588455162</c:v>
                </c:pt>
                <c:pt idx="3">
                  <c:v>-11.326492967903768</c:v>
                </c:pt>
                <c:pt idx="4">
                  <c:v>1.6472131882574281</c:v>
                </c:pt>
                <c:pt idx="5">
                  <c:v>6.0649885903000893</c:v>
                </c:pt>
                <c:pt idx="6">
                  <c:v>2.1547366734742752</c:v>
                </c:pt>
                <c:pt idx="7">
                  <c:v>5.0686850295201467</c:v>
                </c:pt>
                <c:pt idx="8">
                  <c:v>-8.4498275105862675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12.924453774997659</c:v>
                </c:pt>
                <c:pt idx="1">
                  <c:v>44.34408283591128</c:v>
                </c:pt>
                <c:pt idx="2">
                  <c:v>5.7440715389858781</c:v>
                </c:pt>
                <c:pt idx="3">
                  <c:v>-12.803886313754646</c:v>
                </c:pt>
                <c:pt idx="4">
                  <c:v>-12.681754701751238</c:v>
                </c:pt>
                <c:pt idx="5">
                  <c:v>14.1132981357609</c:v>
                </c:pt>
                <c:pt idx="6">
                  <c:v>2.933934588472539</c:v>
                </c:pt>
                <c:pt idx="7">
                  <c:v>4.8161957356510499</c:v>
                </c:pt>
                <c:pt idx="8">
                  <c:v>-2.7880448165652183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0.91183781028992339</c:v>
                </c:pt>
                <c:pt idx="1">
                  <c:v>0.16174912882542181</c:v>
                </c:pt>
                <c:pt idx="2">
                  <c:v>0.15429138374446882</c:v>
                </c:pt>
                <c:pt idx="3">
                  <c:v>-1.0111666518313909</c:v>
                </c:pt>
                <c:pt idx="4">
                  <c:v>1.1430156201507113</c:v>
                </c:pt>
                <c:pt idx="5">
                  <c:v>1.8327865685575144</c:v>
                </c:pt>
                <c:pt idx="6">
                  <c:v>-0.27424699159630594</c:v>
                </c:pt>
                <c:pt idx="7">
                  <c:v>0.23017942767700728</c:v>
                </c:pt>
                <c:pt idx="8">
                  <c:v>1.3576495329271978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2.368127288111161</c:v>
                </c:pt>
                <c:pt idx="1">
                  <c:v>12.942966381523718</c:v>
                </c:pt>
                <c:pt idx="2">
                  <c:v>4.2897069471215659</c:v>
                </c:pt>
                <c:pt idx="3">
                  <c:v>-12.199077140246253</c:v>
                </c:pt>
                <c:pt idx="4">
                  <c:v>0.31010926183029675</c:v>
                </c:pt>
                <c:pt idx="5">
                  <c:v>4.6405710979984462</c:v>
                </c:pt>
                <c:pt idx="6">
                  <c:v>0.34393629098126155</c:v>
                </c:pt>
                <c:pt idx="7">
                  <c:v>2.7733348667249333</c:v>
                </c:pt>
                <c:pt idx="8">
                  <c:v>-7.0574157441517897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9.8264205045937807</c:v>
                </c:pt>
                <c:pt idx="1">
                  <c:v>24.372189018613867</c:v>
                </c:pt>
                <c:pt idx="2">
                  <c:v>9.0674679303076431</c:v>
                </c:pt>
                <c:pt idx="3">
                  <c:v>-15.821392758272673</c:v>
                </c:pt>
                <c:pt idx="4">
                  <c:v>1.1756459905980519</c:v>
                </c:pt>
                <c:pt idx="5">
                  <c:v>11.333701281929542</c:v>
                </c:pt>
                <c:pt idx="6">
                  <c:v>0.16027668219743774</c:v>
                </c:pt>
                <c:pt idx="7">
                  <c:v>2.114600794380368</c:v>
                </c:pt>
                <c:pt idx="8">
                  <c:v>-0.49272952626913202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1.2513322137271441</c:v>
                </c:pt>
                <c:pt idx="1">
                  <c:v>-2.0217169438598468</c:v>
                </c:pt>
                <c:pt idx="2">
                  <c:v>-0.19927825025276924</c:v>
                </c:pt>
                <c:pt idx="3">
                  <c:v>0.75343121767202748</c:v>
                </c:pt>
                <c:pt idx="4">
                  <c:v>0.26019617246898719</c:v>
                </c:pt>
                <c:pt idx="5">
                  <c:v>1.0829336171781938</c:v>
                </c:pt>
                <c:pt idx="6">
                  <c:v>-0.31536030477146904</c:v>
                </c:pt>
                <c:pt idx="7">
                  <c:v>3.3693351840697066</c:v>
                </c:pt>
                <c:pt idx="8">
                  <c:v>2.9853718399363389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3.1138528208858709</c:v>
                </c:pt>
                <c:pt idx="1">
                  <c:v>4.4800377949502685</c:v>
                </c:pt>
                <c:pt idx="2">
                  <c:v>-0.70468558827605499</c:v>
                </c:pt>
                <c:pt idx="3">
                  <c:v>0.8725841723425205</c:v>
                </c:pt>
                <c:pt idx="4">
                  <c:v>1.3371039264271385</c:v>
                </c:pt>
                <c:pt idx="5">
                  <c:v>1.4244174923016386</c:v>
                </c:pt>
                <c:pt idx="6">
                  <c:v>1.8108003824929852</c:v>
                </c:pt>
                <c:pt idx="7">
                  <c:v>2.2953501627951951</c:v>
                </c:pt>
                <c:pt idx="8">
                  <c:v>-1.3924117664344458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3.0980332704038602</c:v>
                </c:pt>
                <c:pt idx="1">
                  <c:v>19.971893817297413</c:v>
                </c:pt>
                <c:pt idx="2">
                  <c:v>-3.3233963913217224</c:v>
                </c:pt>
                <c:pt idx="3">
                  <c:v>3.0175064445179274</c:v>
                </c:pt>
                <c:pt idx="4">
                  <c:v>-13.857400692349259</c:v>
                </c:pt>
                <c:pt idx="5">
                  <c:v>2.779596853831352</c:v>
                </c:pt>
                <c:pt idx="6">
                  <c:v>2.7736579062751332</c:v>
                </c:pt>
                <c:pt idx="7">
                  <c:v>2.7015949412705851</c:v>
                </c:pt>
                <c:pt idx="8">
                  <c:v>-2.2953152902960738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108.04698442806595</c:v>
                </c:pt>
                <c:pt idx="1">
                  <c:v>106.53223567748374</c:v>
                </c:pt>
                <c:pt idx="2">
                  <c:v>108.40136199327254</c:v>
                </c:pt>
                <c:pt idx="3">
                  <c:v>114.80211434849663</c:v>
                </c:pt>
                <c:pt idx="4">
                  <c:v>97.723093590826522</c:v>
                </c:pt>
                <c:pt idx="5">
                  <c:v>104.18367796359335</c:v>
                </c:pt>
                <c:pt idx="6">
                  <c:v>93.685127651959846</c:v>
                </c:pt>
                <c:pt idx="7">
                  <c:v>99.061216414759954</c:v>
                </c:pt>
                <c:pt idx="8">
                  <c:v>80.707685623271104</c:v>
                </c:pt>
                <c:pt idx="9">
                  <c:v>87.211335272369993</c:v>
                </c:pt>
                <c:pt idx="10">
                  <c:v>86.239258134601002</c:v>
                </c:pt>
                <c:pt idx="11">
                  <c:v>64.12001440059494</c:v>
                </c:pt>
                <c:pt idx="12">
                  <c:v>67.359019311114253</c:v>
                </c:pt>
                <c:pt idx="13">
                  <c:v>62.673177316495341</c:v>
                </c:pt>
                <c:pt idx="14">
                  <c:v>58.118763675781899</c:v>
                </c:pt>
                <c:pt idx="15">
                  <c:v>55.338249431682151</c:v>
                </c:pt>
                <c:pt idx="16">
                  <c:v>52.83856694207455</c:v>
                </c:pt>
                <c:pt idx="17">
                  <c:v>50.393940543393498</c:v>
                </c:pt>
                <c:pt idx="18">
                  <c:v>48.013407362819805</c:v>
                </c:pt>
                <c:pt idx="19">
                  <c:v>45.71639295586612</c:v>
                </c:pt>
                <c:pt idx="20">
                  <c:v>43.52049430976421</c:v>
                </c:pt>
                <c:pt idx="21">
                  <c:v>41.404184017885392</c:v>
                </c:pt>
                <c:pt idx="22">
                  <c:v>39.361266362050721</c:v>
                </c:pt>
                <c:pt idx="23">
                  <c:v>37.401517790434227</c:v>
                </c:pt>
                <c:pt idx="24">
                  <c:v>35.596133427355745</c:v>
                </c:pt>
                <c:pt idx="25">
                  <c:v>34.873120180224596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214.96649614882494</c:v>
                </c:pt>
                <c:pt idx="1">
                  <c:v>219.16652605130014</c:v>
                </c:pt>
                <c:pt idx="2">
                  <c:v>197.38950769433421</c:v>
                </c:pt>
                <c:pt idx="3">
                  <c:v>189.94608293192044</c:v>
                </c:pt>
                <c:pt idx="4">
                  <c:v>218.68496278713465</c:v>
                </c:pt>
                <c:pt idx="5">
                  <c:v>192.83316725598695</c:v>
                </c:pt>
                <c:pt idx="6">
                  <c:v>183.08878551884382</c:v>
                </c:pt>
                <c:pt idx="7">
                  <c:v>189.6674226310063</c:v>
                </c:pt>
                <c:pt idx="8">
                  <c:v>186.19624299963752</c:v>
                </c:pt>
                <c:pt idx="9">
                  <c:v>181.96036005292729</c:v>
                </c:pt>
                <c:pt idx="10">
                  <c:v>165.43062510462067</c:v>
                </c:pt>
                <c:pt idx="11">
                  <c:v>166.60357663758532</c:v>
                </c:pt>
                <c:pt idx="12">
                  <c:v>159.59808813248097</c:v>
                </c:pt>
                <c:pt idx="13">
                  <c:v>154.28490421697632</c:v>
                </c:pt>
                <c:pt idx="14">
                  <c:v>149.10506069987454</c:v>
                </c:pt>
                <c:pt idx="15">
                  <c:v>143.58458792222365</c:v>
                </c:pt>
                <c:pt idx="16">
                  <c:v>137.98686756920443</c:v>
                </c:pt>
                <c:pt idx="17">
                  <c:v>132.39064413439115</c:v>
                </c:pt>
                <c:pt idx="18">
                  <c:v>126.82975508852319</c:v>
                </c:pt>
                <c:pt idx="19">
                  <c:v>121.32315954231291</c:v>
                </c:pt>
                <c:pt idx="20">
                  <c:v>115.94383551088026</c:v>
                </c:pt>
                <c:pt idx="21">
                  <c:v>110.60589466358795</c:v>
                </c:pt>
                <c:pt idx="22">
                  <c:v>105.3377302386651</c:v>
                </c:pt>
                <c:pt idx="23">
                  <c:v>100.13590218101332</c:v>
                </c:pt>
                <c:pt idx="24">
                  <c:v>94.976444922330174</c:v>
                </c:pt>
                <c:pt idx="25">
                  <c:v>89.779179561459458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278.18282265243357</c:v>
                </c:pt>
                <c:pt idx="1">
                  <c:v>288.92579403986917</c:v>
                </c:pt>
                <c:pt idx="2">
                  <c:v>286.1076236854928</c:v>
                </c:pt>
                <c:pt idx="3">
                  <c:v>283.02280858489434</c:v>
                </c:pt>
                <c:pt idx="4">
                  <c:v>274.14979723142375</c:v>
                </c:pt>
                <c:pt idx="5">
                  <c:v>293.64170086895172</c:v>
                </c:pt>
                <c:pt idx="6">
                  <c:v>294.13992237231992</c:v>
                </c:pt>
                <c:pt idx="7">
                  <c:v>310.62038696672681</c:v>
                </c:pt>
                <c:pt idx="8">
                  <c:v>329.00110197471349</c:v>
                </c:pt>
                <c:pt idx="9">
                  <c:v>314.06608811032135</c:v>
                </c:pt>
                <c:pt idx="10">
                  <c:v>271.03031241464419</c:v>
                </c:pt>
                <c:pt idx="11">
                  <c:v>287.50313441679896</c:v>
                </c:pt>
                <c:pt idx="12">
                  <c:v>291.35803829770396</c:v>
                </c:pt>
                <c:pt idx="13">
                  <c:v>289.79764443705523</c:v>
                </c:pt>
                <c:pt idx="14">
                  <c:v>288.28313514069748</c:v>
                </c:pt>
                <c:pt idx="15">
                  <c:v>285.86398237898794</c:v>
                </c:pt>
                <c:pt idx="16">
                  <c:v>283.03587202361462</c:v>
                </c:pt>
                <c:pt idx="17">
                  <c:v>279.95590097207474</c:v>
                </c:pt>
                <c:pt idx="18">
                  <c:v>276.73248296215996</c:v>
                </c:pt>
                <c:pt idx="19">
                  <c:v>273.37610375720806</c:v>
                </c:pt>
                <c:pt idx="20">
                  <c:v>269.9940041518318</c:v>
                </c:pt>
                <c:pt idx="21">
                  <c:v>266.45059146460125</c:v>
                </c:pt>
                <c:pt idx="22">
                  <c:v>262.80152640627279</c:v>
                </c:pt>
                <c:pt idx="23">
                  <c:v>259.03784657474097</c:v>
                </c:pt>
                <c:pt idx="24">
                  <c:v>255.1303703781368</c:v>
                </c:pt>
                <c:pt idx="25">
                  <c:v>250.89894369079437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241.64956430170724</c:v>
                </c:pt>
                <c:pt idx="1">
                  <c:v>244.70233892727572</c:v>
                </c:pt>
                <c:pt idx="2">
                  <c:v>260.43448858436631</c:v>
                </c:pt>
                <c:pt idx="3">
                  <c:v>267.56062478965436</c:v>
                </c:pt>
                <c:pt idx="4">
                  <c:v>282.26265505704691</c:v>
                </c:pt>
                <c:pt idx="5">
                  <c:v>264.94517068144211</c:v>
                </c:pt>
                <c:pt idx="6">
                  <c:v>265.47850769636551</c:v>
                </c:pt>
                <c:pt idx="7">
                  <c:v>286.54191888880916</c:v>
                </c:pt>
                <c:pt idx="8">
                  <c:v>304.69361704817743</c:v>
                </c:pt>
                <c:pt idx="9">
                  <c:v>296.66881090214218</c:v>
                </c:pt>
                <c:pt idx="10">
                  <c:v>282.91024602378189</c:v>
                </c:pt>
                <c:pt idx="11">
                  <c:v>288.32747429112112</c:v>
                </c:pt>
                <c:pt idx="12">
                  <c:v>290.67405881695197</c:v>
                </c:pt>
                <c:pt idx="13">
                  <c:v>292.01541618634582</c:v>
                </c:pt>
                <c:pt idx="14">
                  <c:v>293.5346618273137</c:v>
                </c:pt>
                <c:pt idx="15">
                  <c:v>294.24197933842061</c:v>
                </c:pt>
                <c:pt idx="16">
                  <c:v>294.62737241415664</c:v>
                </c:pt>
                <c:pt idx="17">
                  <c:v>294.84978849961618</c:v>
                </c:pt>
                <c:pt idx="18">
                  <c:v>295.01495012507883</c:v>
                </c:pt>
                <c:pt idx="19">
                  <c:v>295.12788869711841</c:v>
                </c:pt>
                <c:pt idx="20">
                  <c:v>295.29943308737364</c:v>
                </c:pt>
                <c:pt idx="21">
                  <c:v>295.38425415870103</c:v>
                </c:pt>
                <c:pt idx="22">
                  <c:v>295.41753280300628</c:v>
                </c:pt>
                <c:pt idx="23">
                  <c:v>295.40212417141686</c:v>
                </c:pt>
                <c:pt idx="24">
                  <c:v>295.30514479667573</c:v>
                </c:pt>
                <c:pt idx="25">
                  <c:v>294.93945194150331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55.038965419310131</c:v>
                </c:pt>
                <c:pt idx="1">
                  <c:v>57.15395868453512</c:v>
                </c:pt>
                <c:pt idx="2">
                  <c:v>59.987754703914106</c:v>
                </c:pt>
                <c:pt idx="3">
                  <c:v>59.973684766888425</c:v>
                </c:pt>
                <c:pt idx="4">
                  <c:v>63.990369129346043</c:v>
                </c:pt>
                <c:pt idx="5">
                  <c:v>71.226403123764385</c:v>
                </c:pt>
                <c:pt idx="6">
                  <c:v>73.313500320956052</c:v>
                </c:pt>
                <c:pt idx="7">
                  <c:v>65.260884679782038</c:v>
                </c:pt>
                <c:pt idx="8">
                  <c:v>65.562447680895048</c:v>
                </c:pt>
                <c:pt idx="9">
                  <c:v>69.427505101948441</c:v>
                </c:pt>
                <c:pt idx="10">
                  <c:v>76.243954425775456</c:v>
                </c:pt>
                <c:pt idx="11">
                  <c:v>77.077971104688842</c:v>
                </c:pt>
                <c:pt idx="12">
                  <c:v>75.146948055686323</c:v>
                </c:pt>
                <c:pt idx="13">
                  <c:v>76.506398280159047</c:v>
                </c:pt>
                <c:pt idx="14">
                  <c:v>77.916744169872388</c:v>
                </c:pt>
                <c:pt idx="15">
                  <c:v>79.090943278267176</c:v>
                </c:pt>
                <c:pt idx="16">
                  <c:v>80.212764308287618</c:v>
                </c:pt>
                <c:pt idx="17">
                  <c:v>81.313098170842309</c:v>
                </c:pt>
                <c:pt idx="18" formatCode="General">
                  <c:v>82.419433364131237</c:v>
                </c:pt>
                <c:pt idx="19" formatCode="General">
                  <c:v>83.50595082652552</c:v>
                </c:pt>
                <c:pt idx="20" formatCode="General">
                  <c:v>84.646672881731902</c:v>
                </c:pt>
                <c:pt idx="21" formatCode="General">
                  <c:v>85.782710320700104</c:v>
                </c:pt>
                <c:pt idx="22">
                  <c:v>86.949293516213359</c:v>
                </c:pt>
                <c:pt idx="23">
                  <c:v>88.157356394003259</c:v>
                </c:pt>
                <c:pt idx="24">
                  <c:v>89.336288737338279</c:v>
                </c:pt>
                <c:pt idx="25">
                  <c:v>90.427273074366425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69.402268389865739</c:v>
                </c:pt>
                <c:pt idx="1">
                  <c:v>70.908848799032327</c:v>
                </c:pt>
                <c:pt idx="2">
                  <c:v>72.816725128585716</c:v>
                </c:pt>
                <c:pt idx="3">
                  <c:v>71.017503450078451</c:v>
                </c:pt>
                <c:pt idx="4">
                  <c:v>73.592134203672686</c:v>
                </c:pt>
                <c:pt idx="5">
                  <c:v>74.4733882351712</c:v>
                </c:pt>
                <c:pt idx="6">
                  <c:v>80.082697495245469</c:v>
                </c:pt>
                <c:pt idx="7">
                  <c:v>72.973209687720853</c:v>
                </c:pt>
                <c:pt idx="8">
                  <c:v>70.641052541373142</c:v>
                </c:pt>
                <c:pt idx="9">
                  <c:v>70.354636960947786</c:v>
                </c:pt>
                <c:pt idx="10">
                  <c:v>78.630065369894993</c:v>
                </c:pt>
                <c:pt idx="11">
                  <c:v>77.707309855937709</c:v>
                </c:pt>
                <c:pt idx="12">
                  <c:v>74.899735753942622</c:v>
                </c:pt>
                <c:pt idx="13">
                  <c:v>75.580814086385047</c:v>
                </c:pt>
                <c:pt idx="14">
                  <c:v>76.386555091861609</c:v>
                </c:pt>
                <c:pt idx="15">
                  <c:v>77.010935917327771</c:v>
                </c:pt>
                <c:pt idx="16">
                  <c:v>77.604872601040228</c:v>
                </c:pt>
                <c:pt idx="17">
                  <c:v>78.219783657149179</c:v>
                </c:pt>
                <c:pt idx="18" formatCode="General">
                  <c:v>78.800431048093927</c:v>
                </c:pt>
                <c:pt idx="19" formatCode="General">
                  <c:v>79.551059380201821</c:v>
                </c:pt>
                <c:pt idx="20" formatCode="General">
                  <c:v>80.335789189758557</c:v>
                </c:pt>
                <c:pt idx="21" formatCode="General">
                  <c:v>81.145020839329305</c:v>
                </c:pt>
                <c:pt idx="22">
                  <c:v>82.016924635567122</c:v>
                </c:pt>
                <c:pt idx="23">
                  <c:v>82.902659584295407</c:v>
                </c:pt>
                <c:pt idx="24">
                  <c:v>83.806432072547523</c:v>
                </c:pt>
                <c:pt idx="25">
                  <c:v>84.660012557254888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171.91802613275615</c:v>
                </c:pt>
                <c:pt idx="1">
                  <c:v>186.19241608598045</c:v>
                </c:pt>
                <c:pt idx="2">
                  <c:v>196.91269128304697</c:v>
                </c:pt>
                <c:pt idx="3">
                  <c:v>203.22309027733507</c:v>
                </c:pt>
                <c:pt idx="4">
                  <c:v>220.42101779161291</c:v>
                </c:pt>
                <c:pt idx="5">
                  <c:v>238.64883751515984</c:v>
                </c:pt>
                <c:pt idx="6">
                  <c:v>252.26289317355247</c:v>
                </c:pt>
                <c:pt idx="7">
                  <c:v>237.89368980731425</c:v>
                </c:pt>
                <c:pt idx="8">
                  <c:v>235.05906770225567</c:v>
                </c:pt>
                <c:pt idx="9">
                  <c:v>244.16145313766731</c:v>
                </c:pt>
                <c:pt idx="10">
                  <c:v>272.03962263602853</c:v>
                </c:pt>
                <c:pt idx="11">
                  <c:v>277.75634303106511</c:v>
                </c:pt>
                <c:pt idx="12">
                  <c:v>273.58391667895751</c:v>
                </c:pt>
                <c:pt idx="13">
                  <c:v>279.22052655061674</c:v>
                </c:pt>
                <c:pt idx="14">
                  <c:v>285.03755488843331</c:v>
                </c:pt>
                <c:pt idx="15">
                  <c:v>290.08765391483786</c:v>
                </c:pt>
                <c:pt idx="16">
                  <c:v>294.75741091069494</c:v>
                </c:pt>
                <c:pt idx="17">
                  <c:v>299.23121631492927</c:v>
                </c:pt>
                <c:pt idx="18" formatCode="General">
                  <c:v>303.69261792204861</c:v>
                </c:pt>
                <c:pt idx="19" formatCode="General">
                  <c:v>307.96738481647679</c:v>
                </c:pt>
                <c:pt idx="20" formatCode="General">
                  <c:v>312.27908761894389</c:v>
                </c:pt>
                <c:pt idx="21" formatCode="General">
                  <c:v>316.49733159262996</c:v>
                </c:pt>
                <c:pt idx="22" formatCode="General">
                  <c:v>320.5951173935855</c:v>
                </c:pt>
                <c:pt idx="23" formatCode="General">
                  <c:v>324.61846020822315</c:v>
                </c:pt>
                <c:pt idx="24" formatCode="General">
                  <c:v>328.58550478256501</c:v>
                </c:pt>
                <c:pt idx="25" formatCode="General">
                  <c:v>332.36398949835137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82.754411813958285</c:v>
                </c:pt>
                <c:pt idx="1">
                  <c:v>69.661357184294332</c:v>
                </c:pt>
                <c:pt idx="2">
                  <c:v>77.550773217874152</c:v>
                </c:pt>
                <c:pt idx="3">
                  <c:v>85.336228566346023</c:v>
                </c:pt>
                <c:pt idx="4">
                  <c:v>85.049500616878447</c:v>
                </c:pt>
                <c:pt idx="5">
                  <c:v>101.14676063336979</c:v>
                </c:pt>
                <c:pt idx="6">
                  <c:v>107.98545867204133</c:v>
                </c:pt>
                <c:pt idx="7">
                  <c:v>110.99844614436226</c:v>
                </c:pt>
                <c:pt idx="8">
                  <c:v>129.34242418354839</c:v>
                </c:pt>
                <c:pt idx="9">
                  <c:v>145.92374202490959</c:v>
                </c:pt>
                <c:pt idx="10">
                  <c:v>145.79819689546778</c:v>
                </c:pt>
                <c:pt idx="11">
                  <c:v>146.63313827655026</c:v>
                </c:pt>
                <c:pt idx="12">
                  <c:v>158.84954216504823</c:v>
                </c:pt>
                <c:pt idx="13">
                  <c:v>167.54444592663879</c:v>
                </c:pt>
                <c:pt idx="14">
                  <c:v>176.49846476913734</c:v>
                </c:pt>
                <c:pt idx="15">
                  <c:v>185.06457256957725</c:v>
                </c:pt>
                <c:pt idx="16">
                  <c:v>193.50381453927719</c:v>
                </c:pt>
                <c:pt idx="17">
                  <c:v>201.91892082349014</c:v>
                </c:pt>
                <c:pt idx="18" formatCode="General">
                  <c:v>210.42613629047332</c:v>
                </c:pt>
                <c:pt idx="19" formatCode="General">
                  <c:v>218.99073666171395</c:v>
                </c:pt>
                <c:pt idx="20" formatCode="General">
                  <c:v>227.67323498125543</c:v>
                </c:pt>
                <c:pt idx="21" formatCode="General">
                  <c:v>236.38407465704341</c:v>
                </c:pt>
                <c:pt idx="22" formatCode="General">
                  <c:v>245.14050134531951</c:v>
                </c:pt>
                <c:pt idx="23" formatCode="General">
                  <c:v>253.95599843956765</c:v>
                </c:pt>
                <c:pt idx="24" formatCode="General">
                  <c:v>262.77833802650531</c:v>
                </c:pt>
                <c:pt idx="25" formatCode="General">
                  <c:v>271.50630433685353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12.083460713076935</c:v>
                </c:pt>
                <c:pt idx="1">
                  <c:v>10.491524550230233</c:v>
                </c:pt>
                <c:pt idx="2">
                  <c:v>11.609073709114432</c:v>
                </c:pt>
                <c:pt idx="3">
                  <c:v>12.708862284385175</c:v>
                </c:pt>
                <c:pt idx="4">
                  <c:v>13.343469592059334</c:v>
                </c:pt>
                <c:pt idx="5">
                  <c:v>15.417893722562434</c:v>
                </c:pt>
                <c:pt idx="6">
                  <c:v>16.386107098715634</c:v>
                </c:pt>
                <c:pt idx="7">
                  <c:v>16.75682477951813</c:v>
                </c:pt>
                <c:pt idx="8">
                  <c:v>19.377360246130205</c:v>
                </c:pt>
                <c:pt idx="9">
                  <c:v>21.785068436766924</c:v>
                </c:pt>
                <c:pt idx="10">
                  <c:v>21.210718995184326</c:v>
                </c:pt>
                <c:pt idx="11">
                  <c:v>21.592037985658855</c:v>
                </c:pt>
                <c:pt idx="12">
                  <c:v>23.514652788114393</c:v>
                </c:pt>
                <c:pt idx="13">
                  <c:v>24.778672999328311</c:v>
                </c:pt>
                <c:pt idx="14">
                  <c:v>26.08805973702842</c:v>
                </c:pt>
                <c:pt idx="15">
                  <c:v>27.350095248673959</c:v>
                </c:pt>
                <c:pt idx="16">
                  <c:v>28.605458691651485</c:v>
                </c:pt>
                <c:pt idx="17">
                  <c:v>29.867706884113392</c:v>
                </c:pt>
                <c:pt idx="18" formatCode="General">
                  <c:v>31.108785836673459</c:v>
                </c:pt>
                <c:pt idx="19" formatCode="General">
                  <c:v>32.347323362577477</c:v>
                </c:pt>
                <c:pt idx="20" formatCode="General">
                  <c:v>33.610448268459749</c:v>
                </c:pt>
                <c:pt idx="21" formatCode="General">
                  <c:v>34.879938285521412</c:v>
                </c:pt>
                <c:pt idx="22" formatCode="General">
                  <c:v>36.158107299319418</c:v>
                </c:pt>
                <c:pt idx="23" formatCode="General">
                  <c:v>37.4341346563073</c:v>
                </c:pt>
                <c:pt idx="24" formatCode="General">
                  <c:v>38.731342856546469</c:v>
                </c:pt>
                <c:pt idx="25" formatCode="General">
                  <c:v>40.008725159191215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108.04698442806595</c:v>
                </c:pt>
                <c:pt idx="1">
                  <c:v>106.53223567748374</c:v>
                </c:pt>
                <c:pt idx="2">
                  <c:v>108.40136199327254</c:v>
                </c:pt>
                <c:pt idx="3">
                  <c:v>114.80211434849663</c:v>
                </c:pt>
                <c:pt idx="4">
                  <c:v>97.723093590826522</c:v>
                </c:pt>
                <c:pt idx="5">
                  <c:v>104.18367796359335</c:v>
                </c:pt>
                <c:pt idx="6">
                  <c:v>93.685127651959846</c:v>
                </c:pt>
                <c:pt idx="7">
                  <c:v>99.061216414759954</c:v>
                </c:pt>
                <c:pt idx="8">
                  <c:v>80.707685623271104</c:v>
                </c:pt>
                <c:pt idx="9">
                  <c:v>87.211335272369993</c:v>
                </c:pt>
                <c:pt idx="10">
                  <c:v>86.239258134601002</c:v>
                </c:pt>
                <c:pt idx="11">
                  <c:v>64.12001440059494</c:v>
                </c:pt>
                <c:pt idx="12">
                  <c:v>67.359019311114253</c:v>
                </c:pt>
                <c:pt idx="13">
                  <c:v>62.673177316495341</c:v>
                </c:pt>
                <c:pt idx="14">
                  <c:v>58.118763675781899</c:v>
                </c:pt>
                <c:pt idx="15">
                  <c:v>55.338249431682151</c:v>
                </c:pt>
                <c:pt idx="16">
                  <c:v>52.83856694207455</c:v>
                </c:pt>
                <c:pt idx="17">
                  <c:v>50.393940543393498</c:v>
                </c:pt>
                <c:pt idx="18">
                  <c:v>48.013407362819805</c:v>
                </c:pt>
                <c:pt idx="19">
                  <c:v>45.71639295586612</c:v>
                </c:pt>
                <c:pt idx="20">
                  <c:v>43.52049430976421</c:v>
                </c:pt>
                <c:pt idx="21">
                  <c:v>41.404184017885392</c:v>
                </c:pt>
                <c:pt idx="22">
                  <c:v>39.361266362050721</c:v>
                </c:pt>
                <c:pt idx="23">
                  <c:v>37.401517790434227</c:v>
                </c:pt>
                <c:pt idx="24">
                  <c:v>35.596133427355745</c:v>
                </c:pt>
                <c:pt idx="25">
                  <c:v>34.873120180224596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214.96649614882494</c:v>
                </c:pt>
                <c:pt idx="1">
                  <c:v>219.16652605130014</c:v>
                </c:pt>
                <c:pt idx="2">
                  <c:v>197.38950769433421</c:v>
                </c:pt>
                <c:pt idx="3">
                  <c:v>189.94608293192044</c:v>
                </c:pt>
                <c:pt idx="4">
                  <c:v>218.68496278713465</c:v>
                </c:pt>
                <c:pt idx="5">
                  <c:v>192.83316725598695</c:v>
                </c:pt>
                <c:pt idx="6">
                  <c:v>183.08878551884382</c:v>
                </c:pt>
                <c:pt idx="7">
                  <c:v>189.6674226310063</c:v>
                </c:pt>
                <c:pt idx="8">
                  <c:v>186.19624299963752</c:v>
                </c:pt>
                <c:pt idx="9">
                  <c:v>181.96036005292729</c:v>
                </c:pt>
                <c:pt idx="10">
                  <c:v>165.43062510462067</c:v>
                </c:pt>
                <c:pt idx="11">
                  <c:v>166.60357663758532</c:v>
                </c:pt>
                <c:pt idx="12">
                  <c:v>159.59808813248097</c:v>
                </c:pt>
                <c:pt idx="13">
                  <c:v>154.28490421697632</c:v>
                </c:pt>
                <c:pt idx="14">
                  <c:v>149.10506069987454</c:v>
                </c:pt>
                <c:pt idx="15">
                  <c:v>143.58458792222365</c:v>
                </c:pt>
                <c:pt idx="16">
                  <c:v>137.98686756920443</c:v>
                </c:pt>
                <c:pt idx="17">
                  <c:v>132.39064413439115</c:v>
                </c:pt>
                <c:pt idx="18">
                  <c:v>126.82975508852319</c:v>
                </c:pt>
                <c:pt idx="19">
                  <c:v>121.32315954231291</c:v>
                </c:pt>
                <c:pt idx="20">
                  <c:v>115.94383551088026</c:v>
                </c:pt>
                <c:pt idx="21">
                  <c:v>110.60589466358795</c:v>
                </c:pt>
                <c:pt idx="22">
                  <c:v>105.3377302386651</c:v>
                </c:pt>
                <c:pt idx="23">
                  <c:v>100.13590218101332</c:v>
                </c:pt>
                <c:pt idx="24">
                  <c:v>94.976444922330174</c:v>
                </c:pt>
                <c:pt idx="25">
                  <c:v>89.779179561459458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278.18282265243357</c:v>
                </c:pt>
                <c:pt idx="1">
                  <c:v>288.92579403986917</c:v>
                </c:pt>
                <c:pt idx="2">
                  <c:v>286.1076236854928</c:v>
                </c:pt>
                <c:pt idx="3">
                  <c:v>283.02280858489434</c:v>
                </c:pt>
                <c:pt idx="4">
                  <c:v>274.14979723142375</c:v>
                </c:pt>
                <c:pt idx="5">
                  <c:v>293.64170086895172</c:v>
                </c:pt>
                <c:pt idx="6">
                  <c:v>294.13992237231992</c:v>
                </c:pt>
                <c:pt idx="7">
                  <c:v>310.62038696672681</c:v>
                </c:pt>
                <c:pt idx="8">
                  <c:v>329.00110197471349</c:v>
                </c:pt>
                <c:pt idx="9">
                  <c:v>314.06608811032135</c:v>
                </c:pt>
                <c:pt idx="10">
                  <c:v>271.03031241464419</c:v>
                </c:pt>
                <c:pt idx="11">
                  <c:v>287.50313441679896</c:v>
                </c:pt>
                <c:pt idx="12">
                  <c:v>291.35803829770396</c:v>
                </c:pt>
                <c:pt idx="13">
                  <c:v>289.79764443705523</c:v>
                </c:pt>
                <c:pt idx="14">
                  <c:v>288.28313514069748</c:v>
                </c:pt>
                <c:pt idx="15">
                  <c:v>285.86398237898794</c:v>
                </c:pt>
                <c:pt idx="16">
                  <c:v>283.03587202361462</c:v>
                </c:pt>
                <c:pt idx="17">
                  <c:v>279.95590097207474</c:v>
                </c:pt>
                <c:pt idx="18">
                  <c:v>276.73248296215996</c:v>
                </c:pt>
                <c:pt idx="19">
                  <c:v>273.37610375720806</c:v>
                </c:pt>
                <c:pt idx="20">
                  <c:v>269.9940041518318</c:v>
                </c:pt>
                <c:pt idx="21">
                  <c:v>266.45059146460125</c:v>
                </c:pt>
                <c:pt idx="22">
                  <c:v>262.80152640627279</c:v>
                </c:pt>
                <c:pt idx="23">
                  <c:v>259.03784657474097</c:v>
                </c:pt>
                <c:pt idx="24">
                  <c:v>255.1303703781368</c:v>
                </c:pt>
                <c:pt idx="25">
                  <c:v>250.89894369079437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241.64956430170724</c:v>
                </c:pt>
                <c:pt idx="1">
                  <c:v>244.70233892727572</c:v>
                </c:pt>
                <c:pt idx="2">
                  <c:v>260.43448858436631</c:v>
                </c:pt>
                <c:pt idx="3">
                  <c:v>267.56062478965436</c:v>
                </c:pt>
                <c:pt idx="4">
                  <c:v>282.26265505704691</c:v>
                </c:pt>
                <c:pt idx="5">
                  <c:v>264.94517068144211</c:v>
                </c:pt>
                <c:pt idx="6">
                  <c:v>265.47850769636551</c:v>
                </c:pt>
                <c:pt idx="7">
                  <c:v>286.54191888880916</c:v>
                </c:pt>
                <c:pt idx="8">
                  <c:v>304.69361704817743</c:v>
                </c:pt>
                <c:pt idx="9">
                  <c:v>296.66881090214218</c:v>
                </c:pt>
                <c:pt idx="10">
                  <c:v>282.91024602378189</c:v>
                </c:pt>
                <c:pt idx="11">
                  <c:v>288.32747429112112</c:v>
                </c:pt>
                <c:pt idx="12">
                  <c:v>290.67405881695197</c:v>
                </c:pt>
                <c:pt idx="13">
                  <c:v>292.01541618634582</c:v>
                </c:pt>
                <c:pt idx="14">
                  <c:v>293.5346618273137</c:v>
                </c:pt>
                <c:pt idx="15">
                  <c:v>294.24197933842061</c:v>
                </c:pt>
                <c:pt idx="16">
                  <c:v>294.62737241415664</c:v>
                </c:pt>
                <c:pt idx="17">
                  <c:v>294.84978849961618</c:v>
                </c:pt>
                <c:pt idx="18">
                  <c:v>295.01495012507883</c:v>
                </c:pt>
                <c:pt idx="19">
                  <c:v>295.12788869711841</c:v>
                </c:pt>
                <c:pt idx="20">
                  <c:v>295.29943308737364</c:v>
                </c:pt>
                <c:pt idx="21">
                  <c:v>295.38425415870103</c:v>
                </c:pt>
                <c:pt idx="22">
                  <c:v>295.41753280300628</c:v>
                </c:pt>
                <c:pt idx="23">
                  <c:v>295.40212417141686</c:v>
                </c:pt>
                <c:pt idx="24">
                  <c:v>295.30514479667573</c:v>
                </c:pt>
                <c:pt idx="25">
                  <c:v>294.93945194150331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55.038965419310131</c:v>
                </c:pt>
                <c:pt idx="1">
                  <c:v>57.15395868453512</c:v>
                </c:pt>
                <c:pt idx="2">
                  <c:v>59.987754703914106</c:v>
                </c:pt>
                <c:pt idx="3">
                  <c:v>59.973684766888425</c:v>
                </c:pt>
                <c:pt idx="4">
                  <c:v>63.990369129346043</c:v>
                </c:pt>
                <c:pt idx="5">
                  <c:v>71.226403123764385</c:v>
                </c:pt>
                <c:pt idx="6">
                  <c:v>73.313500320956052</c:v>
                </c:pt>
                <c:pt idx="7">
                  <c:v>65.260884679782038</c:v>
                </c:pt>
                <c:pt idx="8">
                  <c:v>65.562447680895048</c:v>
                </c:pt>
                <c:pt idx="9">
                  <c:v>69.427505101948441</c:v>
                </c:pt>
                <c:pt idx="10">
                  <c:v>76.243954425775456</c:v>
                </c:pt>
                <c:pt idx="11">
                  <c:v>77.077971104688842</c:v>
                </c:pt>
                <c:pt idx="12">
                  <c:v>75.146948055686323</c:v>
                </c:pt>
                <c:pt idx="13">
                  <c:v>76.506398280159047</c:v>
                </c:pt>
                <c:pt idx="14">
                  <c:v>77.916744169872388</c:v>
                </c:pt>
                <c:pt idx="15">
                  <c:v>79.090943278267176</c:v>
                </c:pt>
                <c:pt idx="16">
                  <c:v>80.212764308287618</c:v>
                </c:pt>
                <c:pt idx="17">
                  <c:v>81.313098170842309</c:v>
                </c:pt>
                <c:pt idx="18" formatCode="General">
                  <c:v>82.419433364131237</c:v>
                </c:pt>
                <c:pt idx="19" formatCode="General">
                  <c:v>83.50595082652552</c:v>
                </c:pt>
                <c:pt idx="20" formatCode="General">
                  <c:v>84.646672881731902</c:v>
                </c:pt>
                <c:pt idx="21" formatCode="General">
                  <c:v>85.782710320700104</c:v>
                </c:pt>
                <c:pt idx="22">
                  <c:v>86.949293516213359</c:v>
                </c:pt>
                <c:pt idx="23">
                  <c:v>88.157356394003259</c:v>
                </c:pt>
                <c:pt idx="24">
                  <c:v>89.336288737338279</c:v>
                </c:pt>
                <c:pt idx="25">
                  <c:v>90.427273074366425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69.402268389865739</c:v>
                </c:pt>
                <c:pt idx="1">
                  <c:v>70.908848799032327</c:v>
                </c:pt>
                <c:pt idx="2">
                  <c:v>72.816725128585716</c:v>
                </c:pt>
                <c:pt idx="3">
                  <c:v>71.017503450078451</c:v>
                </c:pt>
                <c:pt idx="4">
                  <c:v>73.592134203672686</c:v>
                </c:pt>
                <c:pt idx="5">
                  <c:v>74.4733882351712</c:v>
                </c:pt>
                <c:pt idx="6">
                  <c:v>80.082697495245469</c:v>
                </c:pt>
                <c:pt idx="7">
                  <c:v>72.973209687720853</c:v>
                </c:pt>
                <c:pt idx="8">
                  <c:v>70.641052541373142</c:v>
                </c:pt>
                <c:pt idx="9">
                  <c:v>70.354636960947786</c:v>
                </c:pt>
                <c:pt idx="10">
                  <c:v>78.630065369894993</c:v>
                </c:pt>
                <c:pt idx="11">
                  <c:v>77.707309855937709</c:v>
                </c:pt>
                <c:pt idx="12">
                  <c:v>74.899735753942622</c:v>
                </c:pt>
                <c:pt idx="13">
                  <c:v>75.580814086385047</c:v>
                </c:pt>
                <c:pt idx="14">
                  <c:v>76.386555091861609</c:v>
                </c:pt>
                <c:pt idx="15">
                  <c:v>77.010935917327771</c:v>
                </c:pt>
                <c:pt idx="16">
                  <c:v>77.604872601040228</c:v>
                </c:pt>
                <c:pt idx="17">
                  <c:v>78.219783657149179</c:v>
                </c:pt>
                <c:pt idx="18" formatCode="General">
                  <c:v>78.800431048093927</c:v>
                </c:pt>
                <c:pt idx="19" formatCode="General">
                  <c:v>79.551059380201821</c:v>
                </c:pt>
                <c:pt idx="20" formatCode="General">
                  <c:v>80.335789189758557</c:v>
                </c:pt>
                <c:pt idx="21" formatCode="General">
                  <c:v>81.145020839329305</c:v>
                </c:pt>
                <c:pt idx="22">
                  <c:v>82.016924635567122</c:v>
                </c:pt>
                <c:pt idx="23">
                  <c:v>82.902659584295407</c:v>
                </c:pt>
                <c:pt idx="24">
                  <c:v>83.806432072547523</c:v>
                </c:pt>
                <c:pt idx="25">
                  <c:v>84.660012557254888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171.91802613275615</c:v>
                </c:pt>
                <c:pt idx="1">
                  <c:v>186.19241608598045</c:v>
                </c:pt>
                <c:pt idx="2">
                  <c:v>196.91269128304697</c:v>
                </c:pt>
                <c:pt idx="3">
                  <c:v>203.22309027733507</c:v>
                </c:pt>
                <c:pt idx="4">
                  <c:v>220.42101779161291</c:v>
                </c:pt>
                <c:pt idx="5">
                  <c:v>238.64883751515984</c:v>
                </c:pt>
                <c:pt idx="6">
                  <c:v>252.26289317355247</c:v>
                </c:pt>
                <c:pt idx="7">
                  <c:v>237.89368980731425</c:v>
                </c:pt>
                <c:pt idx="8">
                  <c:v>235.05906770225567</c:v>
                </c:pt>
                <c:pt idx="9">
                  <c:v>244.16145313766731</c:v>
                </c:pt>
                <c:pt idx="10">
                  <c:v>272.03962263602853</c:v>
                </c:pt>
                <c:pt idx="11">
                  <c:v>277.75634303106511</c:v>
                </c:pt>
                <c:pt idx="12">
                  <c:v>273.58391667895751</c:v>
                </c:pt>
                <c:pt idx="13">
                  <c:v>279.22052655061674</c:v>
                </c:pt>
                <c:pt idx="14">
                  <c:v>285.03755488843331</c:v>
                </c:pt>
                <c:pt idx="15">
                  <c:v>290.08765391483786</c:v>
                </c:pt>
                <c:pt idx="16">
                  <c:v>294.75741091069494</c:v>
                </c:pt>
                <c:pt idx="17">
                  <c:v>299.23121631492927</c:v>
                </c:pt>
                <c:pt idx="18" formatCode="General">
                  <c:v>303.69261792204861</c:v>
                </c:pt>
                <c:pt idx="19" formatCode="General">
                  <c:v>307.96738481647679</c:v>
                </c:pt>
                <c:pt idx="20" formatCode="General">
                  <c:v>312.27908761894389</c:v>
                </c:pt>
                <c:pt idx="21" formatCode="General">
                  <c:v>316.49733159262996</c:v>
                </c:pt>
                <c:pt idx="22" formatCode="General">
                  <c:v>320.5951173935855</c:v>
                </c:pt>
                <c:pt idx="23" formatCode="General">
                  <c:v>324.61846020822315</c:v>
                </c:pt>
                <c:pt idx="24" formatCode="General">
                  <c:v>328.58550478256501</c:v>
                </c:pt>
                <c:pt idx="25" formatCode="General">
                  <c:v>332.36398949835137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82.754411813958285</c:v>
                </c:pt>
                <c:pt idx="1">
                  <c:v>69.661357184294332</c:v>
                </c:pt>
                <c:pt idx="2">
                  <c:v>77.550773217874152</c:v>
                </c:pt>
                <c:pt idx="3">
                  <c:v>85.336228566346023</c:v>
                </c:pt>
                <c:pt idx="4">
                  <c:v>85.049500616878447</c:v>
                </c:pt>
                <c:pt idx="5">
                  <c:v>101.14676063336979</c:v>
                </c:pt>
                <c:pt idx="6">
                  <c:v>107.98545867204133</c:v>
                </c:pt>
                <c:pt idx="7">
                  <c:v>110.99844614436226</c:v>
                </c:pt>
                <c:pt idx="8">
                  <c:v>129.34242418354839</c:v>
                </c:pt>
                <c:pt idx="9">
                  <c:v>145.92374202490959</c:v>
                </c:pt>
                <c:pt idx="10">
                  <c:v>145.79819689546778</c:v>
                </c:pt>
                <c:pt idx="11">
                  <c:v>146.63313827655026</c:v>
                </c:pt>
                <c:pt idx="12">
                  <c:v>158.84954216504823</c:v>
                </c:pt>
                <c:pt idx="13">
                  <c:v>167.54444592663879</c:v>
                </c:pt>
                <c:pt idx="14">
                  <c:v>176.49846476913734</c:v>
                </c:pt>
                <c:pt idx="15">
                  <c:v>185.06457256957725</c:v>
                </c:pt>
                <c:pt idx="16">
                  <c:v>193.50381453927719</c:v>
                </c:pt>
                <c:pt idx="17">
                  <c:v>201.91892082349014</c:v>
                </c:pt>
                <c:pt idx="18" formatCode="General">
                  <c:v>210.42613629047332</c:v>
                </c:pt>
                <c:pt idx="19" formatCode="General">
                  <c:v>218.99073666171395</c:v>
                </c:pt>
                <c:pt idx="20" formatCode="General">
                  <c:v>227.67323498125543</c:v>
                </c:pt>
                <c:pt idx="21" formatCode="General">
                  <c:v>236.38407465704341</c:v>
                </c:pt>
                <c:pt idx="22" formatCode="General">
                  <c:v>245.14050134531951</c:v>
                </c:pt>
                <c:pt idx="23" formatCode="General">
                  <c:v>253.95599843956765</c:v>
                </c:pt>
                <c:pt idx="24" formatCode="General">
                  <c:v>262.77833802650531</c:v>
                </c:pt>
                <c:pt idx="25" formatCode="General">
                  <c:v>271.50630433685353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12.083460713076935</c:v>
                </c:pt>
                <c:pt idx="1">
                  <c:v>10.491524550230233</c:v>
                </c:pt>
                <c:pt idx="2">
                  <c:v>11.609073709114432</c:v>
                </c:pt>
                <c:pt idx="3">
                  <c:v>12.708862284385175</c:v>
                </c:pt>
                <c:pt idx="4">
                  <c:v>13.343469592059334</c:v>
                </c:pt>
                <c:pt idx="5">
                  <c:v>15.417893722562434</c:v>
                </c:pt>
                <c:pt idx="6">
                  <c:v>16.386107098715634</c:v>
                </c:pt>
                <c:pt idx="7">
                  <c:v>16.75682477951813</c:v>
                </c:pt>
                <c:pt idx="8">
                  <c:v>19.377360246130205</c:v>
                </c:pt>
                <c:pt idx="9">
                  <c:v>21.785068436766924</c:v>
                </c:pt>
                <c:pt idx="10">
                  <c:v>21.210718995184326</c:v>
                </c:pt>
                <c:pt idx="11">
                  <c:v>21.592037985658855</c:v>
                </c:pt>
                <c:pt idx="12">
                  <c:v>23.514652788114393</c:v>
                </c:pt>
                <c:pt idx="13">
                  <c:v>24.778672999328311</c:v>
                </c:pt>
                <c:pt idx="14">
                  <c:v>26.08805973702842</c:v>
                </c:pt>
                <c:pt idx="15">
                  <c:v>27.350095248673959</c:v>
                </c:pt>
                <c:pt idx="16">
                  <c:v>28.605458691651485</c:v>
                </c:pt>
                <c:pt idx="17">
                  <c:v>29.867706884113392</c:v>
                </c:pt>
                <c:pt idx="18" formatCode="General">
                  <c:v>31.108785836673459</c:v>
                </c:pt>
                <c:pt idx="19" formatCode="General">
                  <c:v>32.347323362577477</c:v>
                </c:pt>
                <c:pt idx="20" formatCode="General">
                  <c:v>33.610448268459749</c:v>
                </c:pt>
                <c:pt idx="21" formatCode="General">
                  <c:v>34.879938285521412</c:v>
                </c:pt>
                <c:pt idx="22" formatCode="General">
                  <c:v>36.158107299319418</c:v>
                </c:pt>
                <c:pt idx="23" formatCode="General">
                  <c:v>37.4341346563073</c:v>
                </c:pt>
                <c:pt idx="24" formatCode="General">
                  <c:v>38.731342856546469</c:v>
                </c:pt>
                <c:pt idx="25" formatCode="General">
                  <c:v>40.008725159191215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79.475956715056427</c:v>
                </c:pt>
                <c:pt idx="1">
                  <c:v>34.314935363283759</c:v>
                </c:pt>
                <c:pt idx="2">
                  <c:v>66.997559519060914</c:v>
                </c:pt>
                <c:pt idx="3">
                  <c:v>57.751654277255724</c:v>
                </c:pt>
                <c:pt idx="4">
                  <c:v>59.281949900412442</c:v>
                </c:pt>
                <c:pt idx="5">
                  <c:v>66.778980443853555</c:v>
                </c:pt>
                <c:pt idx="6">
                  <c:v>21.535130237554021</c:v>
                </c:pt>
                <c:pt idx="7">
                  <c:v>24.677780717490361</c:v>
                </c:pt>
                <c:pt idx="8">
                  <c:v>13.594155462014154</c:v>
                </c:pt>
                <c:pt idx="9">
                  <c:v>21.41365079267041</c:v>
                </c:pt>
                <c:pt idx="10">
                  <c:v>77.706266356245024</c:v>
                </c:pt>
                <c:pt idx="11">
                  <c:v>139.87832891840384</c:v>
                </c:pt>
                <c:pt idx="12">
                  <c:v>31.901029429792885</c:v>
                </c:pt>
                <c:pt idx="13">
                  <c:v>11.134350167014329</c:v>
                </c:pt>
                <c:pt idx="14">
                  <c:v>65.713396836047622</c:v>
                </c:pt>
                <c:pt idx="15">
                  <c:v>45.243390735503951</c:v>
                </c:pt>
                <c:pt idx="16">
                  <c:v>25.365579970038659</c:v>
                </c:pt>
                <c:pt idx="17">
                  <c:v>108.27911132410225</c:v>
                </c:pt>
                <c:pt idx="18">
                  <c:v>30.082144467863088</c:v>
                </c:pt>
                <c:pt idx="19">
                  <c:v>1.2926597288046038</c:v>
                </c:pt>
                <c:pt idx="20">
                  <c:v>85.043369150878306</c:v>
                </c:pt>
                <c:pt idx="21">
                  <c:v>25.115774027544212</c:v>
                </c:pt>
                <c:pt idx="22">
                  <c:v>51.643342107026285</c:v>
                </c:pt>
                <c:pt idx="23">
                  <c:v>58.08695516380147</c:v>
                </c:pt>
                <c:pt idx="24">
                  <c:v>27.519752486009605</c:v>
                </c:pt>
                <c:pt idx="25">
                  <c:v>126.68979570227272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96.312824748946369</c:v>
                </c:pt>
                <c:pt idx="1">
                  <c:v>37.971351509113518</c:v>
                </c:pt>
                <c:pt idx="2">
                  <c:v>80.650869887348534</c:v>
                </c:pt>
                <c:pt idx="3">
                  <c:v>72.11631918437665</c:v>
                </c:pt>
                <c:pt idx="4">
                  <c:v>65.582624731337319</c:v>
                </c:pt>
                <c:pt idx="5">
                  <c:v>86.598969341200913</c:v>
                </c:pt>
                <c:pt idx="6">
                  <c:v>26.421972822042932</c:v>
                </c:pt>
                <c:pt idx="7">
                  <c:v>30.318809338588533</c:v>
                </c:pt>
                <c:pt idx="8">
                  <c:v>15.15326128875075</c:v>
                </c:pt>
                <c:pt idx="9">
                  <c:v>23.399253068340716</c:v>
                </c:pt>
                <c:pt idx="10">
                  <c:v>86.1049772845587</c:v>
                </c:pt>
                <c:pt idx="11">
                  <c:v>142.31436233034793</c:v>
                </c:pt>
                <c:pt idx="12">
                  <c:v>28.01671821503151</c:v>
                </c:pt>
                <c:pt idx="13">
                  <c:v>8.3341405074561656</c:v>
                </c:pt>
                <c:pt idx="14">
                  <c:v>55.145897830887407</c:v>
                </c:pt>
                <c:pt idx="15">
                  <c:v>42.412863241998984</c:v>
                </c:pt>
                <c:pt idx="16">
                  <c:v>22.332966906852086</c:v>
                </c:pt>
                <c:pt idx="17">
                  <c:v>112.12090057177249</c:v>
                </c:pt>
                <c:pt idx="18">
                  <c:v>26.071197050792069</c:v>
                </c:pt>
                <c:pt idx="19">
                  <c:v>1.4245699917380525</c:v>
                </c:pt>
                <c:pt idx="20">
                  <c:v>77.553645479838437</c:v>
                </c:pt>
                <c:pt idx="21">
                  <c:v>28.303483753546416</c:v>
                </c:pt>
                <c:pt idx="22">
                  <c:v>41.662370182719663</c:v>
                </c:pt>
                <c:pt idx="23">
                  <c:v>55.887109188366111</c:v>
                </c:pt>
                <c:pt idx="24">
                  <c:v>21.542996276941501</c:v>
                </c:pt>
                <c:pt idx="25">
                  <c:v>115.77854526710644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99.457428017247423</c:v>
                </c:pt>
                <c:pt idx="1">
                  <c:v>55.396352148824171</c:v>
                </c:pt>
                <c:pt idx="2">
                  <c:v>92.33137008188676</c:v>
                </c:pt>
                <c:pt idx="3">
                  <c:v>85.5557678076499</c:v>
                </c:pt>
                <c:pt idx="4">
                  <c:v>77.967570893354406</c:v>
                </c:pt>
                <c:pt idx="5">
                  <c:v>109.00119355872332</c:v>
                </c:pt>
                <c:pt idx="6">
                  <c:v>24.214683007594637</c:v>
                </c:pt>
                <c:pt idx="7">
                  <c:v>34.279110535570972</c:v>
                </c:pt>
                <c:pt idx="8">
                  <c:v>21.312475506329005</c:v>
                </c:pt>
                <c:pt idx="9">
                  <c:v>24.606036846114883</c:v>
                </c:pt>
                <c:pt idx="10">
                  <c:v>86.270073937995036</c:v>
                </c:pt>
                <c:pt idx="11">
                  <c:v>125.95200408992692</c:v>
                </c:pt>
                <c:pt idx="12">
                  <c:v>19.990961739634823</c:v>
                </c:pt>
                <c:pt idx="13">
                  <c:v>9.7478556640223477</c:v>
                </c:pt>
                <c:pt idx="14">
                  <c:v>50.280239319064663</c:v>
                </c:pt>
                <c:pt idx="15">
                  <c:v>37.859107590724605</c:v>
                </c:pt>
                <c:pt idx="16">
                  <c:v>20.707336192508865</c:v>
                </c:pt>
                <c:pt idx="17">
                  <c:v>134.0944107941005</c:v>
                </c:pt>
                <c:pt idx="18">
                  <c:v>27.29376375435448</c:v>
                </c:pt>
                <c:pt idx="19">
                  <c:v>1.3224999776444588</c:v>
                </c:pt>
                <c:pt idx="20">
                  <c:v>67.713993755459057</c:v>
                </c:pt>
                <c:pt idx="21">
                  <c:v>42.64219944350473</c:v>
                </c:pt>
                <c:pt idx="22">
                  <c:v>49.768422164415014</c:v>
                </c:pt>
                <c:pt idx="23">
                  <c:v>61.265452583588463</c:v>
                </c:pt>
                <c:pt idx="24">
                  <c:v>17.50742278018198</c:v>
                </c:pt>
                <c:pt idx="25">
                  <c:v>112.91926780957797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16.836868033889942</c:v>
                </c:pt>
                <c:pt idx="1">
                  <c:v>3.656416145829759</c:v>
                </c:pt>
                <c:pt idx="2">
                  <c:v>13.65331036828762</c:v>
                </c:pt>
                <c:pt idx="3">
                  <c:v>14.364664907120925</c:v>
                </c:pt>
                <c:pt idx="4">
                  <c:v>6.3006748309248763</c:v>
                </c:pt>
                <c:pt idx="5">
                  <c:v>19.819988897347358</c:v>
                </c:pt>
                <c:pt idx="6">
                  <c:v>4.8868425844889103</c:v>
                </c:pt>
                <c:pt idx="7">
                  <c:v>5.6410286210981724</c:v>
                </c:pt>
                <c:pt idx="8">
                  <c:v>1.5591058267365963</c:v>
                </c:pt>
                <c:pt idx="9">
                  <c:v>1.9856022756703062</c:v>
                </c:pt>
                <c:pt idx="10">
                  <c:v>8.398710928313676</c:v>
                </c:pt>
                <c:pt idx="11">
                  <c:v>2.436033411944095</c:v>
                </c:pt>
                <c:pt idx="12">
                  <c:v>-3.8843112147613752</c:v>
                </c:pt>
                <c:pt idx="13">
                  <c:v>-2.8002096595581634</c:v>
                </c:pt>
                <c:pt idx="14">
                  <c:v>-10.567499005160215</c:v>
                </c:pt>
                <c:pt idx="15">
                  <c:v>-2.8305274935049667</c:v>
                </c:pt>
                <c:pt idx="16">
                  <c:v>-3.0326130631865738</c:v>
                </c:pt>
                <c:pt idx="17">
                  <c:v>3.8417892476702491</c:v>
                </c:pt>
                <c:pt idx="18">
                  <c:v>-4.0109474170710193</c:v>
                </c:pt>
                <c:pt idx="19">
                  <c:v>0.13191026293344876</c:v>
                </c:pt>
                <c:pt idx="20">
                  <c:v>-7.4897236710398687</c:v>
                </c:pt>
                <c:pt idx="21">
                  <c:v>3.187709726002204</c:v>
                </c:pt>
                <c:pt idx="22">
                  <c:v>-9.9809719243066226</c:v>
                </c:pt>
                <c:pt idx="23">
                  <c:v>-2.199845975435359</c:v>
                </c:pt>
                <c:pt idx="24">
                  <c:v>-5.9767562090681032</c:v>
                </c:pt>
                <c:pt idx="25">
                  <c:v>-10.911250435166281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3.1446032683010543</c:v>
                </c:pt>
                <c:pt idx="1">
                  <c:v>17.425000639710653</c:v>
                </c:pt>
                <c:pt idx="2">
                  <c:v>11.680500194538226</c:v>
                </c:pt>
                <c:pt idx="3">
                  <c:v>13.43944862327325</c:v>
                </c:pt>
                <c:pt idx="4">
                  <c:v>12.384946162017087</c:v>
                </c:pt>
                <c:pt idx="5">
                  <c:v>22.402224217522402</c:v>
                </c:pt>
                <c:pt idx="6">
                  <c:v>-2.2072898144482949</c:v>
                </c:pt>
                <c:pt idx="7">
                  <c:v>3.9603011969824387</c:v>
                </c:pt>
                <c:pt idx="8">
                  <c:v>6.1592142175782545</c:v>
                </c:pt>
                <c:pt idx="9">
                  <c:v>1.2067837777741666</c:v>
                </c:pt>
                <c:pt idx="10">
                  <c:v>0.16509665343633628</c:v>
                </c:pt>
                <c:pt idx="11">
                  <c:v>-16.362358240421017</c:v>
                </c:pt>
                <c:pt idx="12">
                  <c:v>-8.0257564753966868</c:v>
                </c:pt>
                <c:pt idx="13">
                  <c:v>1.4137151565661821</c:v>
                </c:pt>
                <c:pt idx="14">
                  <c:v>-4.865658511822744</c:v>
                </c:pt>
                <c:pt idx="15">
                  <c:v>-4.5537556512743791</c:v>
                </c:pt>
                <c:pt idx="16">
                  <c:v>-1.6256307143432203</c:v>
                </c:pt>
                <c:pt idx="17">
                  <c:v>21.973510222328002</c:v>
                </c:pt>
                <c:pt idx="18">
                  <c:v>1.2225667035624106</c:v>
                </c:pt>
                <c:pt idx="19">
                  <c:v>-0.10207001409359373</c:v>
                </c:pt>
                <c:pt idx="20">
                  <c:v>-9.8396517243793795</c:v>
                </c:pt>
                <c:pt idx="21">
                  <c:v>14.338715689958313</c:v>
                </c:pt>
                <c:pt idx="22">
                  <c:v>8.1060519816953516</c:v>
                </c:pt>
                <c:pt idx="23">
                  <c:v>5.3783433952223518</c:v>
                </c:pt>
                <c:pt idx="24">
                  <c:v>-4.0355734967595218</c:v>
                </c:pt>
                <c:pt idx="25">
                  <c:v>-2.8592774575284636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5.8588249697612644</c:v>
                </c:pt>
                <c:pt idx="1">
                  <c:v>6.8817830482701261</c:v>
                </c:pt>
                <c:pt idx="2">
                  <c:v>6.6774286211181284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2.5296354828788545</c:v>
                </c:pt>
                <c:pt idx="1">
                  <c:v>2.7131444209685309</c:v>
                </c:pt>
                <c:pt idx="2">
                  <c:v>3.7192313808874098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1.5875311726689763</c:v>
                </c:pt>
                <c:pt idx="1">
                  <c:v>1.887913527015292</c:v>
                </c:pt>
                <c:pt idx="2">
                  <c:v>1.6257389778687563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1.8192017289492397</c:v>
                </c:pt>
                <c:pt idx="1">
                  <c:v>2.1663518715591934</c:v>
                </c:pt>
                <c:pt idx="2">
                  <c:v>2.3014501617415593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1.0021367562672749</c:v>
                </c:pt>
                <c:pt idx="1">
                  <c:v>1.0827369764593437</c:v>
                </c:pt>
                <c:pt idx="2">
                  <c:v>1.4308889418310842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1.5785759258948029</c:v>
                </c:pt>
                <c:pt idx="1">
                  <c:v>1.6719329282225364</c:v>
                </c:pt>
                <c:pt idx="2">
                  <c:v>1.6520139115204324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5.7283665708756333</c:v>
                </c:pt>
                <c:pt idx="1">
                  <c:v>6.1524077877805432</c:v>
                </c:pt>
                <c:pt idx="2">
                  <c:v>5.7920486417530048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10.311579502387644</c:v>
                </c:pt>
                <c:pt idx="1">
                  <c:v>10.168703584006087</c:v>
                </c:pt>
                <c:pt idx="2">
                  <c:v>8.4562363391441941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2.3516866673836656</c:v>
                </c:pt>
                <c:pt idx="1">
                  <c:v>2.0018619221577127</c:v>
                </c:pt>
                <c:pt idx="2">
                  <c:v>1.3421644088842328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7.9821418621441698</c:v>
                </c:pt>
                <c:pt idx="1">
                  <c:v>8.0113080986137852</c:v>
                </c:pt>
                <c:pt idx="2">
                  <c:v>9.002905810244977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2.2176017305985165</c:v>
                </c:pt>
                <c:pt idx="1">
                  <c:v>1.8628497542245923</c:v>
                </c:pt>
                <c:pt idx="2">
                  <c:v>1.8324640291297087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9.5292556510873316E-2</c:v>
                </c:pt>
                <c:pt idx="1">
                  <c:v>0.10178895329642475</c:v>
                </c:pt>
                <c:pt idx="2">
                  <c:v>8.8790745731126122E-2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6.2692446280347607</c:v>
                </c:pt>
                <c:pt idx="1">
                  <c:v>5.5413945566012677</c:v>
                </c:pt>
                <c:pt idx="2">
                  <c:v>4.5462201161536768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1.8514898101199031</c:v>
                </c:pt>
                <c:pt idx="1">
                  <c:v>2.0223520098165895</c:v>
                </c:pt>
                <c:pt idx="2">
                  <c:v>2.8629359184927621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3.8070545453559577</c:v>
                </c:pt>
                <c:pt idx="1">
                  <c:v>2.9768765854552663</c:v>
                </c:pt>
                <c:pt idx="2">
                  <c:v>3.3413802590081505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4.2820661417292563</c:v>
                </c:pt>
                <c:pt idx="1">
                  <c:v>3.9932684108460537</c:v>
                </c:pt>
                <c:pt idx="2">
                  <c:v>4.1132743398156828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4.9389399114836676</c:v>
                </c:pt>
                <c:pt idx="1">
                  <c:v>5.7626986921600638</c:v>
                </c:pt>
                <c:pt idx="2">
                  <c:v>6.1989953440674537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4.2573483618160122</c:v>
                </c:pt>
                <c:pt idx="1">
                  <c:v>5.1528845110745252</c:v>
                </c:pt>
                <c:pt idx="2">
                  <c:v>5.7440911558809633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4.3701590102013039</c:v>
                </c:pt>
                <c:pt idx="1">
                  <c:v>4.6860363229260971</c:v>
                </c:pt>
                <c:pt idx="2">
                  <c:v>5.2346305326944265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4.9228266541336039</c:v>
                </c:pt>
                <c:pt idx="1">
                  <c:v>6.1877047087279031</c:v>
                </c:pt>
                <c:pt idx="2">
                  <c:v>7.3181833083280248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0.82080432217320731</c:v>
                </c:pt>
                <c:pt idx="1">
                  <c:v>0.59549439044711083</c:v>
                </c:pt>
                <c:pt idx="2">
                  <c:v>0.65445700439974774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4.8442737419470312</c:v>
                </c:pt>
                <c:pt idx="1">
                  <c:v>3.9403070760666159</c:v>
                </c:pt>
                <c:pt idx="2">
                  <c:v>3.3757429263862382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3.3352616101017487</c:v>
                </c:pt>
                <c:pt idx="1">
                  <c:v>3.0305011201592942</c:v>
                </c:pt>
                <c:pt idx="2">
                  <c:v>2.5418060132467479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1.8699050561134622</c:v>
                </c:pt>
                <c:pt idx="1">
                  <c:v>1.5957442165959703</c:v>
                </c:pt>
                <c:pt idx="2">
                  <c:v>1.3902607589550333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2.0287067899635316</c:v>
                </c:pt>
                <c:pt idx="1">
                  <c:v>1.5392989144908693</c:v>
                </c:pt>
                <c:pt idx="2">
                  <c:v>1.1754231763778333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9.3393444905056615</c:v>
                </c:pt>
                <c:pt idx="1">
                  <c:v>8.2726556120581947</c:v>
                </c:pt>
                <c:pt idx="2">
                  <c:v>7.5812371763386261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-6.894850954287989</c:v>
                </c:pt>
                <c:pt idx="1">
                  <c:v>13.484395376917718</c:v>
                </c:pt>
                <c:pt idx="2">
                  <c:v>4.4990639655789266</c:v>
                </c:pt>
                <c:pt idx="3">
                  <c:v>23.094006911796811</c:v>
                </c:pt>
                <c:pt idx="4">
                  <c:v>-9.6313297208741773</c:v>
                </c:pt>
                <c:pt idx="5">
                  <c:v>-24.388114715817721</c:v>
                </c:pt>
                <c:pt idx="6">
                  <c:v>9.2841060313229207</c:v>
                </c:pt>
                <c:pt idx="7">
                  <c:v>59.907119197350994</c:v>
                </c:pt>
                <c:pt idx="8">
                  <c:v>20.569603908011715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57.889305868264529</c:v>
                </c:pt>
                <c:pt idx="1">
                  <c:v>65.38680077526169</c:v>
                </c:pt>
                <c:pt idx="2">
                  <c:v>53.917153699825647</c:v>
                </c:pt>
                <c:pt idx="3">
                  <c:v>108.41136050215535</c:v>
                </c:pt>
                <c:pt idx="4">
                  <c:v>41.965181481843992</c:v>
                </c:pt>
                <c:pt idx="5">
                  <c:v>54.638579141971633</c:v>
                </c:pt>
                <c:pt idx="6">
                  <c:v>92.883060150973009</c:v>
                </c:pt>
                <c:pt idx="7">
                  <c:v>217.62036801394927</c:v>
                </c:pt>
                <c:pt idx="8">
                  <c:v>96.935386972397367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3.1446032683010543</c:v>
                </c:pt>
                <c:pt idx="1">
                  <c:v>17.425000639710653</c:v>
                </c:pt>
                <c:pt idx="2">
                  <c:v>11.680500194538226</c:v>
                </c:pt>
                <c:pt idx="3">
                  <c:v>13.43944862327325</c:v>
                </c:pt>
                <c:pt idx="4">
                  <c:v>12.384946162017087</c:v>
                </c:pt>
                <c:pt idx="5">
                  <c:v>22.402224217522402</c:v>
                </c:pt>
                <c:pt idx="6">
                  <c:v>-2.2072898144482949</c:v>
                </c:pt>
                <c:pt idx="7">
                  <c:v>3.9603011969824387</c:v>
                </c:pt>
                <c:pt idx="8">
                  <c:v>6.1592142175782545</c:v>
                </c:pt>
                <c:pt idx="9">
                  <c:v>1.2067837777741666</c:v>
                </c:pt>
                <c:pt idx="10">
                  <c:v>0.16509665343633628</c:v>
                </c:pt>
                <c:pt idx="11">
                  <c:v>-16.362358240421017</c:v>
                </c:pt>
                <c:pt idx="12">
                  <c:v>-8.0257564753966868</c:v>
                </c:pt>
                <c:pt idx="13">
                  <c:v>1.4137151565661821</c:v>
                </c:pt>
                <c:pt idx="14">
                  <c:v>-4.865658511822744</c:v>
                </c:pt>
                <c:pt idx="15">
                  <c:v>-4.5537556512743791</c:v>
                </c:pt>
                <c:pt idx="16">
                  <c:v>-1.6256307143432203</c:v>
                </c:pt>
                <c:pt idx="17">
                  <c:v>21.973510222328002</c:v>
                </c:pt>
                <c:pt idx="18">
                  <c:v>1.2225667035624106</c:v>
                </c:pt>
                <c:pt idx="19">
                  <c:v>-0.10207001409359373</c:v>
                </c:pt>
                <c:pt idx="20">
                  <c:v>-9.8396517243793795</c:v>
                </c:pt>
                <c:pt idx="21">
                  <c:v>14.338715689958313</c:v>
                </c:pt>
                <c:pt idx="22">
                  <c:v>8.1060519816953516</c:v>
                </c:pt>
                <c:pt idx="23">
                  <c:v>5.3783433952223518</c:v>
                </c:pt>
                <c:pt idx="24">
                  <c:v>-4.0355734967595218</c:v>
                </c:pt>
                <c:pt idx="25">
                  <c:v>-2.8592774575284636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51.150589694908724</c:v>
                </c:pt>
                <c:pt idx="1">
                  <c:v>45.784797277488636</c:v>
                </c:pt>
                <c:pt idx="2">
                  <c:v>43.199823358926054</c:v>
                </c:pt>
                <c:pt idx="3">
                  <c:v>55.815336620447795</c:v>
                </c:pt>
                <c:pt idx="4">
                  <c:v>48.887062177584554</c:v>
                </c:pt>
                <c:pt idx="5">
                  <c:v>69.718145856990844</c:v>
                </c:pt>
                <c:pt idx="6">
                  <c:v>7.2724081245313315</c:v>
                </c:pt>
                <c:pt idx="7">
                  <c:v>22.231312794002768</c:v>
                </c:pt>
                <c:pt idx="8">
                  <c:v>12.759565235474795</c:v>
                </c:pt>
                <c:pt idx="9">
                  <c:v>11.818676452069413</c:v>
                </c:pt>
                <c:pt idx="10">
                  <c:v>38.801097544894681</c:v>
                </c:pt>
                <c:pt idx="11">
                  <c:v>48.91878559092055</c:v>
                </c:pt>
                <c:pt idx="12">
                  <c:v>5.7197935510511062</c:v>
                </c:pt>
                <c:pt idx="13">
                  <c:v>6.333807524766673</c:v>
                </c:pt>
                <c:pt idx="14">
                  <c:v>15.14890508351121</c:v>
                </c:pt>
                <c:pt idx="15">
                  <c:v>12.887035965193341</c:v>
                </c:pt>
                <c:pt idx="16">
                  <c:v>7.5954329083727838</c:v>
                </c:pt>
                <c:pt idx="17">
                  <c:v>92.978116265790987</c:v>
                </c:pt>
                <c:pt idx="18">
                  <c:v>14.909333541949074</c:v>
                </c:pt>
                <c:pt idx="19">
                  <c:v>0.52391069441529725</c:v>
                </c:pt>
                <c:pt idx="20">
                  <c:v>22.367272423990485</c:v>
                </c:pt>
                <c:pt idx="21">
                  <c:v>31.549881275835169</c:v>
                </c:pt>
                <c:pt idx="22">
                  <c:v>27.910234285971143</c:v>
                </c:pt>
                <c:pt idx="23">
                  <c:v>37.476566489290541</c:v>
                </c:pt>
                <c:pt idx="24">
                  <c:v>3.3748734325948</c:v>
                </c:pt>
                <c:pt idx="25">
                  <c:v>54.514432435669733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automation/Data/Results/Workbooks/MCAs/WM_MCA/WM_MCA_Database.Main.xlsx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Midlands</v>
      </c>
      <c r="L1" s="19" t="str">
        <f>CONCATENATE("Industry Table 1.1  Employment by Industry Sector (SIC 2007), ",B$5,"-",F$5,", ",Info!B5)</f>
        <v>Industry Table 1.1  Employment by Industry Sector (SIC 2007), 2015-2035, West Midlands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26.284999999999926</v>
      </c>
      <c r="N5" s="11">
        <f t="shared" si="1"/>
        <v>23.063999999999989</v>
      </c>
      <c r="O5" s="11">
        <f t="shared" si="1"/>
        <v>18.904000000000014</v>
      </c>
      <c r="P5" s="11">
        <f t="shared" si="1"/>
        <v>19.085999999999999</v>
      </c>
      <c r="Q5" s="11">
        <f t="shared" si="1"/>
        <v>19.189</v>
      </c>
      <c r="R5" s="40">
        <f t="shared" ref="R5:R10" si="2">IF(D$5-B$5 &lt;&gt; 0,(EXP(LN(D7/B7)/(D$5-B$5))-1)*100,0)</f>
        <v>-6.379890348558714</v>
      </c>
      <c r="S5" s="40">
        <f t="shared" si="0"/>
        <v>9.9807496585446742E-2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144.50099999999981</v>
      </c>
      <c r="N6" s="11">
        <f t="shared" si="1"/>
        <v>145.28700000000021</v>
      </c>
      <c r="O6" s="11">
        <f t="shared" si="1"/>
        <v>133.33700000000016</v>
      </c>
      <c r="P6" s="11">
        <f t="shared" si="1"/>
        <v>131.60699999999963</v>
      </c>
      <c r="Q6" s="11">
        <f t="shared" si="1"/>
        <v>120.70999999999992</v>
      </c>
      <c r="R6" s="40">
        <f t="shared" si="2"/>
        <v>-1.5952719677921667</v>
      </c>
      <c r="S6" s="40">
        <f t="shared" si="0"/>
        <v>-0.66106385096943443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26.284999999999926</v>
      </c>
      <c r="C7" s="11">
        <f t="array" ref="C7:C12">MMULT(aggregation!$B$3:$W$8,'Ind T2'!C5:C26)</f>
        <v>23.063999999999989</v>
      </c>
      <c r="D7" s="11">
        <f t="array" ref="D7:D12">MMULT(aggregation!$B$3:$W$8,'Ind T2'!D5:D26)</f>
        <v>18.904000000000014</v>
      </c>
      <c r="E7" s="11">
        <f t="array" ref="E7:E12">MMULT(aggregation!$B$3:$W$8,'Ind T2'!E5:E26)</f>
        <v>19.085999999999999</v>
      </c>
      <c r="F7" s="11">
        <f t="array" ref="F7:F12">MMULT(aggregation!$B$3:$W$8,'Ind T2'!F5:F26)</f>
        <v>19.189</v>
      </c>
      <c r="G7" s="11"/>
      <c r="H7" s="11">
        <f>F7-D7</f>
        <v>0.28499999999998593</v>
      </c>
      <c r="I7" s="11">
        <f t="array" ref="I7:I12">MMULT(aggregation!$B$3:$W$8,'RD T1'!AB7:AB28)</f>
        <v>8.5595923472969702</v>
      </c>
      <c r="J7" s="11">
        <f>SUM(H7:I7)</f>
        <v>8.8445923472969561</v>
      </c>
      <c r="K7" s="11"/>
      <c r="L7" t="str">
        <f t="shared" si="1"/>
        <v>Construction</v>
      </c>
      <c r="M7" s="11">
        <f t="shared" si="1"/>
        <v>79.147999999999868</v>
      </c>
      <c r="N7" s="11">
        <f t="shared" si="1"/>
        <v>93.943999999999562</v>
      </c>
      <c r="O7" s="11">
        <f t="shared" si="1"/>
        <v>90.208000000000155</v>
      </c>
      <c r="P7" s="11">
        <f t="shared" si="1"/>
        <v>90.483999999999995</v>
      </c>
      <c r="Q7" s="11">
        <f t="shared" si="1"/>
        <v>92.256000000000128</v>
      </c>
      <c r="R7" s="40">
        <f>IF(D$5-B$5 &lt;&gt; 0,(EXP(LN(D9/B9)/(D$5-B$5))-1)*100,0)</f>
        <v>2.6504888208181532</v>
      </c>
      <c r="S7" s="40">
        <f t="shared" si="0"/>
        <v>0.14977342535797966</v>
      </c>
    </row>
    <row r="8" spans="1:19" x14ac:dyDescent="0.2">
      <c r="A8" t="str">
        <f>name!C5</f>
        <v>Manufacturing</v>
      </c>
      <c r="B8" s="11">
        <v>144.50099999999981</v>
      </c>
      <c r="C8" s="11">
        <v>145.28700000000021</v>
      </c>
      <c r="D8" s="11">
        <v>133.33700000000016</v>
      </c>
      <c r="E8" s="11">
        <v>131.60699999999963</v>
      </c>
      <c r="F8" s="11">
        <v>120.70999999999992</v>
      </c>
      <c r="G8" s="11"/>
      <c r="H8" s="11">
        <f t="shared" ref="H8:H12" si="3">F8-D8</f>
        <v>-12.627000000000237</v>
      </c>
      <c r="I8" s="11">
        <v>54.175663578804986</v>
      </c>
      <c r="J8" s="11">
        <f t="shared" ref="J8:J12" si="4">SUM(H8:I8)</f>
        <v>41.548663578804749</v>
      </c>
      <c r="K8" s="11"/>
      <c r="L8" t="str">
        <f t="shared" si="1"/>
        <v>Trade, accomod. and transport</v>
      </c>
      <c r="M8" s="11">
        <f t="shared" si="1"/>
        <v>361.79800000000012</v>
      </c>
      <c r="N8" s="11">
        <f t="shared" si="1"/>
        <v>369.63599999999991</v>
      </c>
      <c r="O8" s="11">
        <f t="shared" si="1"/>
        <v>366.57599999999979</v>
      </c>
      <c r="P8" s="11">
        <f t="shared" si="1"/>
        <v>380.67499999999984</v>
      </c>
      <c r="Q8" s="11">
        <f t="shared" si="1"/>
        <v>401.59299999999985</v>
      </c>
      <c r="R8" s="40">
        <f t="shared" si="2"/>
        <v>0.26274099643703863</v>
      </c>
      <c r="S8" s="40">
        <f t="shared" si="0"/>
        <v>0.61007523212530668</v>
      </c>
    </row>
    <row r="9" spans="1:19" x14ac:dyDescent="0.2">
      <c r="A9" t="str">
        <f>name!C6</f>
        <v>Construction</v>
      </c>
      <c r="B9" s="11">
        <v>79.147999999999868</v>
      </c>
      <c r="C9" s="11">
        <v>93.943999999999562</v>
      </c>
      <c r="D9" s="11">
        <v>90.208000000000155</v>
      </c>
      <c r="E9" s="11">
        <v>90.483999999999995</v>
      </c>
      <c r="F9" s="11">
        <v>92.256000000000128</v>
      </c>
      <c r="G9" s="11"/>
      <c r="H9" s="11">
        <f t="shared" si="3"/>
        <v>2.0479999999999734</v>
      </c>
      <c r="I9" s="11">
        <v>38.046066924516808</v>
      </c>
      <c r="J9" s="11">
        <f t="shared" si="4"/>
        <v>40.094066924516781</v>
      </c>
      <c r="K9" s="11"/>
      <c r="L9" t="str">
        <f t="shared" si="1"/>
        <v>Business and other services</v>
      </c>
      <c r="M9" s="11">
        <f t="shared" si="1"/>
        <v>391.91100000000034</v>
      </c>
      <c r="N9" s="11">
        <f t="shared" si="1"/>
        <v>422.80500000000006</v>
      </c>
      <c r="O9" s="11">
        <f t="shared" si="1"/>
        <v>414.91499999999974</v>
      </c>
      <c r="P9" s="11">
        <f t="shared" si="1"/>
        <v>425.14500000000044</v>
      </c>
      <c r="Q9" s="11">
        <f t="shared" si="1"/>
        <v>443.32599999999968</v>
      </c>
      <c r="R9" s="40">
        <f t="shared" si="2"/>
        <v>1.147309823073539</v>
      </c>
      <c r="S9" s="40">
        <f t="shared" si="0"/>
        <v>0.44252098566193165</v>
      </c>
    </row>
    <row r="10" spans="1:19" x14ac:dyDescent="0.2">
      <c r="A10" t="str">
        <f>name!C7</f>
        <v>Trade, accomod. and transport</v>
      </c>
      <c r="B10" s="11">
        <v>361.79800000000012</v>
      </c>
      <c r="C10" s="11">
        <v>369.63599999999991</v>
      </c>
      <c r="D10" s="11">
        <v>366.57599999999979</v>
      </c>
      <c r="E10" s="11">
        <v>380.67499999999984</v>
      </c>
      <c r="F10" s="11">
        <v>401.59299999999985</v>
      </c>
      <c r="G10" s="11"/>
      <c r="H10" s="11">
        <f t="shared" si="3"/>
        <v>35.017000000000053</v>
      </c>
      <c r="I10" s="11">
        <v>185.06419023869205</v>
      </c>
      <c r="J10" s="11">
        <f t="shared" si="4"/>
        <v>220.0811902386921</v>
      </c>
      <c r="K10" s="11"/>
      <c r="L10" t="str">
        <f t="shared" si="1"/>
        <v>Non-marketed services</v>
      </c>
      <c r="M10" s="11">
        <f t="shared" si="1"/>
        <v>352.87400000000065</v>
      </c>
      <c r="N10" s="11">
        <f t="shared" si="1"/>
        <v>376.82300000000021</v>
      </c>
      <c r="O10" s="11">
        <f t="shared" si="1"/>
        <v>375.59300000000007</v>
      </c>
      <c r="P10" s="11">
        <f t="shared" si="1"/>
        <v>390.63599999999951</v>
      </c>
      <c r="Q10" s="11">
        <f t="shared" si="1"/>
        <v>412.38299999999981</v>
      </c>
      <c r="R10" s="40">
        <f t="shared" si="2"/>
        <v>1.2557199282656972</v>
      </c>
      <c r="S10" s="40">
        <f t="shared" si="0"/>
        <v>0.6249206579327371</v>
      </c>
    </row>
    <row r="11" spans="1:19" x14ac:dyDescent="0.2">
      <c r="A11" t="str">
        <f>name!C8</f>
        <v>Business and other services</v>
      </c>
      <c r="B11" s="11">
        <v>391.91100000000034</v>
      </c>
      <c r="C11" s="11">
        <v>422.80500000000006</v>
      </c>
      <c r="D11" s="11">
        <v>414.91499999999974</v>
      </c>
      <c r="E11" s="11">
        <v>425.14500000000044</v>
      </c>
      <c r="F11" s="11">
        <v>443.32599999999968</v>
      </c>
      <c r="G11" s="11"/>
      <c r="H11" s="11">
        <f t="shared" si="3"/>
        <v>28.410999999999945</v>
      </c>
      <c r="I11" s="11">
        <v>202.81011873428741</v>
      </c>
      <c r="J11" s="11">
        <f t="shared" si="4"/>
        <v>231.22111873428736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352.87400000000065</v>
      </c>
      <c r="C12" s="11">
        <v>376.82300000000021</v>
      </c>
      <c r="D12" s="11">
        <v>375.59300000000007</v>
      </c>
      <c r="E12" s="11">
        <v>390.63599999999951</v>
      </c>
      <c r="F12" s="11">
        <v>412.38299999999981</v>
      </c>
      <c r="G12" s="11"/>
      <c r="H12" s="11">
        <f t="shared" si="3"/>
        <v>36.789999999999736</v>
      </c>
      <c r="I12" s="11">
        <v>211.06756478304499</v>
      </c>
      <c r="J12" s="11">
        <f t="shared" si="4"/>
        <v>247.85756478304472</v>
      </c>
      <c r="K12" s="11"/>
      <c r="L12" s="24" t="str">
        <f t="shared" ref="L12:Q12" si="5">A14</f>
        <v>All industries</v>
      </c>
      <c r="M12" s="34">
        <f t="shared" si="5"/>
        <v>1356.5170000000007</v>
      </c>
      <c r="N12" s="34">
        <f t="shared" si="5"/>
        <v>1431.5589999999997</v>
      </c>
      <c r="O12" s="34">
        <f t="shared" si="5"/>
        <v>1399.5329999999999</v>
      </c>
      <c r="P12" s="34">
        <f t="shared" si="5"/>
        <v>1437.6329999999994</v>
      </c>
      <c r="Q12" s="34">
        <f t="shared" si="5"/>
        <v>1489.4569999999994</v>
      </c>
      <c r="R12" s="43">
        <f>IF(D$5-B$5 &lt;&gt; 0,(EXP(LN(D14/B14)/(D$5-B$5))-1)*100,0)</f>
        <v>0.62631770309933277</v>
      </c>
      <c r="S12" s="43">
        <f>F41</f>
        <v>0.41601638537631658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1356.5170000000007</v>
      </c>
      <c r="C14" s="34">
        <f t="shared" ref="C14:F14" si="6">SUM(C7:C12)</f>
        <v>1431.5589999999997</v>
      </c>
      <c r="D14" s="34">
        <f t="shared" si="6"/>
        <v>1399.5329999999999</v>
      </c>
      <c r="E14" s="34">
        <f t="shared" si="6"/>
        <v>1437.6329999999994</v>
      </c>
      <c r="F14" s="34">
        <f t="shared" si="6"/>
        <v>1489.4569999999994</v>
      </c>
      <c r="G14" s="34"/>
      <c r="H14" s="34">
        <f>SUM(H7:H12)</f>
        <v>89.923999999999452</v>
      </c>
      <c r="I14" s="34">
        <f>SUM(I7:I12)</f>
        <v>699.72319660664323</v>
      </c>
      <c r="J14" s="34">
        <f t="shared" ref="J14" si="7">SUM(J7:J12)</f>
        <v>789.64719660664275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1.9376830515209105</v>
      </c>
      <c r="C20" s="18">
        <f t="shared" si="8"/>
        <v>1.6111106842260776</v>
      </c>
      <c r="D20" s="18">
        <f t="shared" si="8"/>
        <v>1.3507362813166974</v>
      </c>
      <c r="E20" s="18">
        <f t="shared" si="8"/>
        <v>1.3275989073706578</v>
      </c>
      <c r="F20" s="18">
        <f t="shared" si="8"/>
        <v>1.2883218515203867</v>
      </c>
      <c r="G20" s="351"/>
      <c r="H20" s="40">
        <f>IF(D7&gt;0,(H7/D7)*100,0)</f>
        <v>1.5076174354633185</v>
      </c>
      <c r="I20" s="40">
        <f>IF(D7&gt;0,(I7/D7)*100,0)</f>
        <v>45.27926548506646</v>
      </c>
      <c r="J20" s="40">
        <f>IF(D7&gt;0,(J7/D7)*100,0)</f>
        <v>46.786882920529784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10.652354522648794</v>
      </c>
      <c r="C21" s="18">
        <f t="shared" si="8"/>
        <v>10.148865677209267</v>
      </c>
      <c r="D21" s="18">
        <f t="shared" si="8"/>
        <v>9.5272494467797593</v>
      </c>
      <c r="E21" s="18">
        <f t="shared" si="8"/>
        <v>9.1544225821193379</v>
      </c>
      <c r="F21" s="18">
        <f t="shared" si="8"/>
        <v>8.1042957265634374</v>
      </c>
      <c r="G21" s="351"/>
      <c r="H21" s="40">
        <f t="shared" ref="H21:H25" si="9">IF(D8&gt;0,(H8/D8)*100,0)</f>
        <v>-9.4699895752868457</v>
      </c>
      <c r="I21" s="40">
        <f t="shared" ref="I21:I25" si="10">IF(D8&gt;0,(I8/D8)*100,0)</f>
        <v>40.63063034176929</v>
      </c>
      <c r="J21" s="40">
        <f t="shared" ref="J21:J27" si="11">IF(D8&gt;0,(J8/D8)*100,0)</f>
        <v>31.160640766482445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5.8346485889966608</v>
      </c>
      <c r="C22" s="18">
        <f t="shared" si="8"/>
        <v>6.5623561445947791</v>
      </c>
      <c r="D22" s="18">
        <f t="shared" si="8"/>
        <v>6.4455786323009283</v>
      </c>
      <c r="E22" s="18">
        <f t="shared" si="8"/>
        <v>6.2939568026053969</v>
      </c>
      <c r="F22" s="18">
        <f t="shared" si="8"/>
        <v>6.1939351052094933</v>
      </c>
      <c r="G22" s="351"/>
      <c r="H22" s="40">
        <f t="shared" si="9"/>
        <v>2.2703086200780085</v>
      </c>
      <c r="I22" s="40">
        <f t="shared" si="10"/>
        <v>42.175934423240449</v>
      </c>
      <c r="J22" s="40">
        <f t="shared" si="11"/>
        <v>44.446243043318454</v>
      </c>
      <c r="K22" s="351"/>
    </row>
    <row r="23" spans="1:12" x14ac:dyDescent="0.2">
      <c r="A23" t="str">
        <f>$A$10</f>
        <v>Trade, accomod. and transport</v>
      </c>
      <c r="B23" s="18">
        <f t="shared" si="8"/>
        <v>26.671099588136375</v>
      </c>
      <c r="C23" s="18">
        <f t="shared" si="8"/>
        <v>25.820521543296504</v>
      </c>
      <c r="D23" s="18">
        <f t="shared" si="8"/>
        <v>26.19273714874889</v>
      </c>
      <c r="E23" s="18">
        <f t="shared" si="8"/>
        <v>26.479289220545159</v>
      </c>
      <c r="F23" s="18">
        <f t="shared" si="8"/>
        <v>26.962376221670041</v>
      </c>
      <c r="G23" s="351"/>
      <c r="H23" s="40">
        <f t="shared" si="9"/>
        <v>9.5524529701890124</v>
      </c>
      <c r="I23" s="40">
        <f t="shared" si="10"/>
        <v>50.484535332016321</v>
      </c>
      <c r="J23" s="40">
        <f t="shared" si="11"/>
        <v>60.03698830220533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28.890975933217213</v>
      </c>
      <c r="C24" s="18">
        <f t="shared" si="8"/>
        <v>29.534584323803635</v>
      </c>
      <c r="D24" s="18">
        <f t="shared" si="8"/>
        <v>29.646674998017179</v>
      </c>
      <c r="E24" s="18">
        <f t="shared" si="8"/>
        <v>29.572568242381791</v>
      </c>
      <c r="F24" s="18">
        <f t="shared" si="8"/>
        <v>29.764269797651082</v>
      </c>
      <c r="G24" s="351"/>
      <c r="H24" s="40">
        <f t="shared" si="9"/>
        <v>6.8474265813479773</v>
      </c>
      <c r="I24" s="40">
        <f t="shared" si="10"/>
        <v>48.879919678557663</v>
      </c>
      <c r="J24" s="40">
        <f t="shared" si="11"/>
        <v>55.727346259905644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26.013238315480049</v>
      </c>
      <c r="C25" s="18">
        <f t="shared" si="8"/>
        <v>26.322561626869746</v>
      </c>
      <c r="D25" s="18">
        <f t="shared" si="8"/>
        <v>26.837023492836547</v>
      </c>
      <c r="E25" s="18">
        <f t="shared" si="8"/>
        <v>27.172164244977658</v>
      </c>
      <c r="F25" s="18">
        <f t="shared" si="8"/>
        <v>27.686801297385554</v>
      </c>
      <c r="G25" s="351"/>
      <c r="H25" s="40">
        <f t="shared" si="9"/>
        <v>9.7951772264125605</v>
      </c>
      <c r="I25" s="40">
        <f t="shared" si="10"/>
        <v>56.195819619387201</v>
      </c>
      <c r="J25" s="40">
        <f t="shared" si="11"/>
        <v>65.990996845799756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6.4252861490225284</v>
      </c>
      <c r="I27" s="43">
        <f>IF(D14&gt;0,(I14/D14)*100,0)</f>
        <v>49.996905868360606</v>
      </c>
      <c r="J27" s="43">
        <f t="shared" si="11"/>
        <v>56.422192017383146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Midlands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-3.2153103012372619</v>
      </c>
      <c r="C34" s="18">
        <f t="shared" si="12"/>
        <v>-18.036767256330112</v>
      </c>
      <c r="D34" s="18">
        <f t="shared" si="12"/>
        <v>0.19181457144941128</v>
      </c>
      <c r="E34" s="18">
        <f t="shared" si="12"/>
        <v>5.3835648111544288E-2</v>
      </c>
      <c r="F34" s="18">
        <f t="shared" ref="F34:F39" si="13">IF(F$5-D$5 &lt;&gt; 0,(EXP(LN(F7/D7)/(F$5-D$5))-1)*100,0)</f>
        <v>9.9807496585446742E-2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0.13570871524697381</v>
      </c>
      <c r="C35" s="18">
        <f t="shared" si="12"/>
        <v>-8.225099286240356</v>
      </c>
      <c r="D35" s="18">
        <f t="shared" si="12"/>
        <v>-0.26085017505426134</v>
      </c>
      <c r="E35" s="18">
        <f t="shared" si="12"/>
        <v>-0.86056807350985975</v>
      </c>
      <c r="F35" s="18">
        <f t="shared" si="13"/>
        <v>-0.66106385096943443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4.3775925454387465</v>
      </c>
      <c r="C36" s="18">
        <f t="shared" si="12"/>
        <v>-3.9768372647528527</v>
      </c>
      <c r="D36" s="18">
        <f t="shared" si="12"/>
        <v>6.111716020784641E-2</v>
      </c>
      <c r="E36" s="18">
        <f t="shared" si="12"/>
        <v>0.19413101033156632</v>
      </c>
      <c r="F36" s="18">
        <f t="shared" si="13"/>
        <v>0.14977342535797966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0.53725538309152832</v>
      </c>
      <c r="C37" s="18">
        <f t="shared" si="12"/>
        <v>-0.82784144401522042</v>
      </c>
      <c r="D37" s="18">
        <f>IF(E$5-D$5 &lt;&gt; 0,(EXP(LN(E10/D10)/(E$5-D$5))-1)*100,0)</f>
        <v>0.75765833319352272</v>
      </c>
      <c r="E37" s="18">
        <f t="shared" si="12"/>
        <v>0.53636476509952846</v>
      </c>
      <c r="F37" s="18">
        <f t="shared" si="13"/>
        <v>0.61007523212530668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1.9150132607144155</v>
      </c>
      <c r="C38" s="18">
        <f t="shared" si="12"/>
        <v>-1.86610848972939</v>
      </c>
      <c r="D38" s="18">
        <f t="shared" si="12"/>
        <v>0.48832056221530529</v>
      </c>
      <c r="E38" s="18">
        <f t="shared" si="12"/>
        <v>0.41962902575984895</v>
      </c>
      <c r="F38" s="18">
        <f t="shared" si="13"/>
        <v>0.44252098566193165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1.6551617180283307</v>
      </c>
      <c r="C39" s="18">
        <f t="shared" si="12"/>
        <v>-0.3264131966467354</v>
      </c>
      <c r="D39" s="18">
        <f t="shared" si="12"/>
        <v>0.78849376292071671</v>
      </c>
      <c r="E39" s="18">
        <f t="shared" si="12"/>
        <v>0.54323368303434982</v>
      </c>
      <c r="F39" s="18">
        <f t="shared" si="13"/>
        <v>0.6249206579327371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1.3551924780873525</v>
      </c>
      <c r="C41" s="18">
        <f>IF(D$5-C$5 &lt;&gt; 0,(EXP(LN(D14/C14)/(D$5-C$5))-1)*100,0)</f>
        <v>-2.2371414660520395</v>
      </c>
      <c r="D41" s="18">
        <f>IF(E$5-D$5 &lt;&gt; 0,(EXP(LN(E14/D14)/(E$5-D$5))-1)*100,0)</f>
        <v>0.53863347406324369</v>
      </c>
      <c r="E41" s="18">
        <f>IF(F$5-E$5 &lt;&gt; 0,(EXP(LN(F14/E14)/(F$5-E$5))-1)*100,0)</f>
        <v>0.35476393144093787</v>
      </c>
      <c r="F41" s="18">
        <f>IF(F$5-D$5 &lt;&gt; 0,(EXP(LN(F14/D14)/(F$5-D$5))-1)*100,0)</f>
        <v>0.41601638537631658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-3.2209999999999361</v>
      </c>
      <c r="C45" s="27">
        <f>D7-C7</f>
        <v>-4.1599999999999753</v>
      </c>
      <c r="D45" s="27">
        <f>E7-D7</f>
        <v>0.1819999999999844</v>
      </c>
      <c r="E45" s="27">
        <f>F7-E7</f>
        <v>0.10300000000000153</v>
      </c>
      <c r="F45" s="27">
        <f>F7-D7</f>
        <v>0.28499999999998593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0.78600000000039927</v>
      </c>
      <c r="C46" s="27">
        <f>D8-C8</f>
        <v>-11.950000000000045</v>
      </c>
      <c r="D46" s="27">
        <f t="shared" si="14"/>
        <v>-1.7300000000005298</v>
      </c>
      <c r="E46" s="27">
        <f t="shared" si="14"/>
        <v>-10.896999999999707</v>
      </c>
      <c r="F46" s="27">
        <f t="shared" ref="F46:F52" si="15">F8-D8</f>
        <v>-12.627000000000237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14.795999999999694</v>
      </c>
      <c r="C47" s="27">
        <f t="shared" ref="C47:C50" si="16">D9-C9</f>
        <v>-3.7359999999994074</v>
      </c>
      <c r="D47" s="27">
        <f t="shared" si="14"/>
        <v>0.27599999999983993</v>
      </c>
      <c r="E47" s="27">
        <f t="shared" si="14"/>
        <v>1.7720000000001335</v>
      </c>
      <c r="F47" s="27">
        <f t="shared" si="15"/>
        <v>2.0479999999999734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7.8379999999997949</v>
      </c>
      <c r="C48" s="27">
        <f t="shared" si="16"/>
        <v>-3.060000000000116</v>
      </c>
      <c r="D48" s="27">
        <f t="shared" si="14"/>
        <v>14.099000000000046</v>
      </c>
      <c r="E48" s="27">
        <f t="shared" si="14"/>
        <v>20.918000000000006</v>
      </c>
      <c r="F48" s="27">
        <f t="shared" si="15"/>
        <v>35.017000000000053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30.893999999999721</v>
      </c>
      <c r="C49" s="27">
        <f t="shared" si="16"/>
        <v>-7.8900000000003274</v>
      </c>
      <c r="D49" s="27">
        <f t="shared" si="14"/>
        <v>10.2300000000007</v>
      </c>
      <c r="E49" s="27">
        <f t="shared" si="14"/>
        <v>18.180999999999244</v>
      </c>
      <c r="F49" s="27">
        <f t="shared" si="15"/>
        <v>28.410999999999945</v>
      </c>
    </row>
    <row r="50" spans="1:6" x14ac:dyDescent="0.2">
      <c r="A50" t="str">
        <f>$A$12</f>
        <v>Non-marketed services</v>
      </c>
      <c r="B50" s="27">
        <f t="shared" si="14"/>
        <v>23.948999999999558</v>
      </c>
      <c r="C50" s="27">
        <f t="shared" si="16"/>
        <v>-1.2300000000001319</v>
      </c>
      <c r="D50" s="27">
        <f t="shared" si="14"/>
        <v>15.042999999999438</v>
      </c>
      <c r="E50" s="27">
        <f t="shared" si="14"/>
        <v>21.747000000000298</v>
      </c>
      <c r="F50" s="27">
        <f t="shared" si="15"/>
        <v>36.789999999999736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75.041999999999007</v>
      </c>
      <c r="C52" s="29">
        <f>D14-C14</f>
        <v>-32.02599999999984</v>
      </c>
      <c r="D52" s="29">
        <f t="shared" si="14"/>
        <v>38.099999999999454</v>
      </c>
      <c r="E52" s="29">
        <f t="shared" si="14"/>
        <v>51.824000000000069</v>
      </c>
      <c r="F52" s="29">
        <f t="shared" si="15"/>
        <v>89.923999999999523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Midlands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7.9249999999999829</v>
      </c>
      <c r="C5" s="11">
        <v>6.0420000000000034</v>
      </c>
      <c r="D5" s="11">
        <v>2.9879999999999987</v>
      </c>
      <c r="E5" s="11">
        <v>3.2429999999999919</v>
      </c>
      <c r="F5" s="11">
        <v>3.2509999999999959</v>
      </c>
      <c r="G5" s="10"/>
    </row>
    <row r="6" spans="1:7" x14ac:dyDescent="0.2">
      <c r="A6" s="10" t="str">
        <f>name!B5</f>
        <v>Mining and quarrying</v>
      </c>
      <c r="B6" s="11">
        <v>0.42800000000000077</v>
      </c>
      <c r="C6" s="11">
        <v>0.59999999999999942</v>
      </c>
      <c r="D6" s="11">
        <v>0.63499999999999823</v>
      </c>
      <c r="E6" s="11">
        <v>0.46999999999999931</v>
      </c>
      <c r="F6" s="11">
        <v>0.29399999999999993</v>
      </c>
    </row>
    <row r="7" spans="1:7" x14ac:dyDescent="0.2">
      <c r="A7" s="10" t="str">
        <f>name!B6</f>
        <v>Food drink and tobacco</v>
      </c>
      <c r="B7" s="11">
        <v>12.564999999999966</v>
      </c>
      <c r="C7" s="11">
        <v>10.565999999999992</v>
      </c>
      <c r="D7" s="11">
        <v>10.473999999999984</v>
      </c>
      <c r="E7" s="11">
        <v>10.557000000000013</v>
      </c>
      <c r="F7" s="11">
        <v>10.256000000000006</v>
      </c>
      <c r="G7" s="11"/>
    </row>
    <row r="8" spans="1:7" x14ac:dyDescent="0.2">
      <c r="A8" s="10" t="str">
        <f>name!B7</f>
        <v>Engineering</v>
      </c>
      <c r="B8" s="11">
        <v>13.766999999999987</v>
      </c>
      <c r="C8" s="11">
        <v>16.716999999999995</v>
      </c>
      <c r="D8" s="11">
        <v>14.860000000000005</v>
      </c>
      <c r="E8" s="11">
        <v>16.104000000000031</v>
      </c>
      <c r="F8" s="11">
        <v>14.080999999999966</v>
      </c>
      <c r="G8" s="11"/>
    </row>
    <row r="9" spans="1:7" x14ac:dyDescent="0.2">
      <c r="A9" s="10" t="str">
        <f>name!B8</f>
        <v>Rest of manufacturing</v>
      </c>
      <c r="B9" s="11">
        <v>118.16899999999984</v>
      </c>
      <c r="C9" s="11">
        <v>118.00400000000023</v>
      </c>
      <c r="D9" s="11">
        <v>108.00300000000017</v>
      </c>
      <c r="E9" s="11">
        <v>104.94599999999957</v>
      </c>
      <c r="F9" s="11">
        <v>96.372999999999948</v>
      </c>
      <c r="G9" s="11"/>
    </row>
    <row r="10" spans="1:7" x14ac:dyDescent="0.2">
      <c r="A10" s="10" t="str">
        <f>name!B9</f>
        <v>Electricity and gas</v>
      </c>
      <c r="B10" s="11">
        <v>7.7249999999999996</v>
      </c>
      <c r="C10" s="11">
        <v>5.2409999999999961</v>
      </c>
      <c r="D10" s="11">
        <v>5.5690000000000008</v>
      </c>
      <c r="E10" s="11">
        <v>5.3950000000000022</v>
      </c>
      <c r="F10" s="11">
        <v>5.3399999999999892</v>
      </c>
      <c r="G10" s="11"/>
    </row>
    <row r="11" spans="1:7" x14ac:dyDescent="0.2">
      <c r="A11" s="10" t="str">
        <f>name!B10</f>
        <v>Water and sewerage</v>
      </c>
      <c r="B11" s="11">
        <v>10.206999999999946</v>
      </c>
      <c r="C11" s="11">
        <v>11.18099999999999</v>
      </c>
      <c r="D11" s="11">
        <v>9.7120000000000175</v>
      </c>
      <c r="E11" s="11">
        <v>9.9780000000000051</v>
      </c>
      <c r="F11" s="11">
        <v>10.304000000000013</v>
      </c>
      <c r="G11" s="11"/>
    </row>
    <row r="12" spans="1:7" x14ac:dyDescent="0.2">
      <c r="A12" s="10" t="str">
        <f>name!B11</f>
        <v>Construction</v>
      </c>
      <c r="B12" s="11">
        <v>79.147999999999868</v>
      </c>
      <c r="C12" s="11">
        <v>93.943999999999562</v>
      </c>
      <c r="D12" s="11">
        <v>90.208000000000155</v>
      </c>
      <c r="E12" s="11">
        <v>90.483999999999995</v>
      </c>
      <c r="F12" s="11">
        <v>92.256000000000128</v>
      </c>
      <c r="G12" s="11"/>
    </row>
    <row r="13" spans="1:7" x14ac:dyDescent="0.2">
      <c r="A13" s="10" t="str">
        <f>name!B12</f>
        <v>Wholesale and retail trade</v>
      </c>
      <c r="B13" s="11">
        <v>212.55700000000007</v>
      </c>
      <c r="C13" s="11">
        <v>209.23299999999981</v>
      </c>
      <c r="D13" s="11">
        <v>205.96499999999978</v>
      </c>
      <c r="E13" s="11">
        <v>207.60700000000006</v>
      </c>
      <c r="F13" s="11">
        <v>209.45999999999952</v>
      </c>
      <c r="G13" s="11"/>
    </row>
    <row r="14" spans="1:7" x14ac:dyDescent="0.2">
      <c r="A14" s="10" t="str">
        <f>name!B13</f>
        <v>Transport and storage</v>
      </c>
      <c r="B14" s="11">
        <v>77.654000000000124</v>
      </c>
      <c r="C14" s="11">
        <v>83.646000000000114</v>
      </c>
      <c r="D14" s="11">
        <v>80.689999999999927</v>
      </c>
      <c r="E14" s="11">
        <v>87.029999999999987</v>
      </c>
      <c r="F14" s="11">
        <v>90.56700000000005</v>
      </c>
      <c r="G14" s="11"/>
    </row>
    <row r="15" spans="1:7" x14ac:dyDescent="0.2">
      <c r="A15" s="10" t="str">
        <f>name!B14</f>
        <v>Accommodation and food</v>
      </c>
      <c r="B15" s="11">
        <v>71.586999999999946</v>
      </c>
      <c r="C15" s="11">
        <v>76.756999999999991</v>
      </c>
      <c r="D15" s="11">
        <v>79.921000000000106</v>
      </c>
      <c r="E15" s="11">
        <v>86.037999999999798</v>
      </c>
      <c r="F15" s="11">
        <v>101.56600000000029</v>
      </c>
      <c r="G15" s="11"/>
    </row>
    <row r="16" spans="1:7" x14ac:dyDescent="0.2">
      <c r="A16" s="10" t="str">
        <f>name!B15</f>
        <v>Media</v>
      </c>
      <c r="B16" s="11">
        <v>5.4919999999999902</v>
      </c>
      <c r="C16" s="11">
        <v>6.5210000000000008</v>
      </c>
      <c r="D16" s="11">
        <v>7.4400000000000128</v>
      </c>
      <c r="E16" s="11">
        <v>7.337000000000006</v>
      </c>
      <c r="F16" s="11">
        <v>7.4279999999999964</v>
      </c>
      <c r="G16" s="11"/>
    </row>
    <row r="17" spans="1:7" x14ac:dyDescent="0.2">
      <c r="A17" s="10" t="str">
        <f>name!B16</f>
        <v>Information technology</v>
      </c>
      <c r="B17" s="11">
        <v>28.264000000000035</v>
      </c>
      <c r="C17" s="11">
        <v>29.174000000000042</v>
      </c>
      <c r="D17" s="11">
        <v>32.307999999999929</v>
      </c>
      <c r="E17" s="11">
        <v>34.066999999999979</v>
      </c>
      <c r="F17" s="11">
        <v>35.603999999999971</v>
      </c>
      <c r="G17" s="11"/>
    </row>
    <row r="18" spans="1:7" x14ac:dyDescent="0.2">
      <c r="A18" s="10" t="str">
        <f>name!B17</f>
        <v>Finance and insurance</v>
      </c>
      <c r="B18" s="11">
        <v>42.951000000000128</v>
      </c>
      <c r="C18" s="11">
        <v>45.434000000000026</v>
      </c>
      <c r="D18" s="11">
        <v>45.986000000000097</v>
      </c>
      <c r="E18" s="11">
        <v>45.960000000000122</v>
      </c>
      <c r="F18" s="11">
        <v>44.346000000000039</v>
      </c>
      <c r="G18" s="11"/>
    </row>
    <row r="19" spans="1:7" x14ac:dyDescent="0.2">
      <c r="A19" s="10" t="str">
        <f>name!B18</f>
        <v>Real estate</v>
      </c>
      <c r="B19" s="11">
        <v>22.148000000000042</v>
      </c>
      <c r="C19" s="11">
        <v>26.227000000000004</v>
      </c>
      <c r="D19" s="11">
        <v>26.397999999999957</v>
      </c>
      <c r="E19" s="11">
        <v>26.608999999999995</v>
      </c>
      <c r="F19" s="11">
        <v>29.522999999999957</v>
      </c>
      <c r="G19" s="11"/>
    </row>
    <row r="20" spans="1:7" x14ac:dyDescent="0.2">
      <c r="A20" s="10" t="str">
        <f>name!B19</f>
        <v>Professional services</v>
      </c>
      <c r="B20" s="11">
        <v>104.12000000000006</v>
      </c>
      <c r="C20" s="11">
        <v>104.4910000000001</v>
      </c>
      <c r="D20" s="11">
        <v>105.0000000000001</v>
      </c>
      <c r="E20" s="11">
        <v>108.39500000000002</v>
      </c>
      <c r="F20" s="11">
        <v>113.97100000000007</v>
      </c>
      <c r="G20" s="11"/>
    </row>
    <row r="21" spans="1:7" x14ac:dyDescent="0.2">
      <c r="A21" s="10" t="str">
        <f>name!B20</f>
        <v>Support services</v>
      </c>
      <c r="B21" s="11">
        <v>117.19500000000015</v>
      </c>
      <c r="C21" s="11">
        <v>141.48099999999988</v>
      </c>
      <c r="D21" s="11">
        <v>130.88799999999969</v>
      </c>
      <c r="E21" s="11">
        <v>138.89700000000033</v>
      </c>
      <c r="F21" s="11">
        <v>147.2939999999997</v>
      </c>
      <c r="G21" s="11"/>
    </row>
    <row r="22" spans="1:7" x14ac:dyDescent="0.2">
      <c r="A22" s="10" t="str">
        <f>name!B21</f>
        <v>Public admin. and defence</v>
      </c>
      <c r="B22" s="11">
        <v>53.835000000000008</v>
      </c>
      <c r="C22" s="11">
        <v>53.253999999999884</v>
      </c>
      <c r="D22" s="11">
        <v>52.690999999999988</v>
      </c>
      <c r="E22" s="11">
        <v>53.202999999999939</v>
      </c>
      <c r="F22" s="11">
        <v>55.529000000000103</v>
      </c>
      <c r="G22" s="11"/>
    </row>
    <row r="23" spans="1:7" x14ac:dyDescent="0.2">
      <c r="A23" s="10" t="str">
        <f>name!B22</f>
        <v>Education</v>
      </c>
      <c r="B23" s="11">
        <v>137.76500000000044</v>
      </c>
      <c r="C23" s="11">
        <v>132.2510000000002</v>
      </c>
      <c r="D23" s="11">
        <v>134.15199999999976</v>
      </c>
      <c r="E23" s="11">
        <v>137.76499999999973</v>
      </c>
      <c r="F23" s="11">
        <v>146.41399999999979</v>
      </c>
      <c r="G23" s="11"/>
    </row>
    <row r="24" spans="1:7" x14ac:dyDescent="0.2">
      <c r="A24" s="10" t="str">
        <f>name!B23</f>
        <v>Health and social work</v>
      </c>
      <c r="B24" s="11">
        <v>161.2740000000002</v>
      </c>
      <c r="C24" s="11">
        <v>191.31800000000013</v>
      </c>
      <c r="D24" s="11">
        <v>188.75000000000031</v>
      </c>
      <c r="E24" s="11">
        <v>199.66799999999986</v>
      </c>
      <c r="F24" s="11">
        <v>210.43999999999994</v>
      </c>
      <c r="G24" s="11"/>
    </row>
    <row r="25" spans="1:7" x14ac:dyDescent="0.2">
      <c r="A25" s="10" t="str">
        <f>name!B24</f>
        <v>Arts and entertainment</v>
      </c>
      <c r="B25" s="11">
        <v>31.979000000000006</v>
      </c>
      <c r="C25" s="11">
        <v>32.107000000000014</v>
      </c>
      <c r="D25" s="11">
        <v>31.113000000000014</v>
      </c>
      <c r="E25" s="11">
        <v>28.846999999999998</v>
      </c>
      <c r="F25" s="11">
        <v>30.147000000000034</v>
      </c>
      <c r="G25" s="11"/>
    </row>
    <row r="26" spans="1:7" x14ac:dyDescent="0.2">
      <c r="A26" s="10" t="str">
        <f>name!B25</f>
        <v>Other services</v>
      </c>
      <c r="B26" s="11">
        <v>39.761999999999951</v>
      </c>
      <c r="C26" s="11">
        <v>37.369999999999969</v>
      </c>
      <c r="D26" s="11">
        <v>35.781999999999968</v>
      </c>
      <c r="E26" s="11">
        <v>35.032999999999987</v>
      </c>
      <c r="F26" s="11">
        <v>35.012999999999948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1356.5170000000005</v>
      </c>
      <c r="C28" s="11">
        <f t="shared" ref="C28:F28" si="0">SUM(C5:C26)</f>
        <v>1431.5589999999997</v>
      </c>
      <c r="D28" s="11">
        <f t="shared" si="0"/>
        <v>1399.5329999999999</v>
      </c>
      <c r="E28" s="11">
        <f t="shared" si="0"/>
        <v>1437.6329999999994</v>
      </c>
      <c r="F28" s="11">
        <f t="shared" si="0"/>
        <v>1489.456999999999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0.58421678460350879</v>
      </c>
      <c r="C32" s="18">
        <f t="shared" ref="C32:E32" si="1">C5/C$28*100</f>
        <v>0.42205735146089013</v>
      </c>
      <c r="D32" s="18">
        <f t="shared" si="1"/>
        <v>0.21349978885814047</v>
      </c>
      <c r="E32" s="18">
        <f t="shared" si="1"/>
        <v>0.22557912902667049</v>
      </c>
      <c r="F32" s="18">
        <f>F5/F$28*100</f>
        <v>0.21826746257193044</v>
      </c>
    </row>
    <row r="33" spans="1:6" x14ac:dyDescent="0.2">
      <c r="A33" t="str">
        <f>$A$6</f>
        <v>Mining and quarrying</v>
      </c>
      <c r="B33" s="18">
        <f t="shared" ref="B33:F53" si="2">B6/B$28*100</f>
        <v>3.1551392278902558E-2</v>
      </c>
      <c r="C33" s="18">
        <f t="shared" si="2"/>
        <v>4.1912348705152883E-2</v>
      </c>
      <c r="D33" s="18">
        <f t="shared" si="2"/>
        <v>4.5372277752650229E-2</v>
      </c>
      <c r="E33" s="18">
        <f t="shared" si="2"/>
        <v>3.269262739516967E-2</v>
      </c>
      <c r="F33" s="18">
        <f t="shared" si="2"/>
        <v>1.9738737002813787E-2</v>
      </c>
    </row>
    <row r="34" spans="1:6" x14ac:dyDescent="0.2">
      <c r="A34" t="str">
        <f>$A$7</f>
        <v>Food drink and tobacco</v>
      </c>
      <c r="B34" s="18">
        <f t="shared" si="2"/>
        <v>0.92626926164581513</v>
      </c>
      <c r="C34" s="18">
        <f t="shared" si="2"/>
        <v>0.73807646069774235</v>
      </c>
      <c r="D34" s="18">
        <f t="shared" si="2"/>
        <v>0.74839249949804576</v>
      </c>
      <c r="E34" s="18">
        <f t="shared" si="2"/>
        <v>0.73433205832086612</v>
      </c>
      <c r="F34" s="18">
        <f t="shared" si="2"/>
        <v>0.68857308401652495</v>
      </c>
    </row>
    <row r="35" spans="1:6" x14ac:dyDescent="0.2">
      <c r="A35" t="str">
        <f>$A$8</f>
        <v>Engineering</v>
      </c>
      <c r="B35" s="18">
        <f t="shared" si="2"/>
        <v>1.0148785455692766</v>
      </c>
      <c r="C35" s="18">
        <f t="shared" si="2"/>
        <v>1.1677478888400685</v>
      </c>
      <c r="D35" s="18">
        <f t="shared" si="2"/>
        <v>1.0617827518179281</v>
      </c>
      <c r="E35" s="18">
        <f t="shared" si="2"/>
        <v>1.1201746203655618</v>
      </c>
      <c r="F35" s="18">
        <f t="shared" si="2"/>
        <v>0.94537808073680374</v>
      </c>
    </row>
    <row r="36" spans="1:6" x14ac:dyDescent="0.2">
      <c r="A36" t="str">
        <f>$A$9</f>
        <v>Rest of manufacturing</v>
      </c>
      <c r="B36" s="18">
        <f t="shared" si="2"/>
        <v>8.7112067154337023</v>
      </c>
      <c r="C36" s="18">
        <f t="shared" si="2"/>
        <v>8.2430413276714596</v>
      </c>
      <c r="D36" s="18">
        <f t="shared" si="2"/>
        <v>7.7170741954637858</v>
      </c>
      <c r="E36" s="18">
        <f t="shared" si="2"/>
        <v>7.2999159034329075</v>
      </c>
      <c r="F36" s="18">
        <f t="shared" si="2"/>
        <v>6.4703445618101094</v>
      </c>
    </row>
    <row r="37" spans="1:6" x14ac:dyDescent="0.2">
      <c r="A37" t="str">
        <f>$A$10</f>
        <v>Electricity and gas</v>
      </c>
      <c r="B37" s="18">
        <f t="shared" si="2"/>
        <v>0.56947314335168642</v>
      </c>
      <c r="C37" s="18">
        <f t="shared" si="2"/>
        <v>0.36610436593951051</v>
      </c>
      <c r="D37" s="18">
        <f t="shared" si="2"/>
        <v>0.39791844851103914</v>
      </c>
      <c r="E37" s="18">
        <f t="shared" si="2"/>
        <v>0.37526962722753338</v>
      </c>
      <c r="F37" s="18">
        <f t="shared" si="2"/>
        <v>0.35851991698988239</v>
      </c>
    </row>
    <row r="38" spans="1:6" x14ac:dyDescent="0.2">
      <c r="A38" t="str">
        <f>$A$11</f>
        <v>Water and sewerage</v>
      </c>
      <c r="B38" s="18">
        <f t="shared" si="2"/>
        <v>0.75244173128681335</v>
      </c>
      <c r="C38" s="18">
        <f t="shared" si="2"/>
        <v>0.78103661812052405</v>
      </c>
      <c r="D38" s="18">
        <f t="shared" si="2"/>
        <v>0.69394576619486781</v>
      </c>
      <c r="E38" s="18">
        <f t="shared" si="2"/>
        <v>0.69405752372128426</v>
      </c>
      <c r="F38" s="18">
        <f t="shared" si="2"/>
        <v>0.69179573495576041</v>
      </c>
    </row>
    <row r="39" spans="1:6" x14ac:dyDescent="0.2">
      <c r="A39" t="str">
        <f>$A$12</f>
        <v>Construction</v>
      </c>
      <c r="B39" s="18">
        <f t="shared" si="2"/>
        <v>5.8346485889966608</v>
      </c>
      <c r="C39" s="18">
        <f t="shared" si="2"/>
        <v>6.5623561445947791</v>
      </c>
      <c r="D39" s="18">
        <f t="shared" si="2"/>
        <v>6.4455786323009283</v>
      </c>
      <c r="E39" s="18">
        <f t="shared" si="2"/>
        <v>6.2939568026053969</v>
      </c>
      <c r="F39" s="18">
        <f t="shared" si="2"/>
        <v>6.1939351052094951</v>
      </c>
    </row>
    <row r="40" spans="1:6" x14ac:dyDescent="0.2">
      <c r="A40" t="str">
        <f>$A$13</f>
        <v>Wholesale and retail trade</v>
      </c>
      <c r="B40" s="18">
        <f t="shared" si="2"/>
        <v>15.669320767819347</v>
      </c>
      <c r="C40" s="18">
        <f t="shared" si="2"/>
        <v>14.615744094375421</v>
      </c>
      <c r="D40" s="18">
        <f t="shared" si="2"/>
        <v>14.716694783188377</v>
      </c>
      <c r="E40" s="18">
        <f t="shared" si="2"/>
        <v>14.440889990700001</v>
      </c>
      <c r="F40" s="18">
        <f t="shared" si="2"/>
        <v>14.062843036086283</v>
      </c>
    </row>
    <row r="41" spans="1:6" x14ac:dyDescent="0.2">
      <c r="A41" t="str">
        <f>$A$14</f>
        <v>Transport and storage</v>
      </c>
      <c r="B41" s="18">
        <f t="shared" si="2"/>
        <v>5.7245135888455572</v>
      </c>
      <c r="C41" s="18">
        <f t="shared" si="2"/>
        <v>5.8430005329853767</v>
      </c>
      <c r="D41" s="18">
        <f t="shared" si="2"/>
        <v>5.7654946328525254</v>
      </c>
      <c r="E41" s="18">
        <f t="shared" si="2"/>
        <v>6.0537007706417443</v>
      </c>
      <c r="F41" s="18">
        <f t="shared" si="2"/>
        <v>6.0805380752851619</v>
      </c>
    </row>
    <row r="42" spans="1:6" x14ac:dyDescent="0.2">
      <c r="A42" t="str">
        <f>$A$15</f>
        <v>Accommodation and food</v>
      </c>
      <c r="B42" s="18">
        <f t="shared" si="2"/>
        <v>5.2772652314714756</v>
      </c>
      <c r="C42" s="18">
        <f t="shared" si="2"/>
        <v>5.361776915935704</v>
      </c>
      <c r="D42" s="18">
        <f t="shared" si="2"/>
        <v>5.7105477327079903</v>
      </c>
      <c r="E42" s="18">
        <f t="shared" si="2"/>
        <v>5.9846984592034156</v>
      </c>
      <c r="F42" s="18">
        <f t="shared" si="2"/>
        <v>6.8189951102986086</v>
      </c>
    </row>
    <row r="43" spans="1:6" x14ac:dyDescent="0.2">
      <c r="A43" t="str">
        <f>$A$16</f>
        <v>Media</v>
      </c>
      <c r="B43" s="18">
        <f t="shared" si="2"/>
        <v>0.40486038877507524</v>
      </c>
      <c r="C43" s="18">
        <f t="shared" si="2"/>
        <v>0.45551737651050372</v>
      </c>
      <c r="D43" s="18">
        <f t="shared" si="2"/>
        <v>0.53160589996806173</v>
      </c>
      <c r="E43" s="18">
        <f t="shared" si="2"/>
        <v>0.51035278127310713</v>
      </c>
      <c r="F43" s="18">
        <f t="shared" si="2"/>
        <v>0.49870523284660129</v>
      </c>
    </row>
    <row r="44" spans="1:6" x14ac:dyDescent="0.2">
      <c r="A44" t="str">
        <f>$A$17</f>
        <v>Information technology</v>
      </c>
      <c r="B44" s="18">
        <f t="shared" si="2"/>
        <v>2.0835713817077135</v>
      </c>
      <c r="C44" s="18">
        <f t="shared" si="2"/>
        <v>2.0379181018735553</v>
      </c>
      <c r="D44" s="18">
        <f t="shared" si="2"/>
        <v>2.308484330130117</v>
      </c>
      <c r="E44" s="18">
        <f t="shared" si="2"/>
        <v>2.3696590158962678</v>
      </c>
      <c r="F44" s="18">
        <f t="shared" si="2"/>
        <v>2.3904013341774886</v>
      </c>
    </row>
    <row r="45" spans="1:6" x14ac:dyDescent="0.2">
      <c r="A45" t="str">
        <f>$A$18</f>
        <v>Finance and insurance</v>
      </c>
      <c r="B45" s="18">
        <f t="shared" si="2"/>
        <v>3.1662706770353863</v>
      </c>
      <c r="C45" s="18">
        <f t="shared" si="2"/>
        <v>3.1737427517831982</v>
      </c>
      <c r="D45" s="18">
        <f t="shared" si="2"/>
        <v>3.2858103381628081</v>
      </c>
      <c r="E45" s="18">
        <f t="shared" si="2"/>
        <v>3.1969216065574555</v>
      </c>
      <c r="F45" s="18">
        <f t="shared" si="2"/>
        <v>2.9773266364856501</v>
      </c>
    </row>
    <row r="46" spans="1:6" x14ac:dyDescent="0.2">
      <c r="A46" t="str">
        <f>$A$19</f>
        <v>Real estate</v>
      </c>
      <c r="B46" s="18">
        <f t="shared" si="2"/>
        <v>1.6327108322269486</v>
      </c>
      <c r="C46" s="18">
        <f t="shared" si="2"/>
        <v>1.8320586158167431</v>
      </c>
      <c r="D46" s="18">
        <f t="shared" si="2"/>
        <v>1.8862006112038772</v>
      </c>
      <c r="E46" s="18">
        <f t="shared" si="2"/>
        <v>1.8508896220384485</v>
      </c>
      <c r="F46" s="18">
        <f t="shared" si="2"/>
        <v>1.9821317433131658</v>
      </c>
    </row>
    <row r="47" spans="1:6" x14ac:dyDescent="0.2">
      <c r="A47" s="10" t="str">
        <f>$A$20</f>
        <v>Professional services</v>
      </c>
      <c r="B47" s="18">
        <f t="shared" si="2"/>
        <v>7.6755396356993701</v>
      </c>
      <c r="C47" s="18">
        <f t="shared" si="2"/>
        <v>7.2991053809168971</v>
      </c>
      <c r="D47" s="18">
        <f t="shared" si="2"/>
        <v>7.5025026205169949</v>
      </c>
      <c r="E47" s="18">
        <f t="shared" si="2"/>
        <v>7.5398241414881317</v>
      </c>
      <c r="F47" s="18">
        <f t="shared" si="2"/>
        <v>7.6518489624071151</v>
      </c>
    </row>
    <row r="48" spans="1:6" x14ac:dyDescent="0.2">
      <c r="A48" s="10" t="str">
        <f>$A$21</f>
        <v>Support services</v>
      </c>
      <c r="B48" s="18">
        <f t="shared" si="2"/>
        <v>8.6394051825373435</v>
      </c>
      <c r="C48" s="18">
        <f t="shared" si="2"/>
        <v>9.8830016785895598</v>
      </c>
      <c r="D48" s="18">
        <f t="shared" si="2"/>
        <v>9.3522625047069052</v>
      </c>
      <c r="E48" s="18">
        <f t="shared" si="2"/>
        <v>9.661506100652975</v>
      </c>
      <c r="F48" s="18">
        <f t="shared" si="2"/>
        <v>9.8891072384096894</v>
      </c>
    </row>
    <row r="49" spans="1:9" x14ac:dyDescent="0.2">
      <c r="A49" s="10" t="str">
        <f>$A$22</f>
        <v>Public admin. and defence</v>
      </c>
      <c r="B49" s="18">
        <f t="shared" si="2"/>
        <v>3.9686196339596176</v>
      </c>
      <c r="C49" s="18">
        <f t="shared" si="2"/>
        <v>3.7200003632403478</v>
      </c>
      <c r="D49" s="18">
        <f t="shared" si="2"/>
        <v>3.7648987197872428</v>
      </c>
      <c r="E49" s="18">
        <f t="shared" si="2"/>
        <v>3.7007358623515154</v>
      </c>
      <c r="F49" s="18">
        <f t="shared" si="2"/>
        <v>3.7281371667661531</v>
      </c>
    </row>
    <row r="50" spans="1:9" x14ac:dyDescent="0.2">
      <c r="A50" s="10" t="str">
        <f>$A$23</f>
        <v>Education</v>
      </c>
      <c r="B50" s="18">
        <f t="shared" si="2"/>
        <v>10.155788685287423</v>
      </c>
      <c r="C50" s="18">
        <f t="shared" si="2"/>
        <v>9.2382500476753133</v>
      </c>
      <c r="D50" s="18">
        <f t="shared" si="2"/>
        <v>9.5854831575961246</v>
      </c>
      <c r="E50" s="18">
        <f t="shared" si="2"/>
        <v>9.5827655597777586</v>
      </c>
      <c r="F50" s="18">
        <f t="shared" si="2"/>
        <v>9.8300253045237227</v>
      </c>
    </row>
    <row r="51" spans="1:9" x14ac:dyDescent="0.2">
      <c r="A51" s="10" t="str">
        <f>$A$24</f>
        <v>Health and social work</v>
      </c>
      <c r="B51" s="18">
        <f t="shared" si="2"/>
        <v>11.88882999623301</v>
      </c>
      <c r="C51" s="18">
        <f t="shared" si="2"/>
        <v>13.364311215954086</v>
      </c>
      <c r="D51" s="18">
        <f t="shared" si="2"/>
        <v>13.486641615453179</v>
      </c>
      <c r="E51" s="18">
        <f t="shared" si="2"/>
        <v>13.888662822848389</v>
      </c>
      <c r="F51" s="18">
        <f t="shared" si="2"/>
        <v>14.12863882609569</v>
      </c>
    </row>
    <row r="52" spans="1:9" x14ac:dyDescent="0.2">
      <c r="A52" s="10" t="str">
        <f>$A$25</f>
        <v>Arts and entertainment</v>
      </c>
      <c r="B52" s="18">
        <f t="shared" si="2"/>
        <v>2.3574345179603347</v>
      </c>
      <c r="C52" s="18">
        <f t="shared" si="2"/>
        <v>2.2427996331272424</v>
      </c>
      <c r="D52" s="18">
        <f t="shared" si="2"/>
        <v>2.2230987050680486</v>
      </c>
      <c r="E52" s="18">
        <f t="shared" si="2"/>
        <v>2.00656217546481</v>
      </c>
      <c r="F52" s="18">
        <f t="shared" si="2"/>
        <v>2.0240262055232243</v>
      </c>
    </row>
    <row r="53" spans="1:9" x14ac:dyDescent="0.2">
      <c r="A53" s="10" t="str">
        <f>$A$26</f>
        <v>Other services</v>
      </c>
      <c r="B53" s="18">
        <f t="shared" si="2"/>
        <v>2.9311833172750457</v>
      </c>
      <c r="C53" s="18">
        <f t="shared" si="2"/>
        <v>2.610440785185939</v>
      </c>
      <c r="D53" s="18">
        <f t="shared" si="2"/>
        <v>2.5567099882603679</v>
      </c>
      <c r="E53" s="18">
        <f t="shared" si="2"/>
        <v>2.4368527990105959</v>
      </c>
      <c r="F53" s="18">
        <f t="shared" si="2"/>
        <v>2.3507224444881571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Midlands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-6.5573034968143151</v>
      </c>
      <c r="C63" s="18">
        <f>IF(AND(D$3-C$3 &lt;&gt; 0,C5&lt;&gt;0,D5&lt;&gt;0),(EXP(LN(D5/C5)/(D$3-C$3))-1)*100,0)</f>
        <v>-50.546176762661418</v>
      </c>
      <c r="D63" s="18">
        <f t="shared" ref="B63:E78" si="3">IF(AND(E$3-D$3 &lt;&gt; 0,D5&lt;&gt;0,E5&lt;&gt;0),(EXP(LN(E5/D5)/(E$3-D$3))-1)*100,0)</f>
        <v>1.651378172383966</v>
      </c>
      <c r="E63" s="18">
        <f t="shared" si="3"/>
        <v>2.4641175404882532E-2</v>
      </c>
      <c r="F63" s="18">
        <f>IF(AND(F$3-D$3 &lt;&gt; 0,D5&lt;&gt;0,F5&lt;&gt;0),(EXP(LN(F5/D5)/(F$3-D$3))-1)*100,0)</f>
        <v>0.56397353690784691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8.812019416321192</v>
      </c>
      <c r="C64" s="18">
        <f t="shared" ref="C64:C78" si="4">IF(AND(D$3-C$3 &lt;&gt; 0,C6&lt;&gt;0,D6&lt;&gt;0),(EXP(LN(D6/C6)/(D$3-C$3))-1)*100,0)</f>
        <v>5.833333333333135</v>
      </c>
      <c r="D64" s="18">
        <f t="shared" si="3"/>
        <v>-5.8403519507453261</v>
      </c>
      <c r="E64" s="18">
        <f t="shared" si="3"/>
        <v>-4.5831780854041266</v>
      </c>
      <c r="F64" s="18">
        <f t="shared" ref="F64:F84" si="5">IF(AND(F$3-D$3 &lt;&gt; 0,D6&lt;&gt;0,F6&lt;&gt;0),(EXP(LN(F6/D6)/(F$3-D$3))-1)*100,0)</f>
        <v>-5.0040900783095532</v>
      </c>
    </row>
    <row r="65" spans="1:6" x14ac:dyDescent="0.2">
      <c r="A65" t="str">
        <f>$A$7</f>
        <v>Food drink and tobacco</v>
      </c>
      <c r="B65" s="18">
        <f t="shared" si="3"/>
        <v>-4.239362554678805</v>
      </c>
      <c r="C65" s="18">
        <f t="shared" si="4"/>
        <v>-0.87071739541934035</v>
      </c>
      <c r="D65" s="18">
        <f t="shared" si="3"/>
        <v>0.15798769226904597</v>
      </c>
      <c r="E65" s="18">
        <f t="shared" si="3"/>
        <v>-0.2888445075129753</v>
      </c>
      <c r="F65" s="18">
        <f t="shared" si="5"/>
        <v>-0.14012237465724775</v>
      </c>
    </row>
    <row r="66" spans="1:6" x14ac:dyDescent="0.2">
      <c r="A66" t="str">
        <f>$A$8</f>
        <v>Engineering</v>
      </c>
      <c r="B66" s="18">
        <f t="shared" si="3"/>
        <v>4.9735193199863748</v>
      </c>
      <c r="C66" s="18">
        <f t="shared" si="4"/>
        <v>-11.108452473529884</v>
      </c>
      <c r="D66" s="18">
        <f t="shared" si="3"/>
        <v>1.6208891415019355</v>
      </c>
      <c r="E66" s="18">
        <f t="shared" si="3"/>
        <v>-1.3334429922040703</v>
      </c>
      <c r="F66" s="18">
        <f t="shared" si="5"/>
        <v>-0.3583342340679585</v>
      </c>
    </row>
    <row r="67" spans="1:6" x14ac:dyDescent="0.2">
      <c r="A67" t="str">
        <f>$A$9</f>
        <v>Rest of manufacturing</v>
      </c>
      <c r="B67" s="18">
        <f t="shared" si="3"/>
        <v>-3.492592533320682E-2</v>
      </c>
      <c r="C67" s="18">
        <f t="shared" si="4"/>
        <v>-8.4751364360530541</v>
      </c>
      <c r="D67" s="18">
        <f t="shared" si="3"/>
        <v>-0.5726157179853697</v>
      </c>
      <c r="E67" s="18">
        <f t="shared" si="3"/>
        <v>-0.84857760899951229</v>
      </c>
      <c r="F67" s="18">
        <f t="shared" si="5"/>
        <v>-0.75667552109265346</v>
      </c>
    </row>
    <row r="68" spans="1:6" x14ac:dyDescent="0.2">
      <c r="A68" t="str">
        <f>$A$10</f>
        <v>Electricity and gas</v>
      </c>
      <c r="B68" s="18">
        <f t="shared" si="3"/>
        <v>-9.2432536572279353</v>
      </c>
      <c r="C68" s="18">
        <f t="shared" si="4"/>
        <v>6.2583476435795538</v>
      </c>
      <c r="D68" s="18">
        <f t="shared" si="3"/>
        <v>-0.63284715164377836</v>
      </c>
      <c r="E68" s="18">
        <f t="shared" si="3"/>
        <v>-0.10241697535903205</v>
      </c>
      <c r="F68" s="18">
        <f t="shared" si="5"/>
        <v>-0.27954089899525636</v>
      </c>
    </row>
    <row r="69" spans="1:6" x14ac:dyDescent="0.2">
      <c r="A69" t="str">
        <f>$A$11</f>
        <v>Water and sewerage</v>
      </c>
      <c r="B69" s="18">
        <f t="shared" si="3"/>
        <v>2.3047110711934993</v>
      </c>
      <c r="C69" s="18">
        <f t="shared" si="4"/>
        <v>-13.138359717377456</v>
      </c>
      <c r="D69" s="18">
        <f t="shared" si="3"/>
        <v>0.5418715441832811</v>
      </c>
      <c r="E69" s="18">
        <f t="shared" si="3"/>
        <v>0.32201234867315076</v>
      </c>
      <c r="F69" s="18">
        <f t="shared" si="5"/>
        <v>0.395245275695566</v>
      </c>
    </row>
    <row r="70" spans="1:6" x14ac:dyDescent="0.2">
      <c r="A70" t="str">
        <f>$A$12</f>
        <v>Construction</v>
      </c>
      <c r="B70" s="18">
        <f t="shared" si="3"/>
        <v>4.3775925454387465</v>
      </c>
      <c r="C70" s="18">
        <f t="shared" si="4"/>
        <v>-3.9768372647528527</v>
      </c>
      <c r="D70" s="18">
        <f t="shared" si="3"/>
        <v>6.111716020784641E-2</v>
      </c>
      <c r="E70" s="18">
        <f t="shared" si="3"/>
        <v>0.19413101033156632</v>
      </c>
      <c r="F70" s="18">
        <f t="shared" si="5"/>
        <v>0.14977342535797966</v>
      </c>
    </row>
    <row r="71" spans="1:6" x14ac:dyDescent="0.2">
      <c r="A71" t="str">
        <f>$A$13</f>
        <v>Wholesale and retail trade</v>
      </c>
      <c r="B71" s="18">
        <f t="shared" si="3"/>
        <v>-0.39326777271451174</v>
      </c>
      <c r="C71" s="18">
        <f t="shared" si="4"/>
        <v>-1.5618951121477154</v>
      </c>
      <c r="D71" s="18">
        <f t="shared" si="3"/>
        <v>0.15893853303650118</v>
      </c>
      <c r="E71" s="18">
        <f t="shared" si="3"/>
        <v>8.8898700811190778E-2</v>
      </c>
      <c r="F71" s="18">
        <f t="shared" si="5"/>
        <v>0.11223986786803586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1.8756368287042413</v>
      </c>
      <c r="C72" s="18">
        <f t="shared" si="4"/>
        <v>-3.5339406546639252</v>
      </c>
      <c r="D72" s="18">
        <f t="shared" si="3"/>
        <v>1.5242649011454334</v>
      </c>
      <c r="E72" s="18">
        <f t="shared" si="3"/>
        <v>0.39916476373202947</v>
      </c>
      <c r="F72" s="18">
        <f t="shared" si="5"/>
        <v>0.77280589146400125</v>
      </c>
    </row>
    <row r="73" spans="1:6" x14ac:dyDescent="0.2">
      <c r="A73" t="str">
        <f>$A$15</f>
        <v>Accommodation and food</v>
      </c>
      <c r="B73" s="18">
        <f t="shared" si="6"/>
        <v>1.7585611204454121</v>
      </c>
      <c r="C73" s="18">
        <f>IF(AND(D$3-C$3 &lt;&gt; 0,C15&lt;&gt;0,D15&lt;&gt;0),(EXP(LN(D15/C15)/(D$3-C$3))-1)*100,0)</f>
        <v>4.1220996130647558</v>
      </c>
      <c r="D73" s="18">
        <f t="shared" si="3"/>
        <v>1.4859401765164204</v>
      </c>
      <c r="E73" s="18">
        <f t="shared" si="3"/>
        <v>1.6730388737894009</v>
      </c>
      <c r="F73" s="18">
        <f t="shared" si="5"/>
        <v>1.6106343467661599</v>
      </c>
    </row>
    <row r="74" spans="1:6" x14ac:dyDescent="0.2">
      <c r="A74" t="str">
        <f>$A$16</f>
        <v>Media</v>
      </c>
      <c r="B74" s="18">
        <f t="shared" si="6"/>
        <v>4.3868801629658449</v>
      </c>
      <c r="C74" s="18">
        <f>IF(AND(D$3-C$3 &lt;&gt; 0,C16&lt;&gt;0,D16&lt;&gt;0),(EXP(LN(D16/C16)/(D$3-C$3))-1)*100,0)</f>
        <v>14.092930532127168</v>
      </c>
      <c r="D74" s="18">
        <f t="shared" si="3"/>
        <v>-0.27842785093945555</v>
      </c>
      <c r="E74" s="18">
        <f t="shared" si="3"/>
        <v>0.12334204139188287</v>
      </c>
      <c r="F74" s="18">
        <f t="shared" si="5"/>
        <v>-1.0760790015740263E-2</v>
      </c>
    </row>
    <row r="75" spans="1:6" x14ac:dyDescent="0.2">
      <c r="A75" t="str">
        <f>$A$17</f>
        <v>Information technology</v>
      </c>
      <c r="B75" s="18">
        <f t="shared" si="6"/>
        <v>0.79537119414609947</v>
      </c>
      <c r="C75" s="18">
        <f t="shared" si="4"/>
        <v>10.742441900321808</v>
      </c>
      <c r="D75" s="18">
        <f t="shared" si="3"/>
        <v>1.0659268744989792</v>
      </c>
      <c r="E75" s="18">
        <f t="shared" si="3"/>
        <v>0.44226328315182251</v>
      </c>
      <c r="F75" s="18">
        <f t="shared" si="5"/>
        <v>0.64972235434515024</v>
      </c>
    </row>
    <row r="76" spans="1:6" x14ac:dyDescent="0.2">
      <c r="A76" t="str">
        <f>$A$18</f>
        <v>Finance and insurance</v>
      </c>
      <c r="B76" s="18">
        <f t="shared" si="6"/>
        <v>1.4149366030715926</v>
      </c>
      <c r="C76" s="18">
        <f t="shared" si="4"/>
        <v>1.2149491570191184</v>
      </c>
      <c r="D76" s="18">
        <f t="shared" si="3"/>
        <v>-1.131034751703508E-2</v>
      </c>
      <c r="E76" s="18">
        <f t="shared" si="3"/>
        <v>-0.35685116690822305</v>
      </c>
      <c r="F76" s="18">
        <f t="shared" si="5"/>
        <v>-0.24180377793390218</v>
      </c>
    </row>
    <row r="77" spans="1:6" x14ac:dyDescent="0.2">
      <c r="A77" t="str">
        <f>$A$19</f>
        <v>Real estate</v>
      </c>
      <c r="B77" s="18">
        <f t="shared" si="6"/>
        <v>4.3166244357271566</v>
      </c>
      <c r="C77" s="18">
        <f t="shared" si="4"/>
        <v>0.65199984748522954</v>
      </c>
      <c r="D77" s="18">
        <f t="shared" si="3"/>
        <v>0.15935192484977101</v>
      </c>
      <c r="E77" s="18">
        <f t="shared" si="3"/>
        <v>1.0446196101191907</v>
      </c>
      <c r="F77" s="18">
        <f t="shared" si="5"/>
        <v>0.74866438825240689</v>
      </c>
    </row>
    <row r="78" spans="1:6" x14ac:dyDescent="0.2">
      <c r="A78" t="str">
        <f>$A$20</f>
        <v>Professional services</v>
      </c>
      <c r="B78" s="18">
        <f t="shared" si="6"/>
        <v>8.8961126149000869E-2</v>
      </c>
      <c r="C78" s="18">
        <f t="shared" si="4"/>
        <v>0.48712329291518142</v>
      </c>
      <c r="D78" s="18">
        <f t="shared" si="3"/>
        <v>0.63846177973105878</v>
      </c>
      <c r="E78" s="18">
        <f t="shared" si="3"/>
        <v>0.50288089868564256</v>
      </c>
      <c r="F78" s="18">
        <f t="shared" si="5"/>
        <v>0.54805421847636815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4.8207491718826212</v>
      </c>
      <c r="C79" s="18">
        <f t="shared" ref="C79:C84" si="8">IF(AND(D$3-C$3 &lt;&gt; 0,C21&lt;&gt;0,D21&lt;&gt;0),(EXP(LN(D21/C21)/(D$3-C$3))-1)*100,0)</f>
        <v>-7.4872244329628685</v>
      </c>
      <c r="D79" s="18">
        <f t="shared" ref="D79:D84" si="9">IF(AND(E$3-D$3 &lt;&gt; 0,D21&lt;&gt;0,E21&lt;&gt;0),(EXP(LN(E21/D21)/(E$3-D$3))-1)*100,0)</f>
        <v>1.194895625987713</v>
      </c>
      <c r="E79" s="18">
        <f t="shared" ref="E79:E84" si="10">IF(AND(F$3-E$3 &lt;&gt; 0,E21&lt;&gt;0,F21&lt;&gt;0),(EXP(LN(F21/E21)/(F$3-E$3))-1)*100,0)</f>
        <v>0.58870548146887636</v>
      </c>
      <c r="F79" s="18">
        <f t="shared" si="5"/>
        <v>0.79036431001200391</v>
      </c>
    </row>
    <row r="80" spans="1:6" x14ac:dyDescent="0.2">
      <c r="A80" s="10" t="str">
        <f>$A$22</f>
        <v>Public admin. and defence</v>
      </c>
      <c r="B80" s="18">
        <f t="shared" si="7"/>
        <v>-0.27090474224663597</v>
      </c>
      <c r="C80" s="18">
        <f t="shared" si="8"/>
        <v>-1.0571975814021473</v>
      </c>
      <c r="D80" s="18">
        <f t="shared" si="9"/>
        <v>0.19358959838844392</v>
      </c>
      <c r="E80" s="18">
        <f t="shared" si="10"/>
        <v>0.42882303660198851</v>
      </c>
      <c r="F80" s="18">
        <f t="shared" si="5"/>
        <v>0.35035059019112857</v>
      </c>
    </row>
    <row r="81" spans="1:6" x14ac:dyDescent="0.2">
      <c r="A81" s="10" t="str">
        <f>$A$23</f>
        <v>Education</v>
      </c>
      <c r="B81" s="18">
        <f t="shared" si="7"/>
        <v>-1.0159961043465393</v>
      </c>
      <c r="C81" s="18">
        <f t="shared" si="8"/>
        <v>1.4374182425838322</v>
      </c>
      <c r="D81" s="18">
        <f t="shared" si="9"/>
        <v>0.53293204917697068</v>
      </c>
      <c r="E81" s="18">
        <f t="shared" si="10"/>
        <v>0.61074640003841996</v>
      </c>
      <c r="F81" s="18">
        <f t="shared" si="5"/>
        <v>0.58480159319147518</v>
      </c>
    </row>
    <row r="82" spans="1:6" x14ac:dyDescent="0.2">
      <c r="A82" s="10" t="str">
        <f>$A$24</f>
        <v>Health and social work</v>
      </c>
      <c r="B82" s="18">
        <f t="shared" si="7"/>
        <v>4.363315729948658</v>
      </c>
      <c r="C82" s="18">
        <f t="shared" si="8"/>
        <v>-1.3422678472489791</v>
      </c>
      <c r="D82" s="18">
        <f t="shared" si="9"/>
        <v>1.1309999675081617</v>
      </c>
      <c r="E82" s="18">
        <f t="shared" si="10"/>
        <v>0.52682878441112635</v>
      </c>
      <c r="F82" s="18">
        <f t="shared" si="5"/>
        <v>0.72781706511648725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9.9915820753548878E-2</v>
      </c>
      <c r="C83" s="18">
        <f t="shared" si="8"/>
        <v>-3.0958980907590194</v>
      </c>
      <c r="D83" s="18">
        <f t="shared" si="9"/>
        <v>-1.5010154866907932</v>
      </c>
      <c r="E83" s="18">
        <f t="shared" si="10"/>
        <v>0.44176706962184564</v>
      </c>
      <c r="F83" s="18">
        <f t="shared" si="5"/>
        <v>-0.2100479069237049</v>
      </c>
    </row>
    <row r="84" spans="1:6" x14ac:dyDescent="0.2">
      <c r="A84" s="10" t="str">
        <f>$A$26</f>
        <v>Other services</v>
      </c>
      <c r="B84" s="18">
        <f t="shared" si="7"/>
        <v>-1.5391185871711621</v>
      </c>
      <c r="C84" s="18">
        <f t="shared" si="8"/>
        <v>-4.2493979127642518</v>
      </c>
      <c r="D84" s="18">
        <f t="shared" si="9"/>
        <v>-0.42219622016317349</v>
      </c>
      <c r="E84" s="18">
        <f t="shared" si="10"/>
        <v>-5.710370185607605E-3</v>
      </c>
      <c r="F84" s="18">
        <f t="shared" si="5"/>
        <v>-0.14473217894198642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1.3551924780873748</v>
      </c>
      <c r="C86" s="18">
        <f>IF(AND(D$3-C$3 &lt;&gt; 0,C28&lt;&gt;0,D28&lt;&gt;0),(EXP(LN(D28/C28)/(D$3-C$3))-1)*100,0)</f>
        <v>-2.2371414660520395</v>
      </c>
      <c r="D86" s="18">
        <f>IF(AND(E$3-D$3 &lt;&gt; 0,D28&lt;&gt;0,E28&lt;&gt;0),(EXP(LN(E28/D28)/(E$3-D$3))-1)*100,0)</f>
        <v>0.53863347406324369</v>
      </c>
      <c r="E86" s="18">
        <f>IF(AND(F$3-E$3 &lt;&gt; 0,E28&lt;&gt;0,F28&lt;&gt;0),(EXP(LN(F28/E28)/(F$3-E$3))-1)*100,0)</f>
        <v>0.35476393144091567</v>
      </c>
      <c r="F86" s="18">
        <f>IF(AND(F$3-D$3 &lt;&gt; 0,D28&lt;&gt;0,F28&lt;&gt;0),(EXP(LN(F28/D28)/(F$3-D$3))-1)*100,0)</f>
        <v>0.41601638537631658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-1.8829999999999796</v>
      </c>
      <c r="C90" s="27">
        <f>D5-C5</f>
        <v>-3.0540000000000047</v>
      </c>
      <c r="D90" s="27">
        <f t="shared" si="11"/>
        <v>0.25499999999999323</v>
      </c>
      <c r="E90" s="27">
        <f t="shared" si="11"/>
        <v>8.0000000000040039E-3</v>
      </c>
      <c r="F90" s="27">
        <f>F5-D5</f>
        <v>0.26299999999999724</v>
      </c>
    </row>
    <row r="91" spans="1:6" x14ac:dyDescent="0.2">
      <c r="A91" t="str">
        <f>$A$6</f>
        <v>Mining and quarrying</v>
      </c>
      <c r="B91" s="27">
        <f t="shared" si="11"/>
        <v>0.17199999999999865</v>
      </c>
      <c r="C91" s="27">
        <f t="shared" ref="C91:C105" si="12">D6-C6</f>
        <v>3.499999999999881E-2</v>
      </c>
      <c r="D91" s="27">
        <f t="shared" si="11"/>
        <v>-0.16499999999999893</v>
      </c>
      <c r="E91" s="27">
        <f t="shared" si="11"/>
        <v>-0.17599999999999938</v>
      </c>
      <c r="F91" s="27">
        <f t="shared" ref="F91:F111" si="13">F6-D6</f>
        <v>-0.3409999999999983</v>
      </c>
    </row>
    <row r="92" spans="1:6" x14ac:dyDescent="0.2">
      <c r="A92" t="str">
        <f>$A$7</f>
        <v>Food drink and tobacco</v>
      </c>
      <c r="B92" s="27">
        <f t="shared" si="11"/>
        <v>-1.9989999999999739</v>
      </c>
      <c r="C92" s="27">
        <f t="shared" si="12"/>
        <v>-9.2000000000007631E-2</v>
      </c>
      <c r="D92" s="27">
        <f t="shared" si="11"/>
        <v>8.3000000000028606E-2</v>
      </c>
      <c r="E92" s="27">
        <f t="shared" si="11"/>
        <v>-0.30100000000000726</v>
      </c>
      <c r="F92" s="27">
        <f t="shared" si="13"/>
        <v>-0.21799999999997866</v>
      </c>
    </row>
    <row r="93" spans="1:6" x14ac:dyDescent="0.2">
      <c r="A93" t="str">
        <f>$A$8</f>
        <v>Engineering</v>
      </c>
      <c r="B93" s="27">
        <f t="shared" si="11"/>
        <v>2.9500000000000082</v>
      </c>
      <c r="C93" s="27">
        <f t="shared" si="12"/>
        <v>-1.8569999999999904</v>
      </c>
      <c r="D93" s="27">
        <f t="shared" si="11"/>
        <v>1.2440000000000264</v>
      </c>
      <c r="E93" s="27">
        <f t="shared" si="11"/>
        <v>-2.0230000000000654</v>
      </c>
      <c r="F93" s="27">
        <f t="shared" si="13"/>
        <v>-0.77900000000003899</v>
      </c>
    </row>
    <row r="94" spans="1:6" x14ac:dyDescent="0.2">
      <c r="A94" t="str">
        <f>$A$9</f>
        <v>Rest of manufacturing</v>
      </c>
      <c r="B94" s="27">
        <f t="shared" si="11"/>
        <v>-0.16499999999960835</v>
      </c>
      <c r="C94" s="27">
        <f t="shared" si="12"/>
        <v>-10.001000000000062</v>
      </c>
      <c r="D94" s="27">
        <f t="shared" si="11"/>
        <v>-3.057000000000599</v>
      </c>
      <c r="E94" s="27">
        <f t="shared" si="11"/>
        <v>-8.5729999999996238</v>
      </c>
      <c r="F94" s="27">
        <f t="shared" si="13"/>
        <v>-11.630000000000223</v>
      </c>
    </row>
    <row r="95" spans="1:6" x14ac:dyDescent="0.2">
      <c r="A95" t="str">
        <f>$A$10</f>
        <v>Electricity and gas</v>
      </c>
      <c r="B95" s="27">
        <f t="shared" si="11"/>
        <v>-2.4840000000000035</v>
      </c>
      <c r="C95" s="27">
        <f t="shared" si="12"/>
        <v>0.32800000000000473</v>
      </c>
      <c r="D95" s="27">
        <f t="shared" si="11"/>
        <v>-0.1739999999999986</v>
      </c>
      <c r="E95" s="27">
        <f t="shared" si="11"/>
        <v>-5.5000000000013038E-2</v>
      </c>
      <c r="F95" s="27">
        <f t="shared" si="13"/>
        <v>-0.22900000000001164</v>
      </c>
    </row>
    <row r="96" spans="1:6" x14ac:dyDescent="0.2">
      <c r="A96" t="str">
        <f>$A$11</f>
        <v>Water and sewerage</v>
      </c>
      <c r="B96" s="27">
        <f t="shared" si="11"/>
        <v>0.97400000000004461</v>
      </c>
      <c r="C96" s="27">
        <f t="shared" si="12"/>
        <v>-1.4689999999999728</v>
      </c>
      <c r="D96" s="27">
        <f t="shared" si="11"/>
        <v>0.26599999999998758</v>
      </c>
      <c r="E96" s="27">
        <f t="shared" si="11"/>
        <v>0.32600000000000762</v>
      </c>
      <c r="F96" s="27">
        <f t="shared" si="13"/>
        <v>0.5919999999999952</v>
      </c>
    </row>
    <row r="97" spans="1:6" x14ac:dyDescent="0.2">
      <c r="A97" t="str">
        <f>$A$12</f>
        <v>Construction</v>
      </c>
      <c r="B97" s="27">
        <f t="shared" si="11"/>
        <v>14.795999999999694</v>
      </c>
      <c r="C97" s="27">
        <f t="shared" si="12"/>
        <v>-3.7359999999994074</v>
      </c>
      <c r="D97" s="27">
        <f t="shared" si="11"/>
        <v>0.27599999999983993</v>
      </c>
      <c r="E97" s="27">
        <f t="shared" si="11"/>
        <v>1.7720000000001335</v>
      </c>
      <c r="F97" s="27">
        <f t="shared" si="13"/>
        <v>2.0479999999999734</v>
      </c>
    </row>
    <row r="98" spans="1:6" x14ac:dyDescent="0.2">
      <c r="A98" t="str">
        <f>$A$13</f>
        <v>Wholesale and retail trade</v>
      </c>
      <c r="B98" s="27">
        <f t="shared" si="11"/>
        <v>-3.3240000000002681</v>
      </c>
      <c r="C98" s="27">
        <f t="shared" si="12"/>
        <v>-3.2680000000000291</v>
      </c>
      <c r="D98" s="27">
        <f t="shared" si="11"/>
        <v>1.6420000000002801</v>
      </c>
      <c r="E98" s="27">
        <f t="shared" si="11"/>
        <v>1.8529999999994686</v>
      </c>
      <c r="F98" s="27">
        <f t="shared" si="13"/>
        <v>3.4949999999997488</v>
      </c>
    </row>
    <row r="99" spans="1:6" x14ac:dyDescent="0.2">
      <c r="A99" t="str">
        <f>$A$14</f>
        <v>Transport and storage</v>
      </c>
      <c r="B99" s="27">
        <f t="shared" si="11"/>
        <v>5.9919999999999902</v>
      </c>
      <c r="C99" s="27">
        <f t="shared" si="12"/>
        <v>-2.9560000000001878</v>
      </c>
      <c r="D99" s="27">
        <f t="shared" si="11"/>
        <v>6.3400000000000603</v>
      </c>
      <c r="E99" s="27">
        <f t="shared" si="11"/>
        <v>3.537000000000063</v>
      </c>
      <c r="F99" s="27">
        <f t="shared" si="13"/>
        <v>9.8770000000001232</v>
      </c>
    </row>
    <row r="100" spans="1:6" x14ac:dyDescent="0.2">
      <c r="A100" t="str">
        <f>$A$15</f>
        <v>Accommodation and food</v>
      </c>
      <c r="B100" s="27">
        <f t="shared" si="11"/>
        <v>5.1700000000000443</v>
      </c>
      <c r="C100" s="27">
        <f t="shared" si="12"/>
        <v>3.1640000000001152</v>
      </c>
      <c r="D100" s="27">
        <f t="shared" si="11"/>
        <v>6.1169999999996918</v>
      </c>
      <c r="E100" s="27">
        <f t="shared" si="11"/>
        <v>15.528000000000489</v>
      </c>
      <c r="F100" s="27">
        <f t="shared" si="13"/>
        <v>21.645000000000181</v>
      </c>
    </row>
    <row r="101" spans="1:6" x14ac:dyDescent="0.2">
      <c r="A101" t="str">
        <f>$A$16</f>
        <v>Media</v>
      </c>
      <c r="B101" s="27">
        <f t="shared" si="11"/>
        <v>1.0290000000000106</v>
      </c>
      <c r="C101" s="27">
        <f t="shared" si="12"/>
        <v>0.91900000000001203</v>
      </c>
      <c r="D101" s="27">
        <f t="shared" si="11"/>
        <v>-0.10300000000000686</v>
      </c>
      <c r="E101" s="27">
        <f t="shared" si="11"/>
        <v>9.0999999999990422E-2</v>
      </c>
      <c r="F101" s="27">
        <f t="shared" si="13"/>
        <v>-1.2000000000016442E-2</v>
      </c>
    </row>
    <row r="102" spans="1:6" x14ac:dyDescent="0.2">
      <c r="A102" t="str">
        <f>$A$17</f>
        <v>Information technology</v>
      </c>
      <c r="B102" s="27">
        <f t="shared" si="11"/>
        <v>0.91000000000000725</v>
      </c>
      <c r="C102" s="27">
        <f t="shared" si="12"/>
        <v>3.1339999999998867</v>
      </c>
      <c r="D102" s="27">
        <f t="shared" si="11"/>
        <v>1.7590000000000501</v>
      </c>
      <c r="E102" s="27">
        <f t="shared" si="11"/>
        <v>1.5369999999999919</v>
      </c>
      <c r="F102" s="27">
        <f t="shared" si="13"/>
        <v>3.296000000000042</v>
      </c>
    </row>
    <row r="103" spans="1:6" x14ac:dyDescent="0.2">
      <c r="A103" t="str">
        <f>$A$18</f>
        <v>Finance and insurance</v>
      </c>
      <c r="B103" s="27">
        <f t="shared" si="11"/>
        <v>2.4829999999998975</v>
      </c>
      <c r="C103" s="27">
        <f t="shared" si="12"/>
        <v>0.55200000000007066</v>
      </c>
      <c r="D103" s="27">
        <f t="shared" si="11"/>
        <v>-2.5999999999974932E-2</v>
      </c>
      <c r="E103" s="27">
        <f t="shared" si="11"/>
        <v>-1.6140000000000825</v>
      </c>
      <c r="F103" s="27">
        <f t="shared" si="13"/>
        <v>-1.6400000000000574</v>
      </c>
    </row>
    <row r="104" spans="1:6" x14ac:dyDescent="0.2">
      <c r="A104" t="str">
        <f>$A$19</f>
        <v>Real estate</v>
      </c>
      <c r="B104" s="27">
        <f t="shared" si="11"/>
        <v>4.0789999999999615</v>
      </c>
      <c r="C104" s="27">
        <f t="shared" si="12"/>
        <v>0.17099999999995319</v>
      </c>
      <c r="D104" s="27">
        <f t="shared" si="11"/>
        <v>0.2110000000000376</v>
      </c>
      <c r="E104" s="27">
        <f t="shared" si="11"/>
        <v>2.9139999999999624</v>
      </c>
      <c r="F104" s="27">
        <f t="shared" si="13"/>
        <v>3.125</v>
      </c>
    </row>
    <row r="105" spans="1:6" x14ac:dyDescent="0.2">
      <c r="A105" t="str">
        <f>$A$20</f>
        <v>Professional services</v>
      </c>
      <c r="B105" s="27">
        <f t="shared" si="11"/>
        <v>0.37100000000003774</v>
      </c>
      <c r="C105" s="27">
        <f t="shared" si="12"/>
        <v>0.50900000000000034</v>
      </c>
      <c r="D105" s="27">
        <f t="shared" si="11"/>
        <v>3.394999999999925</v>
      </c>
      <c r="E105" s="27">
        <f t="shared" si="11"/>
        <v>5.5760000000000502</v>
      </c>
      <c r="F105" s="27">
        <f t="shared" si="13"/>
        <v>8.9709999999999752</v>
      </c>
    </row>
    <row r="106" spans="1:6" x14ac:dyDescent="0.2">
      <c r="A106" s="10" t="str">
        <f>$A$21</f>
        <v>Support services</v>
      </c>
      <c r="B106" s="27">
        <f t="shared" ref="B106:B111" si="14">C21-B21</f>
        <v>24.285999999999731</v>
      </c>
      <c r="C106" s="27">
        <f t="shared" ref="C106:C111" si="15">D21-C21</f>
        <v>-10.593000000000188</v>
      </c>
      <c r="D106" s="27">
        <f t="shared" ref="D106:D111" si="16">E21-D21</f>
        <v>8.0090000000006398</v>
      </c>
      <c r="E106" s="27">
        <f t="shared" ref="E106:E111" si="17">F21-E21</f>
        <v>8.3969999999993661</v>
      </c>
      <c r="F106" s="27">
        <f t="shared" si="13"/>
        <v>16.406000000000006</v>
      </c>
    </row>
    <row r="107" spans="1:6" x14ac:dyDescent="0.2">
      <c r="A107" s="10" t="str">
        <f>$A$22</f>
        <v>Public admin. and defence</v>
      </c>
      <c r="B107" s="27">
        <f t="shared" si="14"/>
        <v>-0.58100000000012386</v>
      </c>
      <c r="C107" s="27">
        <f t="shared" si="15"/>
        <v>-0.56299999999989581</v>
      </c>
      <c r="D107" s="27">
        <f t="shared" si="16"/>
        <v>0.51199999999995072</v>
      </c>
      <c r="E107" s="27">
        <f t="shared" si="17"/>
        <v>2.3260000000001639</v>
      </c>
      <c r="F107" s="27">
        <f t="shared" si="13"/>
        <v>2.8380000000001147</v>
      </c>
    </row>
    <row r="108" spans="1:6" x14ac:dyDescent="0.2">
      <c r="A108" s="10" t="str">
        <f>$A$23</f>
        <v>Education</v>
      </c>
      <c r="B108" s="27">
        <f t="shared" si="14"/>
        <v>-5.5140000000002374</v>
      </c>
      <c r="C108" s="27">
        <f t="shared" si="15"/>
        <v>1.9009999999995557</v>
      </c>
      <c r="D108" s="27">
        <f t="shared" si="16"/>
        <v>3.6129999999999711</v>
      </c>
      <c r="E108" s="27">
        <f t="shared" si="17"/>
        <v>8.6490000000000578</v>
      </c>
      <c r="F108" s="27">
        <f t="shared" si="13"/>
        <v>12.262000000000029</v>
      </c>
    </row>
    <row r="109" spans="1:6" x14ac:dyDescent="0.2">
      <c r="A109" s="10" t="str">
        <f>$A$24</f>
        <v>Health and social work</v>
      </c>
      <c r="B109" s="27">
        <f t="shared" si="14"/>
        <v>30.043999999999926</v>
      </c>
      <c r="C109" s="27">
        <f t="shared" si="15"/>
        <v>-2.5679999999998131</v>
      </c>
      <c r="D109" s="27">
        <f t="shared" si="16"/>
        <v>10.917999999999552</v>
      </c>
      <c r="E109" s="27">
        <f t="shared" si="17"/>
        <v>10.772000000000077</v>
      </c>
      <c r="F109" s="27">
        <f t="shared" si="13"/>
        <v>21.689999999999628</v>
      </c>
    </row>
    <row r="110" spans="1:6" x14ac:dyDescent="0.2">
      <c r="A110" s="10" t="str">
        <f>$A$25</f>
        <v>Arts and entertainment</v>
      </c>
      <c r="B110" s="27">
        <f t="shared" si="14"/>
        <v>0.12800000000000722</v>
      </c>
      <c r="C110" s="27">
        <f t="shared" si="15"/>
        <v>-0.99399999999999977</v>
      </c>
      <c r="D110" s="27">
        <f t="shared" si="16"/>
        <v>-2.266000000000016</v>
      </c>
      <c r="E110" s="27">
        <f t="shared" si="17"/>
        <v>1.3000000000000362</v>
      </c>
      <c r="F110" s="27">
        <f t="shared" si="13"/>
        <v>-0.96599999999997976</v>
      </c>
    </row>
    <row r="111" spans="1:6" x14ac:dyDescent="0.2">
      <c r="A111" s="10" t="str">
        <f>$A$26</f>
        <v>Other services</v>
      </c>
      <c r="B111" s="27">
        <f t="shared" si="14"/>
        <v>-2.3919999999999817</v>
      </c>
      <c r="C111" s="27">
        <f t="shared" si="15"/>
        <v>-1.588000000000001</v>
      </c>
      <c r="D111" s="27">
        <f t="shared" si="16"/>
        <v>-0.74899999999998101</v>
      </c>
      <c r="E111" s="27">
        <f t="shared" si="17"/>
        <v>-2.0000000000038654E-2</v>
      </c>
      <c r="F111" s="27">
        <f t="shared" si="13"/>
        <v>-0.76900000000001967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75.041999999999234</v>
      </c>
      <c r="C113" s="29">
        <f>D28-C28</f>
        <v>-32.02599999999984</v>
      </c>
      <c r="D113" s="29">
        <f>E28-D28</f>
        <v>38.099999999999454</v>
      </c>
      <c r="E113" s="29">
        <f>F28-E28</f>
        <v>51.823999999999614</v>
      </c>
      <c r="F113" s="29">
        <f>F28-D28</f>
        <v>89.923999999999069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Midlands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26.284999999999926</v>
      </c>
      <c r="C7" s="31">
        <f>'Ind T1'!C7</f>
        <v>23.063999999999989</v>
      </c>
      <c r="D7" s="31">
        <f>'Ind T1'!D7</f>
        <v>18.904000000000014</v>
      </c>
      <c r="E7" s="31">
        <f>'Ind T1'!E7</f>
        <v>19.085999999999999</v>
      </c>
      <c r="F7" s="31">
        <f>'Ind T1'!F7</f>
        <v>19.189</v>
      </c>
      <c r="H7" s="31">
        <f>C7-B7</f>
        <v>-3.2209999999999361</v>
      </c>
      <c r="I7" s="31">
        <f>D7-C7</f>
        <v>-4.1599999999999753</v>
      </c>
      <c r="J7" s="31">
        <f>E7-D7</f>
        <v>0.1819999999999844</v>
      </c>
      <c r="K7" s="31">
        <f>F7-E7</f>
        <v>0.10300000000000153</v>
      </c>
      <c r="L7" s="31">
        <f>F7-D7</f>
        <v>0.28499999999998593</v>
      </c>
    </row>
    <row r="8" spans="1:12" x14ac:dyDescent="0.2">
      <c r="A8" t="str">
        <f>'Ind T2'!A5</f>
        <v>Agriculture</v>
      </c>
      <c r="B8" s="32">
        <f>'Ind T2'!B5</f>
        <v>7.9249999999999829</v>
      </c>
      <c r="C8" s="32">
        <f>'Ind T2'!C5</f>
        <v>6.0420000000000034</v>
      </c>
      <c r="D8" s="32">
        <f>'Ind T2'!D5</f>
        <v>2.9879999999999987</v>
      </c>
      <c r="E8" s="32">
        <f>'Ind T2'!E5</f>
        <v>3.2429999999999919</v>
      </c>
      <c r="F8" s="32">
        <f>'Ind T2'!F5</f>
        <v>3.2509999999999959</v>
      </c>
      <c r="H8" s="11">
        <f t="shared" ref="H8:H40" si="0">C8-B8</f>
        <v>-1.8829999999999796</v>
      </c>
      <c r="I8" s="31">
        <f t="shared" ref="I8:I38" si="1">D8-C8</f>
        <v>-3.0540000000000047</v>
      </c>
      <c r="J8" s="11">
        <f t="shared" ref="J8:J38" si="2">E8-D8</f>
        <v>0.25499999999999323</v>
      </c>
      <c r="K8" s="11">
        <f t="shared" ref="K8:K38" si="3">F8-E8</f>
        <v>8.0000000000040039E-3</v>
      </c>
      <c r="L8" s="31">
        <f t="shared" ref="L8:L40" si="4">F8-D8</f>
        <v>0.26299999999999724</v>
      </c>
    </row>
    <row r="9" spans="1:12" x14ac:dyDescent="0.2">
      <c r="A9" t="str">
        <f>'Ind T2'!A6</f>
        <v>Mining and quarrying</v>
      </c>
      <c r="B9" s="32">
        <f>'Ind T2'!B6</f>
        <v>0.42800000000000077</v>
      </c>
      <c r="C9" s="32">
        <f>'Ind T2'!C6</f>
        <v>0.59999999999999942</v>
      </c>
      <c r="D9" s="32">
        <f>'Ind T2'!D6</f>
        <v>0.63499999999999823</v>
      </c>
      <c r="E9" s="32">
        <f>'Ind T2'!E6</f>
        <v>0.46999999999999931</v>
      </c>
      <c r="F9" s="32">
        <f>'Ind T2'!F6</f>
        <v>0.29399999999999993</v>
      </c>
      <c r="H9" s="11">
        <f t="shared" si="0"/>
        <v>0.17199999999999865</v>
      </c>
      <c r="I9" s="31">
        <f t="shared" si="1"/>
        <v>3.499999999999881E-2</v>
      </c>
      <c r="J9" s="11">
        <f t="shared" si="2"/>
        <v>-0.16499999999999893</v>
      </c>
      <c r="K9" s="11">
        <f t="shared" si="3"/>
        <v>-0.17599999999999938</v>
      </c>
      <c r="L9" s="31">
        <f t="shared" si="4"/>
        <v>-0.3409999999999983</v>
      </c>
    </row>
    <row r="10" spans="1:12" x14ac:dyDescent="0.2">
      <c r="A10" t="str">
        <f>'Ind T2'!A10</f>
        <v>Electricity and gas</v>
      </c>
      <c r="B10" s="32">
        <f>'Ind T2'!B10</f>
        <v>7.7249999999999996</v>
      </c>
      <c r="C10" s="32">
        <f>'Ind T2'!C10</f>
        <v>5.2409999999999961</v>
      </c>
      <c r="D10" s="32">
        <f>'Ind T2'!D10</f>
        <v>5.5690000000000008</v>
      </c>
      <c r="E10" s="32">
        <f>'Ind T2'!E10</f>
        <v>5.3950000000000022</v>
      </c>
      <c r="F10" s="32">
        <f>'Ind T2'!F10</f>
        <v>5.3399999999999892</v>
      </c>
      <c r="H10" s="11">
        <f t="shared" si="0"/>
        <v>-2.4840000000000035</v>
      </c>
      <c r="I10" s="31">
        <f t="shared" si="1"/>
        <v>0.32800000000000473</v>
      </c>
      <c r="J10" s="11">
        <f t="shared" si="2"/>
        <v>-0.1739999999999986</v>
      </c>
      <c r="K10" s="11">
        <f t="shared" si="3"/>
        <v>-5.5000000000013038E-2</v>
      </c>
      <c r="L10" s="31">
        <f t="shared" si="4"/>
        <v>-0.22900000000001164</v>
      </c>
    </row>
    <row r="11" spans="1:12" x14ac:dyDescent="0.2">
      <c r="A11" t="str">
        <f>'Ind T2'!A11</f>
        <v>Water and sewerage</v>
      </c>
      <c r="B11" s="32">
        <f>'Ind T2'!B11</f>
        <v>10.206999999999946</v>
      </c>
      <c r="C11" s="32">
        <f>'Ind T2'!C11</f>
        <v>11.18099999999999</v>
      </c>
      <c r="D11" s="32">
        <f>'Ind T2'!D11</f>
        <v>9.7120000000000175</v>
      </c>
      <c r="E11" s="32">
        <f>'Ind T2'!E11</f>
        <v>9.9780000000000051</v>
      </c>
      <c r="F11" s="32">
        <f>'Ind T2'!F11</f>
        <v>10.304000000000013</v>
      </c>
      <c r="H11" s="11">
        <f t="shared" ref="H11" si="5">C11-B11</f>
        <v>0.97400000000004461</v>
      </c>
      <c r="I11" s="31">
        <f t="shared" ref="I11" si="6">D11-C11</f>
        <v>-1.4689999999999728</v>
      </c>
      <c r="J11" s="11">
        <f t="shared" ref="J11" si="7">E11-D11</f>
        <v>0.26599999999998758</v>
      </c>
      <c r="K11" s="11">
        <f t="shared" ref="K11" si="8">F11-E11</f>
        <v>0.32600000000000762</v>
      </c>
      <c r="L11" s="31">
        <f t="shared" si="4"/>
        <v>0.5919999999999952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144.50099999999981</v>
      </c>
      <c r="C13" s="31">
        <f>'Ind T1'!C8</f>
        <v>145.28700000000021</v>
      </c>
      <c r="D13" s="31">
        <f>'Ind T1'!D8</f>
        <v>133.33700000000016</v>
      </c>
      <c r="E13" s="31">
        <f>'Ind T1'!E8</f>
        <v>131.60699999999963</v>
      </c>
      <c r="F13" s="31">
        <f>'Ind T1'!F8</f>
        <v>120.70999999999992</v>
      </c>
      <c r="H13" s="31">
        <f t="shared" si="0"/>
        <v>0.78600000000039927</v>
      </c>
      <c r="I13" s="31">
        <f t="shared" si="1"/>
        <v>-11.950000000000045</v>
      </c>
      <c r="J13" s="31">
        <f t="shared" si="2"/>
        <v>-1.7300000000005298</v>
      </c>
      <c r="K13" s="31">
        <f t="shared" si="3"/>
        <v>-10.896999999999707</v>
      </c>
      <c r="L13" s="31">
        <f t="shared" si="4"/>
        <v>-12.627000000000237</v>
      </c>
    </row>
    <row r="14" spans="1:12" x14ac:dyDescent="0.2">
      <c r="A14" t="str">
        <f>'Ind T2'!A7</f>
        <v>Food drink and tobacco</v>
      </c>
      <c r="B14" s="32">
        <f>'Ind T2'!B7</f>
        <v>12.564999999999966</v>
      </c>
      <c r="C14" s="32">
        <f>'Ind T2'!C7</f>
        <v>10.565999999999992</v>
      </c>
      <c r="D14" s="32">
        <f>'Ind T2'!D7</f>
        <v>10.473999999999984</v>
      </c>
      <c r="E14" s="32">
        <f>'Ind T2'!E7</f>
        <v>10.557000000000013</v>
      </c>
      <c r="F14" s="32">
        <f>'Ind T2'!F7</f>
        <v>10.256000000000006</v>
      </c>
      <c r="H14" s="11">
        <f t="shared" si="0"/>
        <v>-1.9989999999999739</v>
      </c>
      <c r="I14" s="31">
        <f t="shared" si="1"/>
        <v>-9.2000000000007631E-2</v>
      </c>
      <c r="J14" s="11">
        <f t="shared" si="2"/>
        <v>8.3000000000028606E-2</v>
      </c>
      <c r="K14" s="11">
        <f t="shared" si="3"/>
        <v>-0.30100000000000726</v>
      </c>
      <c r="L14" s="31">
        <f t="shared" si="4"/>
        <v>-0.21799999999997866</v>
      </c>
    </row>
    <row r="15" spans="1:12" x14ac:dyDescent="0.2">
      <c r="A15" t="str">
        <f>'Ind T2'!A8</f>
        <v>Engineering</v>
      </c>
      <c r="B15" s="32">
        <f>'Ind T2'!B8</f>
        <v>13.766999999999987</v>
      </c>
      <c r="C15" s="32">
        <f>'Ind T2'!C8</f>
        <v>16.716999999999995</v>
      </c>
      <c r="D15" s="32">
        <f>'Ind T2'!D8</f>
        <v>14.860000000000005</v>
      </c>
      <c r="E15" s="32">
        <f>'Ind T2'!E8</f>
        <v>16.104000000000031</v>
      </c>
      <c r="F15" s="32">
        <f>'Ind T2'!F8</f>
        <v>14.080999999999966</v>
      </c>
      <c r="H15" s="11">
        <f t="shared" si="0"/>
        <v>2.9500000000000082</v>
      </c>
      <c r="I15" s="31">
        <f t="shared" si="1"/>
        <v>-1.8569999999999904</v>
      </c>
      <c r="J15" s="11">
        <f t="shared" si="2"/>
        <v>1.2440000000000264</v>
      </c>
      <c r="K15" s="11">
        <f t="shared" si="3"/>
        <v>-2.0230000000000654</v>
      </c>
      <c r="L15" s="31">
        <f t="shared" si="4"/>
        <v>-0.77900000000003899</v>
      </c>
    </row>
    <row r="16" spans="1:12" x14ac:dyDescent="0.2">
      <c r="A16" t="str">
        <f>'Ind T2'!A9</f>
        <v>Rest of manufacturing</v>
      </c>
      <c r="B16" s="32">
        <f>'Ind T2'!B9</f>
        <v>118.16899999999984</v>
      </c>
      <c r="C16" s="32">
        <f>'Ind T2'!C9</f>
        <v>118.00400000000023</v>
      </c>
      <c r="D16" s="32">
        <f>'Ind T2'!D9</f>
        <v>108.00300000000017</v>
      </c>
      <c r="E16" s="32">
        <f>'Ind T2'!E9</f>
        <v>104.94599999999957</v>
      </c>
      <c r="F16" s="32">
        <f>'Ind T2'!F9</f>
        <v>96.372999999999948</v>
      </c>
      <c r="H16" s="11">
        <f t="shared" si="0"/>
        <v>-0.16499999999960835</v>
      </c>
      <c r="I16" s="31">
        <f t="shared" si="1"/>
        <v>-10.001000000000062</v>
      </c>
      <c r="J16" s="11">
        <f t="shared" si="2"/>
        <v>-3.057000000000599</v>
      </c>
      <c r="K16" s="11">
        <f t="shared" si="3"/>
        <v>-8.5729999999996238</v>
      </c>
      <c r="L16" s="31">
        <f t="shared" si="4"/>
        <v>-11.630000000000223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79.147999999999868</v>
      </c>
      <c r="C18" s="31">
        <f>'Ind T1'!C9</f>
        <v>93.943999999999562</v>
      </c>
      <c r="D18" s="31">
        <f>'Ind T1'!D9</f>
        <v>90.208000000000155</v>
      </c>
      <c r="E18" s="31">
        <f>'Ind T1'!E9</f>
        <v>90.483999999999995</v>
      </c>
      <c r="F18" s="31">
        <f>'Ind T1'!F9</f>
        <v>92.256000000000128</v>
      </c>
      <c r="H18" s="31">
        <f t="shared" si="0"/>
        <v>14.795999999999694</v>
      </c>
      <c r="I18" s="31">
        <f t="shared" si="1"/>
        <v>-3.7359999999994074</v>
      </c>
      <c r="J18" s="31">
        <f t="shared" si="2"/>
        <v>0.27599999999983993</v>
      </c>
      <c r="K18" s="31">
        <f t="shared" si="3"/>
        <v>1.7720000000001335</v>
      </c>
      <c r="L18" s="31">
        <f t="shared" si="4"/>
        <v>2.0479999999999734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361.79800000000012</v>
      </c>
      <c r="C20" s="31">
        <f>'Ind T1'!C10</f>
        <v>369.63599999999991</v>
      </c>
      <c r="D20" s="31">
        <f>'Ind T1'!D10</f>
        <v>366.57599999999979</v>
      </c>
      <c r="E20" s="31">
        <f>'Ind T1'!E10</f>
        <v>380.67499999999984</v>
      </c>
      <c r="F20" s="31">
        <f>'Ind T1'!F10</f>
        <v>401.59299999999985</v>
      </c>
      <c r="H20" s="31">
        <f t="shared" si="0"/>
        <v>7.8379999999997949</v>
      </c>
      <c r="I20" s="31">
        <f t="shared" si="1"/>
        <v>-3.060000000000116</v>
      </c>
      <c r="J20" s="31">
        <f t="shared" si="2"/>
        <v>14.099000000000046</v>
      </c>
      <c r="K20" s="31">
        <f t="shared" si="3"/>
        <v>20.918000000000006</v>
      </c>
      <c r="L20" s="31">
        <f t="shared" si="4"/>
        <v>35.017000000000053</v>
      </c>
    </row>
    <row r="21" spans="1:12" x14ac:dyDescent="0.2">
      <c r="A21" s="10" t="str">
        <f>'Ind T2'!A13</f>
        <v>Wholesale and retail trade</v>
      </c>
      <c r="B21" s="32">
        <f>'Ind T2'!B13</f>
        <v>212.55700000000007</v>
      </c>
      <c r="C21" s="32">
        <f>'Ind T2'!C13</f>
        <v>209.23299999999981</v>
      </c>
      <c r="D21" s="32">
        <f>'Ind T2'!D13</f>
        <v>205.96499999999978</v>
      </c>
      <c r="E21" s="32">
        <f>'Ind T2'!E13</f>
        <v>207.60700000000006</v>
      </c>
      <c r="F21" s="32">
        <f>'Ind T2'!F13</f>
        <v>209.45999999999952</v>
      </c>
      <c r="H21" s="11">
        <f t="shared" si="0"/>
        <v>-3.3240000000002681</v>
      </c>
      <c r="I21" s="31">
        <f t="shared" si="1"/>
        <v>-3.2680000000000291</v>
      </c>
      <c r="J21" s="11">
        <f t="shared" si="2"/>
        <v>1.6420000000002801</v>
      </c>
      <c r="K21" s="11">
        <f t="shared" si="3"/>
        <v>1.8529999999994686</v>
      </c>
      <c r="L21" s="31">
        <f t="shared" si="4"/>
        <v>3.4949999999997488</v>
      </c>
    </row>
    <row r="22" spans="1:12" x14ac:dyDescent="0.2">
      <c r="A22" s="10" t="str">
        <f>'Ind T2'!A14</f>
        <v>Transport and storage</v>
      </c>
      <c r="B22" s="32">
        <f>'Ind T2'!B14</f>
        <v>77.654000000000124</v>
      </c>
      <c r="C22" s="32">
        <f>'Ind T2'!C14</f>
        <v>83.646000000000114</v>
      </c>
      <c r="D22" s="32">
        <f>'Ind T2'!D14</f>
        <v>80.689999999999927</v>
      </c>
      <c r="E22" s="32">
        <f>'Ind T2'!E14</f>
        <v>87.029999999999987</v>
      </c>
      <c r="F22" s="32">
        <f>'Ind T2'!F14</f>
        <v>90.56700000000005</v>
      </c>
      <c r="H22" s="11">
        <f t="shared" si="0"/>
        <v>5.9919999999999902</v>
      </c>
      <c r="I22" s="31">
        <f t="shared" si="1"/>
        <v>-2.9560000000001878</v>
      </c>
      <c r="J22" s="11">
        <f t="shared" si="2"/>
        <v>6.3400000000000603</v>
      </c>
      <c r="K22" s="11">
        <f t="shared" si="3"/>
        <v>3.537000000000063</v>
      </c>
      <c r="L22" s="31">
        <f t="shared" si="4"/>
        <v>9.8770000000001232</v>
      </c>
    </row>
    <row r="23" spans="1:12" x14ac:dyDescent="0.2">
      <c r="A23" s="10" t="str">
        <f>'Ind T2'!A15</f>
        <v>Accommodation and food</v>
      </c>
      <c r="B23" s="32">
        <f>'Ind T2'!B15</f>
        <v>71.586999999999946</v>
      </c>
      <c r="C23" s="32">
        <f>'Ind T2'!C15</f>
        <v>76.756999999999991</v>
      </c>
      <c r="D23" s="32">
        <f>'Ind T2'!D15</f>
        <v>79.921000000000106</v>
      </c>
      <c r="E23" s="32">
        <f>'Ind T2'!E15</f>
        <v>86.037999999999798</v>
      </c>
      <c r="F23" s="32">
        <f>'Ind T2'!F15</f>
        <v>101.56600000000029</v>
      </c>
      <c r="H23" s="11">
        <f t="shared" si="0"/>
        <v>5.1700000000000443</v>
      </c>
      <c r="I23" s="31">
        <f t="shared" si="1"/>
        <v>3.1640000000001152</v>
      </c>
      <c r="J23" s="11">
        <f t="shared" si="2"/>
        <v>6.1169999999996918</v>
      </c>
      <c r="K23" s="11">
        <f t="shared" si="3"/>
        <v>15.528000000000489</v>
      </c>
      <c r="L23" s="31">
        <f t="shared" si="4"/>
        <v>21.645000000000181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391.91100000000034</v>
      </c>
      <c r="C25" s="31">
        <f>'Ind T1'!C11</f>
        <v>422.80500000000006</v>
      </c>
      <c r="D25" s="31">
        <f>'Ind T1'!D11</f>
        <v>414.91499999999974</v>
      </c>
      <c r="E25" s="31">
        <f>'Ind T1'!E11</f>
        <v>425.14500000000044</v>
      </c>
      <c r="F25" s="31">
        <f>'Ind T1'!F11</f>
        <v>443.32599999999968</v>
      </c>
      <c r="H25" s="31">
        <f t="shared" si="0"/>
        <v>30.893999999999721</v>
      </c>
      <c r="I25" s="31">
        <f t="shared" si="1"/>
        <v>-7.8900000000003274</v>
      </c>
      <c r="J25" s="31">
        <f t="shared" si="2"/>
        <v>10.2300000000007</v>
      </c>
      <c r="K25" s="31">
        <f t="shared" si="3"/>
        <v>18.180999999999244</v>
      </c>
      <c r="L25" s="31">
        <f t="shared" si="4"/>
        <v>28.410999999999945</v>
      </c>
    </row>
    <row r="26" spans="1:12" x14ac:dyDescent="0.2">
      <c r="A26" s="10" t="str">
        <f>'Ind T2'!A16</f>
        <v>Media</v>
      </c>
      <c r="B26" s="11">
        <f>'Ind T2'!B16</f>
        <v>5.4919999999999902</v>
      </c>
      <c r="C26" s="11">
        <f>'Ind T2'!C16</f>
        <v>6.5210000000000008</v>
      </c>
      <c r="D26" s="11">
        <f>'Ind T2'!D16</f>
        <v>7.4400000000000128</v>
      </c>
      <c r="E26" s="11">
        <f>'Ind T2'!E16</f>
        <v>7.337000000000006</v>
      </c>
      <c r="F26" s="11">
        <f>'Ind T2'!F16</f>
        <v>7.4279999999999964</v>
      </c>
      <c r="H26" s="11">
        <f t="shared" si="0"/>
        <v>1.0290000000000106</v>
      </c>
      <c r="I26" s="31">
        <f t="shared" si="1"/>
        <v>0.91900000000001203</v>
      </c>
      <c r="J26" s="11">
        <f t="shared" si="2"/>
        <v>-0.10300000000000686</v>
      </c>
      <c r="K26" s="11">
        <f t="shared" si="3"/>
        <v>9.0999999999990422E-2</v>
      </c>
      <c r="L26" s="31">
        <f t="shared" si="4"/>
        <v>-1.2000000000016442E-2</v>
      </c>
    </row>
    <row r="27" spans="1:12" x14ac:dyDescent="0.2">
      <c r="A27" s="10" t="str">
        <f>'Ind T2'!A17</f>
        <v>Information technology</v>
      </c>
      <c r="B27" s="11">
        <f>'Ind T2'!B17</f>
        <v>28.264000000000035</v>
      </c>
      <c r="C27" s="11">
        <f>'Ind T2'!C17</f>
        <v>29.174000000000042</v>
      </c>
      <c r="D27" s="11">
        <f>'Ind T2'!D17</f>
        <v>32.307999999999929</v>
      </c>
      <c r="E27" s="11">
        <f>'Ind T2'!E17</f>
        <v>34.066999999999979</v>
      </c>
      <c r="F27" s="11">
        <f>'Ind T2'!F17</f>
        <v>35.603999999999971</v>
      </c>
      <c r="H27" s="11">
        <f t="shared" si="0"/>
        <v>0.91000000000000725</v>
      </c>
      <c r="I27" s="31">
        <f t="shared" si="1"/>
        <v>3.1339999999998867</v>
      </c>
      <c r="J27" s="11">
        <f t="shared" si="2"/>
        <v>1.7590000000000501</v>
      </c>
      <c r="K27" s="11">
        <f t="shared" si="3"/>
        <v>1.5369999999999919</v>
      </c>
      <c r="L27" s="31">
        <f t="shared" si="4"/>
        <v>3.296000000000042</v>
      </c>
    </row>
    <row r="28" spans="1:12" x14ac:dyDescent="0.2">
      <c r="A28" s="10" t="str">
        <f>'Ind T2'!A18</f>
        <v>Finance and insurance</v>
      </c>
      <c r="B28" s="11">
        <f>'Ind T2'!B18</f>
        <v>42.951000000000128</v>
      </c>
      <c r="C28" s="11">
        <f>'Ind T2'!C18</f>
        <v>45.434000000000026</v>
      </c>
      <c r="D28" s="11">
        <f>'Ind T2'!D18</f>
        <v>45.986000000000097</v>
      </c>
      <c r="E28" s="11">
        <f>'Ind T2'!E18</f>
        <v>45.960000000000122</v>
      </c>
      <c r="F28" s="11">
        <f>'Ind T2'!F18</f>
        <v>44.346000000000039</v>
      </c>
      <c r="H28" s="11">
        <f t="shared" si="0"/>
        <v>2.4829999999998975</v>
      </c>
      <c r="I28" s="31">
        <f t="shared" si="1"/>
        <v>0.55200000000007066</v>
      </c>
      <c r="J28" s="11">
        <f t="shared" si="2"/>
        <v>-2.5999999999974932E-2</v>
      </c>
      <c r="K28" s="11">
        <f t="shared" si="3"/>
        <v>-1.6140000000000825</v>
      </c>
      <c r="L28" s="31">
        <f t="shared" si="4"/>
        <v>-1.6400000000000574</v>
      </c>
    </row>
    <row r="29" spans="1:12" x14ac:dyDescent="0.2">
      <c r="A29" s="10" t="str">
        <f>'Ind T2'!A19</f>
        <v>Real estate</v>
      </c>
      <c r="B29" s="11">
        <f>'Ind T2'!B19</f>
        <v>22.148000000000042</v>
      </c>
      <c r="C29" s="11">
        <f>'Ind T2'!C19</f>
        <v>26.227000000000004</v>
      </c>
      <c r="D29" s="11">
        <f>'Ind T2'!D19</f>
        <v>26.397999999999957</v>
      </c>
      <c r="E29" s="11">
        <f>'Ind T2'!E19</f>
        <v>26.608999999999995</v>
      </c>
      <c r="F29" s="11">
        <f>'Ind T2'!F19</f>
        <v>29.522999999999957</v>
      </c>
      <c r="H29" s="11">
        <f t="shared" ref="H29:H31" si="9">C29-B29</f>
        <v>4.0789999999999615</v>
      </c>
      <c r="I29" s="31">
        <f t="shared" ref="I29:I31" si="10">D29-C29</f>
        <v>0.17099999999995319</v>
      </c>
      <c r="J29" s="11">
        <f t="shared" ref="J29:J31" si="11">E29-D29</f>
        <v>0.2110000000000376</v>
      </c>
      <c r="K29" s="11">
        <f t="shared" ref="K29:K31" si="12">F29-E29</f>
        <v>2.9139999999999624</v>
      </c>
      <c r="L29" s="31">
        <f t="shared" si="4"/>
        <v>3.125</v>
      </c>
    </row>
    <row r="30" spans="1:12" x14ac:dyDescent="0.2">
      <c r="A30" s="10" t="str">
        <f>'Ind T2'!A20</f>
        <v>Professional services</v>
      </c>
      <c r="B30" s="11">
        <f>'Ind T2'!B20</f>
        <v>104.12000000000006</v>
      </c>
      <c r="C30" s="11">
        <f>'Ind T2'!C20</f>
        <v>104.4910000000001</v>
      </c>
      <c r="D30" s="11">
        <f>'Ind T2'!D20</f>
        <v>105.0000000000001</v>
      </c>
      <c r="E30" s="11">
        <f>'Ind T2'!E20</f>
        <v>108.39500000000002</v>
      </c>
      <c r="F30" s="11">
        <f>'Ind T2'!F20</f>
        <v>113.97100000000007</v>
      </c>
      <c r="H30" s="11">
        <f t="shared" si="9"/>
        <v>0.37100000000003774</v>
      </c>
      <c r="I30" s="31">
        <f t="shared" si="10"/>
        <v>0.50900000000000034</v>
      </c>
      <c r="J30" s="11">
        <f t="shared" si="11"/>
        <v>3.394999999999925</v>
      </c>
      <c r="K30" s="11">
        <f t="shared" si="12"/>
        <v>5.5760000000000502</v>
      </c>
      <c r="L30" s="31">
        <f t="shared" si="4"/>
        <v>8.9709999999999752</v>
      </c>
    </row>
    <row r="31" spans="1:12" x14ac:dyDescent="0.2">
      <c r="A31" s="10" t="str">
        <f>'Ind T2'!A21</f>
        <v>Support services</v>
      </c>
      <c r="B31" s="11">
        <f>'Ind T2'!B21</f>
        <v>117.19500000000015</v>
      </c>
      <c r="C31" s="11">
        <f>'Ind T2'!C21</f>
        <v>141.48099999999988</v>
      </c>
      <c r="D31" s="11">
        <f>'Ind T2'!D21</f>
        <v>130.88799999999969</v>
      </c>
      <c r="E31" s="11">
        <f>'Ind T2'!E21</f>
        <v>138.89700000000033</v>
      </c>
      <c r="F31" s="11">
        <f>'Ind T2'!F21</f>
        <v>147.2939999999997</v>
      </c>
      <c r="H31" s="11">
        <f t="shared" si="9"/>
        <v>24.285999999999731</v>
      </c>
      <c r="I31" s="31">
        <f t="shared" si="10"/>
        <v>-10.593000000000188</v>
      </c>
      <c r="J31" s="11">
        <f t="shared" si="11"/>
        <v>8.0090000000006398</v>
      </c>
      <c r="K31" s="11">
        <f t="shared" si="12"/>
        <v>8.3969999999993661</v>
      </c>
      <c r="L31" s="31">
        <f t="shared" si="4"/>
        <v>16.406000000000006</v>
      </c>
    </row>
    <row r="32" spans="1:12" x14ac:dyDescent="0.2">
      <c r="A32" s="10" t="str">
        <f>'Ind T2'!A25</f>
        <v>Arts and entertainment</v>
      </c>
      <c r="B32" s="11">
        <f>'Ind T2'!B25</f>
        <v>31.979000000000006</v>
      </c>
      <c r="C32" s="11">
        <f>'Ind T2'!C25</f>
        <v>32.107000000000014</v>
      </c>
      <c r="D32" s="11">
        <f>'Ind T2'!D25</f>
        <v>31.113000000000014</v>
      </c>
      <c r="E32" s="11">
        <f>'Ind T2'!E25</f>
        <v>28.846999999999998</v>
      </c>
      <c r="F32" s="11">
        <f>'Ind T2'!F25</f>
        <v>30.147000000000034</v>
      </c>
      <c r="H32" s="11">
        <f t="shared" ref="H32" si="13">C32-B32</f>
        <v>0.12800000000000722</v>
      </c>
      <c r="I32" s="31">
        <f t="shared" ref="I32:I33" si="14">D32-C32</f>
        <v>-0.99399999999999977</v>
      </c>
      <c r="J32" s="11">
        <f t="shared" ref="J32:J33" si="15">E32-D32</f>
        <v>-2.266000000000016</v>
      </c>
      <c r="K32" s="11">
        <f t="shared" ref="K32:K33" si="16">F32-E32</f>
        <v>1.3000000000000362</v>
      </c>
      <c r="L32" s="31">
        <f t="shared" si="4"/>
        <v>-0.96599999999997976</v>
      </c>
    </row>
    <row r="33" spans="1:12" x14ac:dyDescent="0.2">
      <c r="A33" s="10" t="str">
        <f>'Ind T2'!A26</f>
        <v>Other services</v>
      </c>
      <c r="B33" s="11">
        <f>'Ind T2'!B26</f>
        <v>39.761999999999951</v>
      </c>
      <c r="C33" s="11">
        <f>'Ind T2'!C26</f>
        <v>37.369999999999969</v>
      </c>
      <c r="D33" s="11">
        <f>'Ind T2'!D26</f>
        <v>35.781999999999968</v>
      </c>
      <c r="E33" s="11">
        <f>'Ind T2'!E26</f>
        <v>35.032999999999987</v>
      </c>
      <c r="F33" s="11">
        <f>'Ind T2'!F26</f>
        <v>35.012999999999948</v>
      </c>
      <c r="H33" s="11">
        <f>C33-B33</f>
        <v>-2.3919999999999817</v>
      </c>
      <c r="I33" s="31">
        <f t="shared" si="14"/>
        <v>-1.588000000000001</v>
      </c>
      <c r="J33" s="11">
        <f t="shared" si="15"/>
        <v>-0.74899999999998101</v>
      </c>
      <c r="K33" s="11">
        <f t="shared" si="16"/>
        <v>-2.0000000000038654E-2</v>
      </c>
      <c r="L33" s="31">
        <f t="shared" si="4"/>
        <v>-0.76900000000001967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352.87400000000065</v>
      </c>
      <c r="C35" s="31">
        <f>'Ind T1'!C12</f>
        <v>376.82300000000021</v>
      </c>
      <c r="D35" s="31">
        <f>'Ind T1'!D12</f>
        <v>375.59300000000007</v>
      </c>
      <c r="E35" s="31">
        <f>'Ind T1'!E12</f>
        <v>390.63599999999951</v>
      </c>
      <c r="F35" s="31">
        <f>'Ind T1'!F12</f>
        <v>412.38299999999981</v>
      </c>
      <c r="H35" s="31">
        <f t="shared" si="0"/>
        <v>23.948999999999558</v>
      </c>
      <c r="I35" s="31">
        <f t="shared" si="1"/>
        <v>-1.2300000000001319</v>
      </c>
      <c r="J35" s="31">
        <f t="shared" si="2"/>
        <v>15.042999999999438</v>
      </c>
      <c r="K35" s="31">
        <f t="shared" si="3"/>
        <v>21.747000000000298</v>
      </c>
      <c r="L35" s="31">
        <f t="shared" si="4"/>
        <v>36.789999999999736</v>
      </c>
    </row>
    <row r="36" spans="1:12" x14ac:dyDescent="0.2">
      <c r="A36" s="10" t="str">
        <f>'Ind T2'!A22</f>
        <v>Public admin. and defence</v>
      </c>
      <c r="B36" s="32">
        <f>'Ind T2'!B22</f>
        <v>53.835000000000008</v>
      </c>
      <c r="C36" s="32">
        <f>'Ind T2'!C22</f>
        <v>53.253999999999884</v>
      </c>
      <c r="D36" s="32">
        <f>'Ind T2'!D22</f>
        <v>52.690999999999988</v>
      </c>
      <c r="E36" s="32">
        <f>'Ind T2'!E22</f>
        <v>53.202999999999939</v>
      </c>
      <c r="F36" s="32">
        <f>'Ind T2'!F22</f>
        <v>55.529000000000103</v>
      </c>
      <c r="H36" s="11">
        <f t="shared" si="0"/>
        <v>-0.58100000000012386</v>
      </c>
      <c r="I36" s="31">
        <f t="shared" si="1"/>
        <v>-0.56299999999989581</v>
      </c>
      <c r="J36" s="11">
        <f t="shared" si="2"/>
        <v>0.51199999999995072</v>
      </c>
      <c r="K36" s="11">
        <f t="shared" si="3"/>
        <v>2.3260000000001639</v>
      </c>
      <c r="L36" s="31">
        <f t="shared" si="4"/>
        <v>2.8380000000001147</v>
      </c>
    </row>
    <row r="37" spans="1:12" x14ac:dyDescent="0.2">
      <c r="A37" s="10" t="str">
        <f>'Ind T2'!A23</f>
        <v>Education</v>
      </c>
      <c r="B37" s="32">
        <f>'Ind T2'!B23</f>
        <v>137.76500000000044</v>
      </c>
      <c r="C37" s="32">
        <f>'Ind T2'!C23</f>
        <v>132.2510000000002</v>
      </c>
      <c r="D37" s="32">
        <f>'Ind T2'!D23</f>
        <v>134.15199999999976</v>
      </c>
      <c r="E37" s="32">
        <f>'Ind T2'!E23</f>
        <v>137.76499999999973</v>
      </c>
      <c r="F37" s="32">
        <f>'Ind T2'!F23</f>
        <v>146.41399999999979</v>
      </c>
      <c r="H37" s="11">
        <f t="shared" si="0"/>
        <v>-5.5140000000002374</v>
      </c>
      <c r="I37" s="31">
        <f t="shared" si="1"/>
        <v>1.9009999999995557</v>
      </c>
      <c r="J37" s="11">
        <f t="shared" si="2"/>
        <v>3.6129999999999711</v>
      </c>
      <c r="K37" s="11">
        <f t="shared" si="3"/>
        <v>8.6490000000000578</v>
      </c>
      <c r="L37" s="31">
        <f t="shared" si="4"/>
        <v>12.262000000000029</v>
      </c>
    </row>
    <row r="38" spans="1:12" x14ac:dyDescent="0.2">
      <c r="A38" s="10" t="str">
        <f>'Ind T2'!A24</f>
        <v>Health and social work</v>
      </c>
      <c r="B38" s="32">
        <f>'Ind T2'!B24</f>
        <v>161.2740000000002</v>
      </c>
      <c r="C38" s="32">
        <f>'Ind T2'!C24</f>
        <v>191.31800000000013</v>
      </c>
      <c r="D38" s="32">
        <f>'Ind T2'!D24</f>
        <v>188.75000000000031</v>
      </c>
      <c r="E38" s="32">
        <f>'Ind T2'!E24</f>
        <v>199.66799999999986</v>
      </c>
      <c r="F38" s="32">
        <f>'Ind T2'!F24</f>
        <v>210.43999999999994</v>
      </c>
      <c r="H38" s="11">
        <f t="shared" si="0"/>
        <v>30.043999999999926</v>
      </c>
      <c r="I38" s="31">
        <f t="shared" si="1"/>
        <v>-2.5679999999998131</v>
      </c>
      <c r="J38" s="11">
        <f t="shared" si="2"/>
        <v>10.917999999999552</v>
      </c>
      <c r="K38" s="11">
        <f t="shared" si="3"/>
        <v>10.772000000000077</v>
      </c>
      <c r="L38" s="31">
        <f t="shared" si="4"/>
        <v>21.689999999999628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1356.5170000000007</v>
      </c>
      <c r="C40" s="33">
        <f>'Ind T1'!C14</f>
        <v>1431.5589999999997</v>
      </c>
      <c r="D40" s="33">
        <f>'Ind T1'!D14</f>
        <v>1399.5329999999999</v>
      </c>
      <c r="E40" s="33">
        <f>'Ind T1'!E14</f>
        <v>1437.6329999999994</v>
      </c>
      <c r="F40" s="33">
        <f>'Ind T1'!F14</f>
        <v>1489.4569999999994</v>
      </c>
      <c r="G40" s="24"/>
      <c r="H40" s="34">
        <f t="shared" si="0"/>
        <v>75.041999999999007</v>
      </c>
      <c r="I40" s="34">
        <f>D40-C40</f>
        <v>-32.02599999999984</v>
      </c>
      <c r="J40" s="34">
        <f>E40-D40</f>
        <v>38.099999999999454</v>
      </c>
      <c r="K40" s="34">
        <f>F40-E40</f>
        <v>51.824000000000069</v>
      </c>
      <c r="L40" s="205">
        <f t="shared" si="4"/>
        <v>89.923999999999523</v>
      </c>
    </row>
    <row r="44" spans="1:12" ht="15.75" x14ac:dyDescent="0.25">
      <c r="A44" s="19" t="str">
        <f>CONCATENATE(A1," (Continued)")</f>
        <v>Industry Table 4  Employment by Industry Group in Sector (SIC 2007), 2015-2035, West Midlands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-3.2153103012372619</v>
      </c>
      <c r="C50" s="44">
        <f t="shared" ref="B50:E54" si="17">IF(AND(D$5-C$5 &lt;&gt; 0,C7&lt;&gt;0,D7&lt;&gt;0),(EXP(LN(D7/C7)/(D$5-C$5))-1)*100,0)</f>
        <v>-18.036767256330112</v>
      </c>
      <c r="D50" s="44">
        <f t="shared" si="17"/>
        <v>0.19181457144941128</v>
      </c>
      <c r="E50" s="44">
        <f t="shared" si="17"/>
        <v>5.3835648111544288E-2</v>
      </c>
      <c r="F50" s="44">
        <f>IF(AND(F$5-D$5 &lt;&gt; 0,D7&lt;&gt;0,F7&lt;&gt;0),(EXP(LN(F7/D7)/(F$5-D$5))-1)*100,0)</f>
        <v>9.9807496585446742E-2</v>
      </c>
      <c r="H50" s="44">
        <f>(B7/B$40)*100</f>
        <v>1.9376830515209105</v>
      </c>
      <c r="I50" s="44">
        <f>(C7/C$40)*100</f>
        <v>1.6111106842260776</v>
      </c>
      <c r="J50" s="44">
        <f>(D7/D$40)*100</f>
        <v>1.3507362813166974</v>
      </c>
      <c r="K50" s="44">
        <f>(E7/E$40)*100</f>
        <v>1.3275989073706578</v>
      </c>
      <c r="L50" s="44">
        <f>(F7/F$40)*100</f>
        <v>1.2883218515203867</v>
      </c>
    </row>
    <row r="51" spans="1:12" x14ac:dyDescent="0.2">
      <c r="A51" t="str">
        <f>A8</f>
        <v>Agriculture</v>
      </c>
      <c r="B51" s="40">
        <f t="shared" si="17"/>
        <v>-6.5573034968143151</v>
      </c>
      <c r="C51" s="44">
        <f t="shared" si="17"/>
        <v>-50.546176762661418</v>
      </c>
      <c r="D51" s="40">
        <f t="shared" si="17"/>
        <v>1.651378172383966</v>
      </c>
      <c r="E51" s="40">
        <f t="shared" si="17"/>
        <v>2.4641175404882532E-2</v>
      </c>
      <c r="F51" s="44">
        <f t="shared" ref="F51:F83" si="18">IF(AND(F$5-D$5 &lt;&gt; 0,D8&lt;&gt;0,F8&lt;&gt;0),(EXP(LN(F8/D8)/(F$5-D$5))-1)*100,0)</f>
        <v>0.56397353690784691</v>
      </c>
      <c r="H51" s="40">
        <f t="shared" ref="H51:L54" si="19">(B8/B$7)*100</f>
        <v>30.150275822712597</v>
      </c>
      <c r="I51" s="40">
        <f t="shared" si="19"/>
        <v>26.196670135275781</v>
      </c>
      <c r="J51" s="40">
        <f t="shared" si="19"/>
        <v>15.806178586542513</v>
      </c>
      <c r="K51" s="40">
        <f t="shared" si="19"/>
        <v>16.991512103112189</v>
      </c>
      <c r="L51" s="40">
        <f t="shared" si="19"/>
        <v>16.941998019698765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8.812019416321192</v>
      </c>
      <c r="C52" s="44">
        <f t="shared" si="17"/>
        <v>5.833333333333135</v>
      </c>
      <c r="D52" s="40">
        <f t="shared" si="17"/>
        <v>-5.8403519507453261</v>
      </c>
      <c r="E52" s="40">
        <f t="shared" si="17"/>
        <v>-4.5831780854041266</v>
      </c>
      <c r="F52" s="44">
        <f t="shared" si="18"/>
        <v>-5.0040900783095532</v>
      </c>
      <c r="H52" s="40">
        <f t="shared" si="19"/>
        <v>1.6283051169868821</v>
      </c>
      <c r="I52" s="40">
        <f t="shared" si="19"/>
        <v>2.6014568158168561</v>
      </c>
      <c r="J52" s="40">
        <f t="shared" si="19"/>
        <v>3.3590774439271991</v>
      </c>
      <c r="K52" s="40">
        <f t="shared" si="19"/>
        <v>2.4625379859582908</v>
      </c>
      <c r="L52" s="40">
        <f t="shared" si="19"/>
        <v>1.5321277815415077</v>
      </c>
    </row>
    <row r="53" spans="1:12" x14ac:dyDescent="0.2">
      <c r="A53" t="str">
        <f>A10</f>
        <v>Electricity and gas</v>
      </c>
      <c r="B53" s="40">
        <f t="shared" si="17"/>
        <v>-9.2432536572279353</v>
      </c>
      <c r="C53" s="44">
        <f t="shared" si="17"/>
        <v>6.2583476435795538</v>
      </c>
      <c r="D53" s="40">
        <f t="shared" si="17"/>
        <v>-0.63284715164377836</v>
      </c>
      <c r="E53" s="40">
        <f t="shared" si="17"/>
        <v>-0.10241697535903205</v>
      </c>
      <c r="F53" s="44">
        <f t="shared" si="18"/>
        <v>-0.27954089899525636</v>
      </c>
      <c r="H53" s="40">
        <f t="shared" si="19"/>
        <v>29.389385581130007</v>
      </c>
      <c r="I53" s="40">
        <f t="shared" si="19"/>
        <v>22.723725286160242</v>
      </c>
      <c r="J53" s="40">
        <f t="shared" si="19"/>
        <v>29.45937367752855</v>
      </c>
      <c r="K53" s="40">
        <f t="shared" si="19"/>
        <v>28.266792413287238</v>
      </c>
      <c r="L53" s="40">
        <f t="shared" si="19"/>
        <v>27.828443379019173</v>
      </c>
    </row>
    <row r="54" spans="1:12" x14ac:dyDescent="0.2">
      <c r="A54" t="str">
        <f>A11</f>
        <v>Water and sewerage</v>
      </c>
      <c r="B54" s="40">
        <f t="shared" si="17"/>
        <v>2.3047110711934993</v>
      </c>
      <c r="C54" s="44">
        <f t="shared" si="17"/>
        <v>-13.138359717377456</v>
      </c>
      <c r="D54" s="40">
        <f t="shared" si="17"/>
        <v>0.5418715441832811</v>
      </c>
      <c r="E54" s="40">
        <f t="shared" si="17"/>
        <v>0.32201234867315076</v>
      </c>
      <c r="F54" s="44">
        <f t="shared" si="18"/>
        <v>0.395245275695566</v>
      </c>
      <c r="H54" s="40">
        <f t="shared" si="19"/>
        <v>38.832033479170533</v>
      </c>
      <c r="I54" s="40">
        <f t="shared" si="19"/>
        <v>48.47814776274712</v>
      </c>
      <c r="J54" s="40">
        <f t="shared" si="19"/>
        <v>51.37537029200174</v>
      </c>
      <c r="K54" s="40">
        <f t="shared" si="19"/>
        <v>52.279157497642281</v>
      </c>
      <c r="L54" s="40">
        <f t="shared" si="19"/>
        <v>53.697430819740546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0.13570871524697381</v>
      </c>
      <c r="C56" s="44">
        <f t="shared" si="20"/>
        <v>-8.225099286240356</v>
      </c>
      <c r="D56" s="44">
        <f t="shared" si="20"/>
        <v>-0.26085017505426134</v>
      </c>
      <c r="E56" s="44">
        <f t="shared" si="20"/>
        <v>-0.86056807350985975</v>
      </c>
      <c r="F56" s="44">
        <f t="shared" si="18"/>
        <v>-0.66106385096943443</v>
      </c>
      <c r="H56" s="44">
        <f>(B13/B$40)*100</f>
        <v>10.652354522648794</v>
      </c>
      <c r="I56" s="44">
        <f>(C13/C$40)*100</f>
        <v>10.148865677209267</v>
      </c>
      <c r="J56" s="44">
        <f>(D13/D$40)*100</f>
        <v>9.5272494467797593</v>
      </c>
      <c r="K56" s="44">
        <f>(E13/E$40)*100</f>
        <v>9.1544225821193379</v>
      </c>
      <c r="L56" s="44">
        <f>(F13/F$40)*100</f>
        <v>8.1042957265634374</v>
      </c>
    </row>
    <row r="57" spans="1:12" x14ac:dyDescent="0.2">
      <c r="A57" t="str">
        <f>A14</f>
        <v>Food drink and tobacco</v>
      </c>
      <c r="B57" s="40">
        <f t="shared" si="20"/>
        <v>-4.239362554678805</v>
      </c>
      <c r="C57" s="44">
        <f t="shared" si="20"/>
        <v>-0.87071739541934035</v>
      </c>
      <c r="D57" s="40">
        <f t="shared" si="20"/>
        <v>0.15798769226904597</v>
      </c>
      <c r="E57" s="40">
        <f t="shared" si="20"/>
        <v>-0.2888445075129753</v>
      </c>
      <c r="F57" s="44">
        <f t="shared" si="18"/>
        <v>-0.14012237465724775</v>
      </c>
      <c r="H57" s="40">
        <f t="shared" ref="H57:L59" si="21">(B14/B$13)*100</f>
        <v>8.6954415540376768</v>
      </c>
      <c r="I57" s="40">
        <f t="shared" si="21"/>
        <v>7.2725020132565046</v>
      </c>
      <c r="J57" s="40">
        <f t="shared" si="21"/>
        <v>7.8552839796905376</v>
      </c>
      <c r="K57" s="40">
        <f t="shared" si="21"/>
        <v>8.0216097927922085</v>
      </c>
      <c r="L57" s="40">
        <f t="shared" si="21"/>
        <v>8.4963963217629122</v>
      </c>
    </row>
    <row r="58" spans="1:12" x14ac:dyDescent="0.2">
      <c r="A58" t="str">
        <f>A15</f>
        <v>Engineering</v>
      </c>
      <c r="B58" s="40">
        <f t="shared" si="20"/>
        <v>4.9735193199863748</v>
      </c>
      <c r="C58" s="44">
        <f t="shared" si="20"/>
        <v>-11.108452473529884</v>
      </c>
      <c r="D58" s="40">
        <f t="shared" si="20"/>
        <v>1.6208891415019355</v>
      </c>
      <c r="E58" s="40">
        <f t="shared" si="20"/>
        <v>-1.3334429922040703</v>
      </c>
      <c r="F58" s="44">
        <f t="shared" si="18"/>
        <v>-0.3583342340679585</v>
      </c>
      <c r="H58" s="40">
        <f t="shared" si="21"/>
        <v>9.5272697074760764</v>
      </c>
      <c r="I58" s="40">
        <f t="shared" si="21"/>
        <v>11.506191193981548</v>
      </c>
      <c r="J58" s="40">
        <f t="shared" si="21"/>
        <v>11.144693520928165</v>
      </c>
      <c r="K58" s="40">
        <f t="shared" si="21"/>
        <v>12.236431192869739</v>
      </c>
      <c r="L58" s="40">
        <f t="shared" si="21"/>
        <v>11.665147875072467</v>
      </c>
    </row>
    <row r="59" spans="1:12" x14ac:dyDescent="0.2">
      <c r="A59" t="str">
        <f>A16</f>
        <v>Rest of manufacturing</v>
      </c>
      <c r="B59" s="40">
        <f t="shared" si="20"/>
        <v>-3.492592533320682E-2</v>
      </c>
      <c r="C59" s="44">
        <f t="shared" si="20"/>
        <v>-8.4751364360530541</v>
      </c>
      <c r="D59" s="40">
        <f t="shared" si="20"/>
        <v>-0.5726157179853697</v>
      </c>
      <c r="E59" s="40">
        <f t="shared" si="20"/>
        <v>-0.84857760899951229</v>
      </c>
      <c r="F59" s="44">
        <f t="shared" si="18"/>
        <v>-0.75667552109265346</v>
      </c>
      <c r="H59" s="40">
        <f t="shared" si="21"/>
        <v>81.777288738486249</v>
      </c>
      <c r="I59" s="40">
        <f t="shared" si="21"/>
        <v>81.221306792761965</v>
      </c>
      <c r="J59" s="40">
        <f t="shared" si="21"/>
        <v>81.000022499381302</v>
      </c>
      <c r="K59" s="40">
        <f t="shared" si="21"/>
        <v>79.741959014338036</v>
      </c>
      <c r="L59" s="40">
        <f t="shared" si="21"/>
        <v>79.838455803164621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4.3775925454387465</v>
      </c>
      <c r="C61" s="44">
        <f>IF(AND(D$5-C$5 &lt;&gt; 0,C18&lt;&gt;0,D18&lt;&gt;0),(EXP(LN(D18/C18)/(D$5-C$5))-1)*100,0)</f>
        <v>-3.9768372647528527</v>
      </c>
      <c r="D61" s="44">
        <f>IF(AND(E$5-D$5 &lt;&gt; 0,D18&lt;&gt;0,E18&lt;&gt;0),(EXP(LN(E18/D18)/(E$5-D$5))-1)*100,0)</f>
        <v>6.111716020784641E-2</v>
      </c>
      <c r="E61" s="44">
        <f>IF(AND(F$5-E$5 &lt;&gt; 0,E18&lt;&gt;0,F18&lt;&gt;0),(EXP(LN(F18/E18)/(F$5-E$5))-1)*100,0)</f>
        <v>0.19413101033156632</v>
      </c>
      <c r="F61" s="44">
        <f t="shared" si="18"/>
        <v>0.14977342535797966</v>
      </c>
      <c r="H61" s="44">
        <f>(B18/B$40)*100</f>
        <v>5.8346485889966608</v>
      </c>
      <c r="I61" s="44">
        <f>(C18/C$40)*100</f>
        <v>6.5623561445947791</v>
      </c>
      <c r="J61" s="44">
        <f>(D18/D$40)*100</f>
        <v>6.4455786323009283</v>
      </c>
      <c r="K61" s="44">
        <f>(E18/E$40)*100</f>
        <v>6.2939568026053969</v>
      </c>
      <c r="L61" s="44">
        <f>(F18/F$40)*100</f>
        <v>6.1939351052094933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0.53725538309152832</v>
      </c>
      <c r="C63" s="44">
        <f t="shared" si="22"/>
        <v>-0.82784144401522042</v>
      </c>
      <c r="D63" s="44">
        <f t="shared" si="22"/>
        <v>0.75765833319352272</v>
      </c>
      <c r="E63" s="44">
        <f t="shared" si="22"/>
        <v>0.53636476509952846</v>
      </c>
      <c r="F63" s="44">
        <f t="shared" si="18"/>
        <v>0.61007523212530668</v>
      </c>
      <c r="H63" s="44">
        <f>(B20/B$40)*100</f>
        <v>26.671099588136375</v>
      </c>
      <c r="I63" s="44">
        <f>(C20/C$40)*100</f>
        <v>25.820521543296504</v>
      </c>
      <c r="J63" s="44">
        <f>(D20/D$40)*100</f>
        <v>26.19273714874889</v>
      </c>
      <c r="K63" s="44">
        <f>(E20/E$40)*100</f>
        <v>26.479289220545159</v>
      </c>
      <c r="L63" s="44">
        <f>(F20/F$40)*100</f>
        <v>26.962376221670041</v>
      </c>
    </row>
    <row r="64" spans="1:12" x14ac:dyDescent="0.2">
      <c r="A64" t="str">
        <f>A21</f>
        <v>Wholesale and retail trade</v>
      </c>
      <c r="B64" s="40">
        <f t="shared" si="22"/>
        <v>-0.39326777271451174</v>
      </c>
      <c r="C64" s="44">
        <f t="shared" si="22"/>
        <v>-1.5618951121477154</v>
      </c>
      <c r="D64" s="40">
        <f t="shared" si="22"/>
        <v>0.15893853303650118</v>
      </c>
      <c r="E64" s="40">
        <f t="shared" si="22"/>
        <v>8.8898700811190778E-2</v>
      </c>
      <c r="F64" s="44">
        <f t="shared" si="18"/>
        <v>0.11223986786803586</v>
      </c>
      <c r="H64" s="40">
        <f t="shared" ref="H64:L66" si="23">(B21/B$20)*100</f>
        <v>58.750186568195517</v>
      </c>
      <c r="I64" s="40">
        <f t="shared" si="23"/>
        <v>56.605146684846673</v>
      </c>
      <c r="J64" s="40">
        <f t="shared" si="23"/>
        <v>56.186166033782868</v>
      </c>
      <c r="K64" s="40">
        <f t="shared" si="23"/>
        <v>54.536546923228514</v>
      </c>
      <c r="L64" s="40">
        <f t="shared" si="23"/>
        <v>52.157283617991247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1.8756368287042413</v>
      </c>
      <c r="C65" s="44">
        <f t="shared" si="22"/>
        <v>-3.5339406546639252</v>
      </c>
      <c r="D65" s="40">
        <f t="shared" si="22"/>
        <v>1.5242649011454334</v>
      </c>
      <c r="E65" s="40">
        <f t="shared" si="22"/>
        <v>0.39916476373202947</v>
      </c>
      <c r="F65" s="44">
        <f t="shared" si="18"/>
        <v>0.77280589146400125</v>
      </c>
      <c r="H65" s="40">
        <f t="shared" si="23"/>
        <v>21.463358006401389</v>
      </c>
      <c r="I65" s="40">
        <f t="shared" si="23"/>
        <v>22.629289354932997</v>
      </c>
      <c r="J65" s="40">
        <f t="shared" si="23"/>
        <v>22.011806555802881</v>
      </c>
      <c r="K65" s="40">
        <f t="shared" si="23"/>
        <v>22.862021409338681</v>
      </c>
      <c r="L65" s="40">
        <f t="shared" si="23"/>
        <v>22.551936911250962</v>
      </c>
    </row>
    <row r="66" spans="1:12" x14ac:dyDescent="0.2">
      <c r="A66" t="str">
        <f>A23</f>
        <v>Accommodation and food</v>
      </c>
      <c r="B66" s="40">
        <f t="shared" si="22"/>
        <v>1.7585611204454121</v>
      </c>
      <c r="C66" s="44">
        <f t="shared" si="22"/>
        <v>4.1220996130647558</v>
      </c>
      <c r="D66" s="40">
        <f t="shared" si="22"/>
        <v>1.4859401765164204</v>
      </c>
      <c r="E66" s="40">
        <f t="shared" si="22"/>
        <v>1.6730388737894009</v>
      </c>
      <c r="F66" s="44">
        <f t="shared" si="18"/>
        <v>1.6106343467661599</v>
      </c>
      <c r="H66" s="40">
        <f t="shared" si="23"/>
        <v>19.786455425403105</v>
      </c>
      <c r="I66" s="40">
        <f t="shared" si="23"/>
        <v>20.765563960220327</v>
      </c>
      <c r="J66" s="40">
        <f t="shared" si="23"/>
        <v>21.802027410414251</v>
      </c>
      <c r="K66" s="40">
        <f t="shared" si="23"/>
        <v>22.601431667432806</v>
      </c>
      <c r="L66" s="40">
        <f t="shared" si="23"/>
        <v>25.290779470757791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1.9150132607144155</v>
      </c>
      <c r="C68" s="44">
        <f t="shared" si="24"/>
        <v>-1.86610848972939</v>
      </c>
      <c r="D68" s="44">
        <f t="shared" si="24"/>
        <v>0.48832056221530529</v>
      </c>
      <c r="E68" s="44">
        <f t="shared" si="24"/>
        <v>0.41962902575984895</v>
      </c>
      <c r="F68" s="44">
        <f t="shared" si="18"/>
        <v>0.44252098566193165</v>
      </c>
      <c r="H68" s="44">
        <f>(B25/B$40)*100</f>
        <v>28.890975933217213</v>
      </c>
      <c r="I68" s="44">
        <f>(C25/C$40)*100</f>
        <v>29.534584323803635</v>
      </c>
      <c r="J68" s="44">
        <f>(D25/D$40)*100</f>
        <v>29.646674998017179</v>
      </c>
      <c r="K68" s="44">
        <f>(E25/E$40)*100</f>
        <v>29.572568242381791</v>
      </c>
      <c r="L68" s="44">
        <f>(F25/F$40)*100</f>
        <v>29.764269797651082</v>
      </c>
    </row>
    <row r="69" spans="1:12" x14ac:dyDescent="0.2">
      <c r="A69" t="str">
        <f>A26</f>
        <v>Media</v>
      </c>
      <c r="B69" s="40">
        <f t="shared" si="24"/>
        <v>4.3868801629658449</v>
      </c>
      <c r="C69" s="44">
        <f t="shared" si="24"/>
        <v>14.092930532127168</v>
      </c>
      <c r="D69" s="40">
        <f t="shared" si="24"/>
        <v>-0.27842785093945555</v>
      </c>
      <c r="E69" s="40">
        <f t="shared" si="24"/>
        <v>0.12334204139188287</v>
      </c>
      <c r="F69" s="44">
        <f t="shared" si="18"/>
        <v>-1.0760790015740263E-2</v>
      </c>
      <c r="H69" s="40">
        <f t="shared" ref="H69:L71" si="25">(B26/B$25)*100</f>
        <v>1.4013385692159663</v>
      </c>
      <c r="I69" s="40">
        <f t="shared" si="25"/>
        <v>1.542318562930902</v>
      </c>
      <c r="J69" s="40">
        <f t="shared" si="25"/>
        <v>1.7931383536387013</v>
      </c>
      <c r="K69" s="40">
        <f t="shared" si="25"/>
        <v>1.7257641510543458</v>
      </c>
      <c r="L69" s="40">
        <f t="shared" si="25"/>
        <v>1.6755164371139979</v>
      </c>
    </row>
    <row r="70" spans="1:12" x14ac:dyDescent="0.2">
      <c r="A70" t="str">
        <f>A27</f>
        <v>Information technology</v>
      </c>
      <c r="B70" s="40">
        <f t="shared" si="24"/>
        <v>0.79537119414609947</v>
      </c>
      <c r="C70" s="44">
        <f t="shared" si="24"/>
        <v>10.742441900321808</v>
      </c>
      <c r="D70" s="40">
        <f t="shared" si="24"/>
        <v>1.0659268744989792</v>
      </c>
      <c r="E70" s="40">
        <f t="shared" si="24"/>
        <v>0.44226328315182251</v>
      </c>
      <c r="F70" s="44">
        <f t="shared" si="18"/>
        <v>0.64972235434515024</v>
      </c>
      <c r="H70" s="40">
        <f t="shared" si="25"/>
        <v>7.211841464005861</v>
      </c>
      <c r="I70" s="40">
        <f t="shared" si="25"/>
        <v>6.9001076146214064</v>
      </c>
      <c r="J70" s="40">
        <f t="shared" si="25"/>
        <v>7.7866550980321154</v>
      </c>
      <c r="K70" s="40">
        <f t="shared" si="25"/>
        <v>8.0130308482988024</v>
      </c>
      <c r="L70" s="40">
        <f t="shared" si="25"/>
        <v>8.031110289042374</v>
      </c>
    </row>
    <row r="71" spans="1:12" x14ac:dyDescent="0.2">
      <c r="A71" t="str">
        <f>A28</f>
        <v>Finance and insurance</v>
      </c>
      <c r="B71" s="40">
        <f t="shared" si="24"/>
        <v>1.4149366030715926</v>
      </c>
      <c r="C71" s="44">
        <f t="shared" si="24"/>
        <v>1.2149491570191184</v>
      </c>
      <c r="D71" s="40">
        <f t="shared" si="24"/>
        <v>-1.131034751703508E-2</v>
      </c>
      <c r="E71" s="40">
        <f t="shared" si="24"/>
        <v>-0.35685116690822305</v>
      </c>
      <c r="F71" s="44">
        <f t="shared" si="18"/>
        <v>-0.24180377793390218</v>
      </c>
      <c r="H71" s="40">
        <f t="shared" si="25"/>
        <v>10.959375980771167</v>
      </c>
      <c r="I71" s="40">
        <f t="shared" si="25"/>
        <v>10.74585210676317</v>
      </c>
      <c r="J71" s="40">
        <f t="shared" si="25"/>
        <v>11.083233915380289</v>
      </c>
      <c r="K71" s="40">
        <f t="shared" si="25"/>
        <v>10.810429382916434</v>
      </c>
      <c r="L71" s="40">
        <f t="shared" si="25"/>
        <v>10.003022606388994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4.3166244357271566</v>
      </c>
      <c r="C72" s="44">
        <f t="shared" si="27"/>
        <v>0.65199984748522954</v>
      </c>
      <c r="D72" s="40">
        <f t="shared" si="27"/>
        <v>0.15935192484977101</v>
      </c>
      <c r="E72" s="40">
        <f t="shared" si="27"/>
        <v>1.0446196101191907</v>
      </c>
      <c r="F72" s="44">
        <f t="shared" si="18"/>
        <v>0.74866438825240689</v>
      </c>
      <c r="H72" s="40">
        <f t="shared" ref="H72:L72" si="28">(B29/B$25)*100</f>
        <v>5.6512830719219478</v>
      </c>
      <c r="I72" s="40">
        <f t="shared" si="28"/>
        <v>6.2030959898771307</v>
      </c>
      <c r="J72" s="40">
        <f t="shared" si="28"/>
        <v>6.3622669703433168</v>
      </c>
      <c r="K72" s="40">
        <f t="shared" si="28"/>
        <v>6.2588058191910916</v>
      </c>
      <c r="L72" s="40">
        <f t="shared" si="28"/>
        <v>6.6594334643129391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8.8961126149000869E-2</v>
      </c>
      <c r="C73" s="44">
        <f t="shared" si="29"/>
        <v>0.48712329291518142</v>
      </c>
      <c r="D73" s="40">
        <f t="shared" si="29"/>
        <v>0.63846177973105878</v>
      </c>
      <c r="E73" s="40">
        <f t="shared" si="29"/>
        <v>0.50288089868564256</v>
      </c>
      <c r="F73" s="44">
        <f t="shared" si="18"/>
        <v>0.54805421847636815</v>
      </c>
      <c r="H73" s="40">
        <f t="shared" ref="H73:L73" si="30">(B30/B$25)*100</f>
        <v>26.567256341363212</v>
      </c>
      <c r="I73" s="40">
        <f t="shared" si="30"/>
        <v>24.713756932865053</v>
      </c>
      <c r="J73" s="40">
        <f t="shared" si="30"/>
        <v>25.306388055384875</v>
      </c>
      <c r="K73" s="40">
        <f t="shared" si="30"/>
        <v>25.496007244587123</v>
      </c>
      <c r="L73" s="40">
        <f t="shared" si="30"/>
        <v>25.708169608820629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4.8207491718826212</v>
      </c>
      <c r="C74" s="44">
        <f t="shared" si="31"/>
        <v>-7.4872244329628685</v>
      </c>
      <c r="D74" s="40">
        <f t="shared" si="31"/>
        <v>1.194895625987713</v>
      </c>
      <c r="E74" s="40">
        <f t="shared" si="31"/>
        <v>0.58870548146887636</v>
      </c>
      <c r="F74" s="44">
        <f t="shared" si="18"/>
        <v>0.79036431001200391</v>
      </c>
      <c r="H74" s="40">
        <f>(B31/B$25)*100</f>
        <v>29.903472982386319</v>
      </c>
      <c r="I74" s="40">
        <f t="shared" ref="I74:L74" si="32">(C31/C$25)*100</f>
        <v>33.46247087901039</v>
      </c>
      <c r="J74" s="40">
        <f t="shared" si="32"/>
        <v>31.545738283744811</v>
      </c>
      <c r="K74" s="40">
        <f t="shared" si="32"/>
        <v>32.67050065271853</v>
      </c>
      <c r="L74" s="40">
        <f t="shared" si="32"/>
        <v>33.224760108813783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9.9915820753548878E-2</v>
      </c>
      <c r="C75" s="44">
        <f t="shared" si="33"/>
        <v>-3.0958980907590194</v>
      </c>
      <c r="D75" s="40">
        <f t="shared" si="33"/>
        <v>-1.5010154866907932</v>
      </c>
      <c r="E75" s="40">
        <f t="shared" si="33"/>
        <v>0.44176706962184564</v>
      </c>
      <c r="F75" s="44">
        <f t="shared" si="18"/>
        <v>-0.2100479069237049</v>
      </c>
      <c r="H75" s="40">
        <f t="shared" ref="H75:L75" si="34">(B32/B$25)*100</f>
        <v>8.1597607620097357</v>
      </c>
      <c r="I75" s="40">
        <f t="shared" si="34"/>
        <v>7.5938080202457421</v>
      </c>
      <c r="J75" s="40">
        <f t="shared" si="34"/>
        <v>7.4986443006398975</v>
      </c>
      <c r="K75" s="40">
        <f t="shared" si="34"/>
        <v>6.7852144562443328</v>
      </c>
      <c r="L75" s="40">
        <f t="shared" si="34"/>
        <v>6.800187672277298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-1.5391185871711621</v>
      </c>
      <c r="C76" s="44">
        <f t="shared" si="35"/>
        <v>-4.2493979127642518</v>
      </c>
      <c r="D76" s="40">
        <f t="shared" si="35"/>
        <v>-0.42219622016317349</v>
      </c>
      <c r="E76" s="40">
        <f t="shared" si="35"/>
        <v>-5.710370185607605E-3</v>
      </c>
      <c r="F76" s="44">
        <f t="shared" si="18"/>
        <v>-0.14473217894198642</v>
      </c>
      <c r="H76" s="40">
        <f t="shared" ref="H76:L76" si="36">(B33/B$25)*100</f>
        <v>10.145670828325798</v>
      </c>
      <c r="I76" s="40">
        <f t="shared" si="36"/>
        <v>8.8385898936862066</v>
      </c>
      <c r="J76" s="40">
        <f t="shared" si="36"/>
        <v>8.623935022836001</v>
      </c>
      <c r="K76" s="40">
        <f t="shared" si="36"/>
        <v>8.240247444989345</v>
      </c>
      <c r="L76" s="40">
        <f t="shared" si="36"/>
        <v>7.8977998132299874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1.6551617180283307</v>
      </c>
      <c r="C78" s="44">
        <f t="shared" ref="C78:C83" si="38">IF(AND(D$5-C$5 &lt;&gt; 0,C35&lt;&gt;0,D35&lt;&gt;0),(EXP(LN(D35/C35)/(D$5-C$5))-1)*100,0)</f>
        <v>-0.3264131966467354</v>
      </c>
      <c r="D78" s="44">
        <f t="shared" si="37"/>
        <v>0.78849376292071671</v>
      </c>
      <c r="E78" s="44">
        <f t="shared" si="37"/>
        <v>0.54323368303434982</v>
      </c>
      <c r="F78" s="44">
        <f t="shared" si="18"/>
        <v>0.6249206579327371</v>
      </c>
      <c r="H78" s="44">
        <f>(B35/B$40)*100</f>
        <v>26.013238315480049</v>
      </c>
      <c r="I78" s="44">
        <f>(C35/C$40)*100</f>
        <v>26.322561626869746</v>
      </c>
      <c r="J78" s="44">
        <f>(D35/D$40)*100</f>
        <v>26.837023492836547</v>
      </c>
      <c r="K78" s="44">
        <f>(E35/E$40)*100</f>
        <v>27.172164244977658</v>
      </c>
      <c r="L78" s="44">
        <f>(F35/F$40)*100</f>
        <v>27.686801297385554</v>
      </c>
    </row>
    <row r="79" spans="1:12" x14ac:dyDescent="0.2">
      <c r="A79" t="str">
        <f>A36</f>
        <v>Public admin. and defence</v>
      </c>
      <c r="B79" s="40">
        <f t="shared" si="37"/>
        <v>-0.27090474224663597</v>
      </c>
      <c r="C79" s="44">
        <f t="shared" si="38"/>
        <v>-1.0571975814021473</v>
      </c>
      <c r="D79" s="40">
        <f t="shared" si="37"/>
        <v>0.19358959838844392</v>
      </c>
      <c r="E79" s="40">
        <f t="shared" si="37"/>
        <v>0.42882303660198851</v>
      </c>
      <c r="F79" s="44">
        <f t="shared" si="18"/>
        <v>0.35035059019112857</v>
      </c>
      <c r="H79" s="40">
        <f>(B36/B$35)*100</f>
        <v>15.256153754597932</v>
      </c>
      <c r="I79" s="40">
        <f t="shared" ref="I79:L81" si="39">(C36/C$35)*100</f>
        <v>14.132364531888939</v>
      </c>
      <c r="J79" s="40">
        <f t="shared" si="39"/>
        <v>14.028749204591135</v>
      </c>
      <c r="K79" s="40">
        <f t="shared" si="39"/>
        <v>13.619584472501256</v>
      </c>
      <c r="L79" s="40">
        <f t="shared" si="39"/>
        <v>13.465395033257948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-1.0159961043465393</v>
      </c>
      <c r="C80" s="44">
        <f t="shared" si="38"/>
        <v>1.4374182425838322</v>
      </c>
      <c r="D80" s="40">
        <f t="shared" si="40"/>
        <v>0.53293204917697068</v>
      </c>
      <c r="E80" s="40">
        <f t="shared" si="40"/>
        <v>0.61074640003841996</v>
      </c>
      <c r="F80" s="44">
        <f t="shared" si="18"/>
        <v>0.58480159319147518</v>
      </c>
      <c r="H80" s="40">
        <f>(B37/B$35)*100</f>
        <v>39.040847441296378</v>
      </c>
      <c r="I80" s="40">
        <f t="shared" si="39"/>
        <v>35.096318430669079</v>
      </c>
      <c r="J80" s="40">
        <f t="shared" si="39"/>
        <v>35.717385574278474</v>
      </c>
      <c r="K80" s="40">
        <f t="shared" si="39"/>
        <v>35.266846885591683</v>
      </c>
      <c r="L80" s="40">
        <f t="shared" si="39"/>
        <v>35.504373361656484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4.363315729948658</v>
      </c>
      <c r="C81" s="44">
        <f t="shared" si="38"/>
        <v>-1.3422678472489791</v>
      </c>
      <c r="D81" s="40">
        <f t="shared" si="40"/>
        <v>1.1309999675081617</v>
      </c>
      <c r="E81" s="40">
        <f t="shared" si="40"/>
        <v>0.52682878441112635</v>
      </c>
      <c r="F81" s="44">
        <f t="shared" si="18"/>
        <v>0.72781706511648725</v>
      </c>
      <c r="H81" s="40">
        <f>(B38/B$35)*100</f>
        <v>45.70299880410569</v>
      </c>
      <c r="I81" s="40">
        <f t="shared" si="39"/>
        <v>50.771317037441989</v>
      </c>
      <c r="J81" s="40">
        <f t="shared" si="39"/>
        <v>50.25386522113039</v>
      </c>
      <c r="K81" s="40">
        <f t="shared" si="39"/>
        <v>51.113568641907072</v>
      </c>
      <c r="L81" s="40">
        <f t="shared" si="39"/>
        <v>51.030231605085575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1.3551924780873525</v>
      </c>
      <c r="C83" s="206">
        <f t="shared" si="38"/>
        <v>-2.2371414660520395</v>
      </c>
      <c r="D83" s="43">
        <f>IF(AND(E$5-D$5 &lt;&gt; 0,D40&lt;&gt;0,E40&lt;&gt;0),(EXP(LN(E40/D40)/(E$5-D$5))-1)*100,0)</f>
        <v>0.53863347406324369</v>
      </c>
      <c r="E83" s="43">
        <f>IF(AND(F$5-E$5 &lt;&gt; 0,E40&lt;&gt;0,F40&lt;&gt;0),(EXP(LN(F40/E40)/(F$5-E$5))-1)*100,0)</f>
        <v>0.35476393144093787</v>
      </c>
      <c r="F83" s="206">
        <f t="shared" si="18"/>
        <v>0.41601638537631658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-6.379890348558714</v>
      </c>
      <c r="C89" s="44">
        <f>IF(AND(F$5-D$5 &lt;&gt; 0,D7&lt;&gt;0,F7&lt;&gt;0),(EXP(LN(F7/D7)/(F$5-D$5))-1)*100,0)</f>
        <v>9.9807496585446742E-2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-17.723413668394816</v>
      </c>
      <c r="C90" s="44">
        <f t="shared" ref="C90:C122" si="43">IF(AND(F$5-D$5 &lt;&gt; 0,D8&lt;&gt;0,F8&lt;&gt;0),(EXP(LN(F8/D8)/(F$5-D$5))-1)*100,0)</f>
        <v>0.56397353690784691</v>
      </c>
    </row>
    <row r="91" spans="1:12" x14ac:dyDescent="0.2">
      <c r="A91" s="30" t="str">
        <f t="shared" si="41"/>
        <v>Mining and quarrying</v>
      </c>
      <c r="B91" s="44">
        <f t="shared" si="42"/>
        <v>8.2096497320158122</v>
      </c>
      <c r="C91" s="44">
        <f t="shared" si="43"/>
        <v>-5.0040900783095532</v>
      </c>
    </row>
    <row r="92" spans="1:12" x14ac:dyDescent="0.2">
      <c r="A92" s="30" t="str">
        <f t="shared" si="41"/>
        <v>Electricity and gas</v>
      </c>
      <c r="B92" s="44">
        <f t="shared" si="42"/>
        <v>-6.3353432404009364</v>
      </c>
      <c r="C92" s="44">
        <f t="shared" si="43"/>
        <v>-0.27954089899525636</v>
      </c>
    </row>
    <row r="93" spans="1:12" x14ac:dyDescent="0.2">
      <c r="A93" s="30" t="str">
        <f t="shared" si="41"/>
        <v>Water and sewerage</v>
      </c>
      <c r="B93" s="44">
        <f t="shared" si="42"/>
        <v>-0.98930436984823178</v>
      </c>
      <c r="C93" s="44">
        <f t="shared" si="43"/>
        <v>0.395245275695566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-1.5952719677921667</v>
      </c>
      <c r="C95" s="44">
        <f t="shared" si="43"/>
        <v>-0.66106385096943443</v>
      </c>
    </row>
    <row r="96" spans="1:12" x14ac:dyDescent="0.2">
      <c r="A96" s="30" t="str">
        <f t="shared" si="41"/>
        <v>Food drink and tobacco</v>
      </c>
      <c r="B96" s="44">
        <f t="shared" si="42"/>
        <v>-3.5749183408970819</v>
      </c>
      <c r="C96" s="44">
        <f t="shared" si="43"/>
        <v>-0.14012237465724775</v>
      </c>
    </row>
    <row r="97" spans="1:3" x14ac:dyDescent="0.2">
      <c r="A97" s="30" t="str">
        <f t="shared" si="41"/>
        <v>Engineering</v>
      </c>
      <c r="B97" s="44">
        <f t="shared" si="42"/>
        <v>1.539705484733922</v>
      </c>
      <c r="C97" s="44">
        <f t="shared" si="43"/>
        <v>-0.3583342340679585</v>
      </c>
    </row>
    <row r="98" spans="1:3" x14ac:dyDescent="0.2">
      <c r="A98" s="30" t="str">
        <f t="shared" si="41"/>
        <v>Rest of manufacturing</v>
      </c>
      <c r="B98" s="44">
        <f t="shared" si="42"/>
        <v>-1.7830481481148408</v>
      </c>
      <c r="C98" s="44">
        <f t="shared" si="43"/>
        <v>-0.75667552109265346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2.6504888208181532</v>
      </c>
      <c r="C100" s="44">
        <f t="shared" si="43"/>
        <v>0.14977342535797966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0.26274099643703863</v>
      </c>
      <c r="C102" s="44">
        <f t="shared" si="43"/>
        <v>0.61007523212530668</v>
      </c>
    </row>
    <row r="103" spans="1:3" x14ac:dyDescent="0.2">
      <c r="A103" s="30" t="str">
        <f t="shared" si="41"/>
        <v>Wholesale and retail trade</v>
      </c>
      <c r="B103" s="44">
        <f t="shared" si="42"/>
        <v>-0.62809789141772265</v>
      </c>
      <c r="C103" s="44">
        <f t="shared" si="43"/>
        <v>0.11223986786803586</v>
      </c>
    </row>
    <row r="104" spans="1:3" x14ac:dyDescent="0.2">
      <c r="A104" s="30" t="str">
        <f t="shared" si="41"/>
        <v>Transport and storage</v>
      </c>
      <c r="B104" s="44">
        <f t="shared" si="42"/>
        <v>0.76998103249033001</v>
      </c>
      <c r="C104" s="44">
        <f t="shared" si="43"/>
        <v>0.77280589146400125</v>
      </c>
    </row>
    <row r="105" spans="1:3" x14ac:dyDescent="0.2">
      <c r="A105" s="30" t="str">
        <f t="shared" si="41"/>
        <v>Accommodation and food</v>
      </c>
      <c r="B105" s="44">
        <f t="shared" si="42"/>
        <v>2.2269372276049637</v>
      </c>
      <c r="C105" s="44">
        <f t="shared" si="43"/>
        <v>1.6106343467661599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1.147309823073539</v>
      </c>
      <c r="C107" s="44">
        <f t="shared" si="43"/>
        <v>0.44252098566193165</v>
      </c>
    </row>
    <row r="108" spans="1:3" x14ac:dyDescent="0.2">
      <c r="A108" s="30" t="str">
        <f t="shared" si="41"/>
        <v>Media</v>
      </c>
      <c r="B108" s="44">
        <f t="shared" si="42"/>
        <v>6.2596745423921352</v>
      </c>
      <c r="C108" s="44">
        <f t="shared" si="43"/>
        <v>-1.0760790015740263E-2</v>
      </c>
    </row>
    <row r="109" spans="1:3" x14ac:dyDescent="0.2">
      <c r="A109" s="30" t="str">
        <f t="shared" si="41"/>
        <v>Information technology</v>
      </c>
      <c r="B109" s="44">
        <f t="shared" si="42"/>
        <v>2.7106056123010314</v>
      </c>
      <c r="C109" s="44">
        <f t="shared" si="43"/>
        <v>0.64972235434515024</v>
      </c>
    </row>
    <row r="110" spans="1:3" x14ac:dyDescent="0.2">
      <c r="A110" s="30" t="str">
        <f t="shared" si="41"/>
        <v>Finance and insurance</v>
      </c>
      <c r="B110" s="44">
        <f t="shared" si="42"/>
        <v>1.3749075269041899</v>
      </c>
      <c r="C110" s="44">
        <f t="shared" si="43"/>
        <v>-0.24180377793390218</v>
      </c>
    </row>
    <row r="111" spans="1:3" x14ac:dyDescent="0.2">
      <c r="A111" s="30" t="str">
        <f t="shared" si="41"/>
        <v>Real estate</v>
      </c>
      <c r="B111" s="44">
        <f t="shared" si="42"/>
        <v>3.5731779426315224</v>
      </c>
      <c r="C111" s="44">
        <f t="shared" si="43"/>
        <v>0.74866438825240689</v>
      </c>
    </row>
    <row r="112" spans="1:3" x14ac:dyDescent="0.2">
      <c r="A112" s="30" t="str">
        <f t="shared" si="41"/>
        <v>Professional services</v>
      </c>
      <c r="B112" s="44">
        <f t="shared" si="42"/>
        <v>0.16846714734641832</v>
      </c>
      <c r="C112" s="44">
        <f t="shared" si="43"/>
        <v>0.54805421847636815</v>
      </c>
    </row>
    <row r="113" spans="1:3" x14ac:dyDescent="0.2">
      <c r="A113" s="30" t="str">
        <f t="shared" si="41"/>
        <v>Support services</v>
      </c>
      <c r="B113" s="44">
        <f t="shared" si="42"/>
        <v>2.2346582704596996</v>
      </c>
      <c r="C113" s="44">
        <f t="shared" si="43"/>
        <v>0.79036431001200391</v>
      </c>
    </row>
    <row r="114" spans="1:3" x14ac:dyDescent="0.2">
      <c r="A114" s="30" t="str">
        <f t="shared" si="41"/>
        <v>Arts and entertainment</v>
      </c>
      <c r="B114" s="44">
        <f t="shared" si="42"/>
        <v>-0.54756932591759622</v>
      </c>
      <c r="C114" s="44">
        <f t="shared" si="43"/>
        <v>-0.2100479069237049</v>
      </c>
    </row>
    <row r="115" spans="1:3" x14ac:dyDescent="0.2">
      <c r="A115" s="30" t="str">
        <f t="shared" si="41"/>
        <v>Other services</v>
      </c>
      <c r="B115" s="44">
        <f t="shared" si="42"/>
        <v>-2.087243316029852</v>
      </c>
      <c r="C115" s="44">
        <f t="shared" si="43"/>
        <v>-0.14473217894198642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1.2557199282656972</v>
      </c>
      <c r="C117" s="44">
        <f t="shared" si="43"/>
        <v>0.6249206579327371</v>
      </c>
    </row>
    <row r="118" spans="1:3" x14ac:dyDescent="0.2">
      <c r="A118" s="30" t="str">
        <f t="shared" si="41"/>
        <v>Public admin. and defence</v>
      </c>
      <c r="B118" s="44">
        <f t="shared" si="42"/>
        <v>-0.42866161791689228</v>
      </c>
      <c r="C118" s="44">
        <f t="shared" si="43"/>
        <v>0.35035059019112857</v>
      </c>
    </row>
    <row r="119" spans="1:3" x14ac:dyDescent="0.2">
      <c r="A119" s="30" t="str">
        <f t="shared" si="41"/>
        <v>Education</v>
      </c>
      <c r="B119" s="44">
        <f t="shared" si="42"/>
        <v>-0.53010693940209741</v>
      </c>
      <c r="C119" s="44">
        <f t="shared" si="43"/>
        <v>0.58480159319147518</v>
      </c>
    </row>
    <row r="120" spans="1:3" x14ac:dyDescent="0.2">
      <c r="A120" s="30" t="str">
        <f t="shared" si="41"/>
        <v>Health and social work</v>
      </c>
      <c r="B120" s="44">
        <f t="shared" si="42"/>
        <v>3.1963936569129547</v>
      </c>
      <c r="C120" s="44">
        <f t="shared" si="43"/>
        <v>0.72781706511648725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0.62631770309933277</v>
      </c>
      <c r="C122" s="206">
        <f t="shared" si="43"/>
        <v>0.41601638537631658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Midlands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498.354353573857</v>
      </c>
      <c r="C9" s="299" t="str">
        <f>CONCATENATE("(",ROUND((B9/$H11)*100,1),")")</f>
        <v>(35.6)</v>
      </c>
      <c r="D9" s="249">
        <f>SUM(D30,D51,D72,D93,D114,D135,D156,D177,D198,D219,D240,D261,D282,D303,D324,D345,D366,D387,D408,D429,D450,D471)</f>
        <v>118.97463690885758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118.17833137933685</v>
      </c>
      <c r="G9" s="299" t="str">
        <f>CONCATENATE("(",ROUND((F9/$H11)*100,1),")")</f>
        <v>(8.4)</v>
      </c>
      <c r="H9" s="249">
        <f>SUM(H30,H51,H72,H93,H114,H135,H156,H177,H198,H219,H240,H261,H282,H303,H324,H345,H366,H387,H408,H429,H450,H471)</f>
        <v>735.50732186205153</v>
      </c>
      <c r="I9" s="299" t="str">
        <f>CONCATENATE("(",ROUND((H9/$H11)*100,1),")")</f>
        <v>(52.6)</v>
      </c>
      <c r="K9" s="249">
        <f>B14-B9</f>
        <v>10.045153082874549</v>
      </c>
      <c r="L9" s="249">
        <f>D14-D9</f>
        <v>4.667201447743011</v>
      </c>
      <c r="M9" s="249">
        <f>F14-F9</f>
        <v>2.2169886200110511</v>
      </c>
      <c r="N9" s="249">
        <f>SUM(K9:M9)</f>
        <v>16.929343150628611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320.12302886195295</v>
      </c>
      <c r="C10" s="299" t="str">
        <f>CONCATENATE("(",ROUND((B10/$H11)*100,1),")")</f>
        <v>(22.9)</v>
      </c>
      <c r="D10" s="249">
        <f t="shared" ref="D10" si="1">SUM(D31,D52,D73,D94,D115,D136,D157,D178,D199,D220,D241,D262,D283,D304,D325,D346,D367,D388,D409,D430,D451,D472)</f>
        <v>293.89483007330216</v>
      </c>
      <c r="E10" s="299" t="str">
        <f>CONCATENATE("(",ROUND((D10/$H11)*100,1),")")</f>
        <v>(21)</v>
      </c>
      <c r="F10" s="249">
        <f t="shared" ref="F10" si="2">SUM(F31,F52,F73,F94,F115,F136,F157,F178,F199,F220,F241,F262,F283,F304,F325,F346,F367,F388,F409,F430,F451,F472)</f>
        <v>50.007819202693781</v>
      </c>
      <c r="G10" s="299" t="str">
        <f>CONCATENATE("(",ROUND((F10/$H11)*100,1),")")</f>
        <v>(3.6)</v>
      </c>
      <c r="H10" s="249">
        <f t="shared" ref="H10" si="3">SUM(H31,H52,H73,H94,H115,H136,H157,H178,H199,H220,H241,H262,H283,H304,H325,H346,H367,H388,H409,H430,H451,H472)</f>
        <v>664.02567813794894</v>
      </c>
      <c r="I10" s="299" t="str">
        <f>CONCATENATE("(",ROUND((H10/$H11)*100,1),")")</f>
        <v>(47.4)</v>
      </c>
      <c r="K10" s="249">
        <f t="shared" ref="K10:K11" si="4">B15-B10</f>
        <v>15.825883743703457</v>
      </c>
      <c r="L10" s="249">
        <f t="shared" ref="L10:L11" si="5">D15-D10</f>
        <v>4.1278548788943681</v>
      </c>
      <c r="M10" s="249">
        <f t="shared" ref="M10:M11" si="6">F15-F10</f>
        <v>1.2169182267730392</v>
      </c>
      <c r="N10" s="249">
        <f t="shared" ref="N10:N11" si="7">SUM(K10:M10)</f>
        <v>21.170656849370864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818.47738243581011</v>
      </c>
      <c r="C11" s="299" t="str">
        <f>CONCATENATE("(",ROUND((B11/$H11)*100,1),")")</f>
        <v>(58.5)</v>
      </c>
      <c r="D11" s="249">
        <f t="shared" ref="D11" si="8">SUM(D32,D53,D74,D95,D116,D137,D158,D179,D200,D221,D242,D263,D284,D305,D326,D347,D368,D389,D410,D431,D452,D473)</f>
        <v>412.86946698215974</v>
      </c>
      <c r="E11" s="299" t="str">
        <f>CONCATENATE("(",ROUND((D11/$H11)*100,1),")")</f>
        <v>(29.5)</v>
      </c>
      <c r="F11" s="249">
        <f t="shared" ref="F11" si="9">SUM(F32,F53,F74,F95,F116,F137,F158,F179,F200,F221,F242,F263,F284,F305,F326,F347,F368,F389,F410,F431,F452,F473)</f>
        <v>168.18615058203062</v>
      </c>
      <c r="G11" s="299" t="str">
        <f>CONCATENATE("(",ROUND((F11/$H11)*100,1),")")</f>
        <v>(12)</v>
      </c>
      <c r="H11" s="249">
        <f t="shared" ref="H11" si="10">SUM(H32,H53,H74,H95,H116,H137,H158,H179,H200,H221,H242,H263,H284,H305,H326,H347,H368,H389,H410,H431,H452,H473)</f>
        <v>1399.5330000000004</v>
      </c>
      <c r="I11" s="299" t="str">
        <f>CONCATENATE("(",ROUND((H11/$H11)*100,1),")")</f>
        <v>(100)</v>
      </c>
      <c r="K11" s="249">
        <f t="shared" si="4"/>
        <v>25.871036826577779</v>
      </c>
      <c r="L11" s="249">
        <f t="shared" si="5"/>
        <v>8.7950563266373365</v>
      </c>
      <c r="M11" s="249">
        <f t="shared" si="6"/>
        <v>3.4339068467841685</v>
      </c>
      <c r="N11" s="249">
        <f t="shared" si="7"/>
        <v>38.099999999999284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508.39950665673155</v>
      </c>
      <c r="C14" s="299" t="str">
        <f>CONCATENATE("(",ROUND((B14/$H16)*100,1),")")</f>
        <v>(35.4)</v>
      </c>
      <c r="D14" s="249">
        <f t="shared" ref="D14" si="11">SUM(D35,D56,D77,D98,D119,D140,D161,D182,D203,D224,D245,D266,D287,D308,D329,D350,D371,D392,D413,D434,D455,D476)</f>
        <v>123.64183835660059</v>
      </c>
      <c r="E14" s="299" t="str">
        <f>CONCATENATE("(",ROUND((D14/$H16)*100,1),")")</f>
        <v>(8.6)</v>
      </c>
      <c r="F14" s="249">
        <f t="shared" ref="F14" si="12">SUM(F35,F56,F77,F98,F119,F140,F161,F182,F203,F224,F245,F266,F287,F308,F329,F350,F371,F392,F413,F434,F455,F476)</f>
        <v>120.3953199993479</v>
      </c>
      <c r="G14" s="299" t="str">
        <f>CONCATENATE("(",ROUND((F14/$H16)*100,1),")")</f>
        <v>(8.4)</v>
      </c>
      <c r="H14" s="249">
        <f t="shared" ref="H14" si="13">SUM(H35,H56,H77,H98,H119,H140,H161,H182,H203,H224,H245,H266,H287,H308,H329,H350,H371,H392,H413,H434,H455,H476)</f>
        <v>752.43666501268001</v>
      </c>
      <c r="I14" s="299" t="str">
        <f>CONCATENATE("(",ROUND((H14/$H16)*100,1),")")</f>
        <v>(52.3)</v>
      </c>
      <c r="K14" s="249">
        <f>B19-B14</f>
        <v>4.8210177767547293</v>
      </c>
      <c r="L14" s="249">
        <f>D19-D14</f>
        <v>8.5698479497421687</v>
      </c>
      <c r="M14" s="249">
        <f>F19-F14</f>
        <v>4.9492561261572519</v>
      </c>
      <c r="N14" s="249">
        <f>SUM(K14:M14)</f>
        <v>18.34012185265415</v>
      </c>
    </row>
    <row r="15" spans="1:17" x14ac:dyDescent="0.2">
      <c r="A15" s="282" t="s">
        <v>365</v>
      </c>
      <c r="B15" s="249">
        <f t="shared" si="0"/>
        <v>335.9489126056564</v>
      </c>
      <c r="C15" s="299" t="str">
        <f>CONCATENATE("(",ROUND((B15/$H16)*100,1),")")</f>
        <v>(23.4)</v>
      </c>
      <c r="D15" s="249">
        <f t="shared" ref="D15" si="14">SUM(D36,D57,D78,D99,D120,D141,D162,D183,D204,D225,D246,D267,D288,D309,D330,D351,D372,D393,D414,D435,D456,D477)</f>
        <v>298.02268495219653</v>
      </c>
      <c r="E15" s="299" t="str">
        <f>CONCATENATE("(",ROUND((D15/$H16)*100,1),")")</f>
        <v>(20.7)</v>
      </c>
      <c r="F15" s="249">
        <f t="shared" ref="F15" si="15">SUM(F36,F57,F78,F99,F120,F141,F162,F183,F204,F225,F246,F267,F288,F309,F330,F351,F372,F393,F414,F435,F456,F477)</f>
        <v>51.224737429466821</v>
      </c>
      <c r="G15" s="299" t="str">
        <f>CONCATENATE("(",ROUND((F15/$H16)*100,1),")")</f>
        <v>(3.6)</v>
      </c>
      <c r="H15" s="249">
        <f t="shared" ref="H15" si="16">SUM(H36,H57,H78,H99,H120,H141,H162,H183,H204,H225,H246,H267,H288,H309,H330,H351,H372,H393,H414,H435,H456,H477)</f>
        <v>685.19633498731969</v>
      </c>
      <c r="I15" s="299" t="str">
        <f>CONCATENATE("(",ROUND((H15/$H16)*100,1),")")</f>
        <v>(47.7)</v>
      </c>
      <c r="K15" s="249">
        <f t="shared" ref="K15:K16" si="17">B20-B15</f>
        <v>25.910296174375389</v>
      </c>
      <c r="L15" s="249">
        <f t="shared" ref="L15:L16" si="18">D20-D15</f>
        <v>4.2844043709989137</v>
      </c>
      <c r="M15" s="249">
        <f t="shared" ref="M15:M16" si="19">F20-F15</f>
        <v>3.2891776019715238</v>
      </c>
      <c r="N15" s="249">
        <f t="shared" ref="N15:N16" si="20">SUM(K15:M15)</f>
        <v>33.483878147345827</v>
      </c>
    </row>
    <row r="16" spans="1:17" x14ac:dyDescent="0.2">
      <c r="A16" s="282" t="s">
        <v>363</v>
      </c>
      <c r="B16" s="249">
        <f t="shared" si="0"/>
        <v>844.34841926238789</v>
      </c>
      <c r="C16" s="299" t="str">
        <f>CONCATENATE("(",ROUND((B16/$H16)*100,1),")")</f>
        <v>(58.7)</v>
      </c>
      <c r="D16" s="249">
        <f t="shared" ref="D16" si="21">SUM(D37,D58,D79,D100,D121,D142,D163,D184,D205,D226,D247,D268,D289,D310,D331,D352,D373,D394,D415,D436,D457,D478)</f>
        <v>421.66452330879707</v>
      </c>
      <c r="E16" s="299" t="str">
        <f>CONCATENATE("(",ROUND((D16/$H16)*100,1),")")</f>
        <v>(29.3)</v>
      </c>
      <c r="F16" s="249">
        <f t="shared" ref="F16" si="22">SUM(F37,F58,F79,F100,F121,F142,F163,F184,F205,F226,F247,F268,F289,F310,F331,F352,F373,F394,F415,F436,F457,F478)</f>
        <v>171.62005742881479</v>
      </c>
      <c r="G16" s="299" t="str">
        <f>CONCATENATE("(",ROUND((F16/$H16)*100,1),")")</f>
        <v>(11.9)</v>
      </c>
      <c r="H16" s="249">
        <f t="shared" ref="H16" si="23">SUM(H37,H58,H79,H100,H121,H142,H163,H184,H205,H226,H247,H268,H289,H310,H331,H352,H373,H394,H415,H436,H457,H478)</f>
        <v>1437.6329999999998</v>
      </c>
      <c r="I16" s="299" t="str">
        <f>CONCATENATE("(",ROUND((H16/$H16)*100,1),")")</f>
        <v>(100)</v>
      </c>
      <c r="K16" s="249">
        <f t="shared" si="17"/>
        <v>30.731313951129891</v>
      </c>
      <c r="L16" s="249">
        <f t="shared" si="18"/>
        <v>12.854252320741125</v>
      </c>
      <c r="M16" s="249">
        <f t="shared" si="19"/>
        <v>8.2384337281287117</v>
      </c>
      <c r="N16" s="249">
        <f t="shared" si="20"/>
        <v>51.823999999999728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513.22052443348628</v>
      </c>
      <c r="C19" s="299" t="str">
        <f>CONCATENATE("(",ROUND((B19/$H21)*100,1),")")</f>
        <v>(34.5)</v>
      </c>
      <c r="D19" s="249">
        <f t="shared" ref="D19" si="24">SUM(D40,D61,D82,D103,D124,D145,D166,D187,D208,D229,D250,D271,D292,D313,D334,D355,D376,D397,D418,D439,D460,D481)</f>
        <v>132.21168630634276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125.34457612550516</v>
      </c>
      <c r="G19" s="299" t="str">
        <f>CONCATENATE("(",ROUND((F19/$H21)*100,1),")")</f>
        <v>(8.4)</v>
      </c>
      <c r="H19" s="249">
        <f t="shared" ref="H19" si="26">SUM(H40,H61,H82,H103,H124,H145,H166,H187,H208,H229,H250,H271,H292,H313,H334,H355,H376,H397,H418,H439,H460,H481)</f>
        <v>770.77678686533397</v>
      </c>
      <c r="I19" s="299" t="str">
        <f>CONCATENATE("(",ROUND((H19/$H21)*100,1),")")</f>
        <v>(51.7)</v>
      </c>
      <c r="K19" s="249">
        <f>B19-B9</f>
        <v>14.866170859629278</v>
      </c>
      <c r="L19" s="249">
        <f>D19-D9</f>
        <v>13.23704939748518</v>
      </c>
      <c r="M19" s="249">
        <f>F19-F9</f>
        <v>7.166244746168303</v>
      </c>
      <c r="N19" s="249">
        <f>SUM(K19:M19)</f>
        <v>35.269465003282761</v>
      </c>
    </row>
    <row r="20" spans="1:14" x14ac:dyDescent="0.2">
      <c r="A20" s="282" t="s">
        <v>365</v>
      </c>
      <c r="B20" s="249">
        <f t="shared" si="0"/>
        <v>361.85920878003179</v>
      </c>
      <c r="C20" s="299" t="str">
        <f>CONCATENATE("(",ROUND((B20/$H21)*100,1),")")</f>
        <v>(24.3)</v>
      </c>
      <c r="D20" s="249">
        <f t="shared" ref="D20" si="27">SUM(D41,D62,D83,D104,D125,D146,D167,D188,D209,D230,D251,D272,D293,D314,D335,D356,D377,D398,D419,D440,D461,D482)</f>
        <v>302.30708932319544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54.513915031438344</v>
      </c>
      <c r="G20" s="299" t="str">
        <f>CONCATENATE("(",ROUND((F20/$H21)*100,1),")")</f>
        <v>(3.7)</v>
      </c>
      <c r="H20" s="249">
        <f t="shared" ref="H20" si="29">SUM(H41,H62,H83,H104,H125,H146,H167,H188,H209,H230,H251,H272,H293,H314,H335,H356,H377,H398,H419,H440,H461,H482)</f>
        <v>718.68021313466556</v>
      </c>
      <c r="I20" s="299" t="str">
        <f>CONCATENATE("(",ROUND((H20/$H21)*100,1),")")</f>
        <v>(48.3)</v>
      </c>
      <c r="K20" s="249">
        <f t="shared" ref="K20:K21" si="30">B20-B10</f>
        <v>41.736179918078847</v>
      </c>
      <c r="L20" s="249">
        <f t="shared" ref="L20:L21" si="31">D20-D10</f>
        <v>8.4122592498932818</v>
      </c>
      <c r="M20" s="249">
        <f t="shared" ref="M20:M21" si="32">F20-F10</f>
        <v>4.5060958287445629</v>
      </c>
      <c r="N20" s="249">
        <f t="shared" ref="N20:N21" si="33">SUM(K20:M20)</f>
        <v>54.654534996716691</v>
      </c>
    </row>
    <row r="21" spans="1:14" x14ac:dyDescent="0.2">
      <c r="A21" s="282" t="s">
        <v>363</v>
      </c>
      <c r="B21" s="249">
        <f t="shared" si="0"/>
        <v>875.07973321351778</v>
      </c>
      <c r="C21" s="299" t="str">
        <f>CONCATENATE("(",ROUND((B21/$H21)*100,1),")")</f>
        <v>(58.8)</v>
      </c>
      <c r="D21" s="249">
        <f t="shared" ref="D21" si="34">SUM(D42,D63,D84,D105,D126,D147,D168,D189,D210,D231,D252,D273,D294,D315,D336,D357,D378,D399,D420,D441,D462,D483)</f>
        <v>434.5187756295382</v>
      </c>
      <c r="E21" s="299" t="str">
        <f>CONCATENATE("(",ROUND((D21/$H21)*100,1),")")</f>
        <v>(29.2)</v>
      </c>
      <c r="F21" s="249">
        <f>SUM(F42,F63,F84,F105,F126,F147,F168,F189,F210,F231,F252,F273,F294,F315,F336,F357,F378,F399,F420,F441,F462,F483)</f>
        <v>179.8584911569435</v>
      </c>
      <c r="G21" s="299" t="str">
        <f>CONCATENATE("(",ROUND((F21/$H21)*100,1),")")</f>
        <v>(12.1)</v>
      </c>
      <c r="H21" s="249">
        <f t="shared" ref="H21" si="35">SUM(H42,H63,H84,H105,H126,H147,H168,H189,H210,H231,H252,H273,H294,H315,H336,H357,H378,H399,H420,H441,H462,H483)</f>
        <v>1489.4569999999994</v>
      </c>
      <c r="I21" s="299" t="str">
        <f>CONCATENATE("(",ROUND((H21/$H21)*100,1),")")</f>
        <v>(100)</v>
      </c>
      <c r="K21" s="249">
        <f t="shared" si="30"/>
        <v>56.60235077770767</v>
      </c>
      <c r="L21" s="249">
        <f t="shared" si="31"/>
        <v>21.649308647378462</v>
      </c>
      <c r="M21" s="249">
        <f t="shared" si="32"/>
        <v>11.67234057491288</v>
      </c>
      <c r="N21" s="249">
        <f t="shared" si="33"/>
        <v>89.923999999999012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0.9706041236352031</v>
      </c>
      <c r="C30" s="299" t="str">
        <f>CONCATENATE("(",ROUND((B30/$H32)*100,1),")")</f>
        <v>(32.5)</v>
      </c>
      <c r="D30" s="302">
        <f>'Ind T6'!M9</f>
        <v>2.4563942498234452E-2</v>
      </c>
      <c r="E30" s="299" t="str">
        <f>CONCATENATE("(",ROUND((D30/$H32)*100,1),")")</f>
        <v>(0.8)</v>
      </c>
      <c r="F30" s="302">
        <f>'Ind T6'!N9</f>
        <v>1.0094860860637347</v>
      </c>
      <c r="G30" s="299" t="str">
        <f>CONCATENATE("(",ROUND((F30/$H32)*100,1),")")</f>
        <v>(33.8)</v>
      </c>
      <c r="H30" s="302">
        <f>SUM(B30,D30,F30)</f>
        <v>2.0046541521971721</v>
      </c>
      <c r="I30" s="299" t="str">
        <f>CONCATENATE("(",ROUND((H30/$H32)*100,1),")")</f>
        <v>(67.1)</v>
      </c>
      <c r="K30" s="302">
        <f>B35-B30</f>
        <v>0.11556552148772459</v>
      </c>
      <c r="L30" s="302">
        <f>D35-D30</f>
        <v>2.2365860698292869E-3</v>
      </c>
      <c r="M30" s="302">
        <f>F35-F30</f>
        <v>5.056324689777747E-2</v>
      </c>
      <c r="N30" s="302">
        <f>SUM(K30:M30)</f>
        <v>0.16836535445533135</v>
      </c>
    </row>
    <row r="31" spans="1:14" x14ac:dyDescent="0.2">
      <c r="A31" s="282" t="s">
        <v>365</v>
      </c>
      <c r="B31" s="302">
        <f>'Ind T6'!L8</f>
        <v>0.54920771970325488</v>
      </c>
      <c r="C31" s="299" t="str">
        <f>CONCATENATE("(",ROUND((B31/$H32)*100,1),")")</f>
        <v>(18.4)</v>
      </c>
      <c r="D31" s="302">
        <f>'Ind T6'!M8</f>
        <v>2.653431221760422E-2</v>
      </c>
      <c r="E31" s="299" t="str">
        <f>CONCATENATE("(",ROUND((D31/$H32)*100,1),")")</f>
        <v>(0.9)</v>
      </c>
      <c r="F31" s="302">
        <f>'Ind T6'!N8</f>
        <v>0.40760381588196726</v>
      </c>
      <c r="G31" s="299" t="str">
        <f>CONCATENATE("(",ROUND((F31/$H32)*100,1),")")</f>
        <v>(13.6)</v>
      </c>
      <c r="H31" s="302">
        <f t="shared" ref="H31" si="36">SUM(B31,D31,F31)</f>
        <v>0.98334584780282641</v>
      </c>
      <c r="I31" s="299" t="str">
        <f>CONCATENATE("(",ROUND((H31/$H32)*100,1),")")</f>
        <v>(32.9)</v>
      </c>
      <c r="K31" s="302">
        <f t="shared" ref="K31:K32" si="37">B36-B31</f>
        <v>4.5301467326191891E-2</v>
      </c>
      <c r="L31" s="302">
        <f t="shared" ref="L31:L32" si="38">D36-D31</f>
        <v>1.3545626886193214E-3</v>
      </c>
      <c r="M31" s="302">
        <f t="shared" ref="M31:M32" si="39">F36-F31</f>
        <v>3.9978615529856043E-2</v>
      </c>
      <c r="N31" s="302">
        <f t="shared" ref="N31:N32" si="40">SUM(K31:M31)</f>
        <v>8.6634645544667252E-2</v>
      </c>
    </row>
    <row r="32" spans="1:14" x14ac:dyDescent="0.2">
      <c r="A32" s="282" t="s">
        <v>363</v>
      </c>
      <c r="B32" s="302">
        <f>SUM(B30:B31)</f>
        <v>1.519811843338458</v>
      </c>
      <c r="C32" s="299" t="str">
        <f>CONCATENATE("(",ROUND((B32/$H32)*100,1),")")</f>
        <v>(50.9)</v>
      </c>
      <c r="D32" s="302">
        <f>SUM(D30:D31)</f>
        <v>5.1098254715838676E-2</v>
      </c>
      <c r="E32" s="299" t="str">
        <f>CONCATENATE("(",ROUND((D32/$H32)*100,1),")")</f>
        <v>(1.7)</v>
      </c>
      <c r="F32" s="302">
        <f>SUM(F30:F31)</f>
        <v>1.4170899019457019</v>
      </c>
      <c r="G32" s="299" t="str">
        <f>CONCATENATE("(",ROUND((F32/$H32)*100,1),")")</f>
        <v>(47.4)</v>
      </c>
      <c r="H32" s="302">
        <f>SUM(H30:H31)</f>
        <v>2.9879999999999987</v>
      </c>
      <c r="I32" s="299" t="str">
        <f>CONCATENATE("(",ROUND((H32/$H32)*100,1),")")</f>
        <v>(100)</v>
      </c>
      <c r="K32" s="302">
        <f t="shared" si="37"/>
        <v>0.16086698881391648</v>
      </c>
      <c r="L32" s="302">
        <f t="shared" si="38"/>
        <v>3.5911487584486049E-3</v>
      </c>
      <c r="M32" s="302">
        <f t="shared" si="39"/>
        <v>9.0541862427633513E-2</v>
      </c>
      <c r="N32" s="302">
        <f t="shared" si="40"/>
        <v>0.25499999999999856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1.0861696451229277</v>
      </c>
      <c r="C35" s="299" t="str">
        <f>CONCATENATE("(",ROUND((B35/$H37)*100,1),")")</f>
        <v>(33.5)</v>
      </c>
      <c r="D35" s="302">
        <f>'Ind T6'!R9</f>
        <v>2.6800528568063739E-2</v>
      </c>
      <c r="E35" s="299" t="str">
        <f>CONCATENATE("(",ROUND((D35/$H37)*100,1),")")</f>
        <v>(0.8)</v>
      </c>
      <c r="F35" s="302">
        <f>'Ind T6'!S9</f>
        <v>1.0600493329615122</v>
      </c>
      <c r="G35" s="299" t="str">
        <f>CONCATENATE("(",ROUND((F35/$H37)*100,1),")")</f>
        <v>(32.7)</v>
      </c>
      <c r="H35" s="302">
        <f>SUM(B35,D35,F35)</f>
        <v>2.1730195066525035</v>
      </c>
      <c r="I35" s="299" t="str">
        <f>CONCATENATE("(",ROUND((H35/$H37)*100,1),")")</f>
        <v>(67)</v>
      </c>
      <c r="K35" s="302">
        <f>B40-B35</f>
        <v>8.5748372571543996E-2</v>
      </c>
      <c r="L35" s="302">
        <f>D40-D35</f>
        <v>2.8971662505931223E-5</v>
      </c>
      <c r="M35" s="302">
        <f>F40-F35</f>
        <v>-8.3564476880215621E-2</v>
      </c>
      <c r="N35" s="302">
        <f>SUM(K35:M35)</f>
        <v>2.2128673538343024E-3</v>
      </c>
    </row>
    <row r="36" spans="1:14" x14ac:dyDescent="0.2">
      <c r="A36" s="282" t="s">
        <v>365</v>
      </c>
      <c r="B36" s="302">
        <f>'Ind T6'!Q8</f>
        <v>0.59450918702944677</v>
      </c>
      <c r="C36" s="299" t="str">
        <f>CONCATENATE("(",ROUND((B36/$H37)*100,1),")")</f>
        <v>(18.3)</v>
      </c>
      <c r="D36" s="302">
        <f>'Ind T6'!R8</f>
        <v>2.7888874906223542E-2</v>
      </c>
      <c r="E36" s="299" t="str">
        <f>CONCATENATE("(",ROUND((D36/$H37)*100,1),")")</f>
        <v>(0.9)</v>
      </c>
      <c r="F36" s="302">
        <f>'Ind T6'!S8</f>
        <v>0.4475824314118233</v>
      </c>
      <c r="G36" s="299" t="str">
        <f>CONCATENATE("(",ROUND((F36/$H37)*100,1),")")</f>
        <v>(13.8)</v>
      </c>
      <c r="H36" s="302">
        <f t="shared" ref="H36" si="41">SUM(B36,D36,F36)</f>
        <v>1.0699804933474937</v>
      </c>
      <c r="I36" s="299" t="str">
        <f>CONCATENATE("(",ROUND((H36/$H37)*100,1),")")</f>
        <v>(33)</v>
      </c>
      <c r="K36" s="302">
        <f t="shared" ref="K36:K37" si="42">B41-B36</f>
        <v>-3.3068494601022902E-3</v>
      </c>
      <c r="L36" s="302">
        <f t="shared" ref="L36:L37" si="43">D41-D36</f>
        <v>-2.148897527694104E-3</v>
      </c>
      <c r="M36" s="302">
        <f t="shared" ref="M36:M37" si="44">F41-F36</f>
        <v>1.1242879633961922E-2</v>
      </c>
      <c r="N36" s="302">
        <f t="shared" ref="N36:N37" si="45">SUM(K36:M36)</f>
        <v>5.7871326461655277E-3</v>
      </c>
    </row>
    <row r="37" spans="1:14" x14ac:dyDescent="0.2">
      <c r="A37" s="282" t="s">
        <v>363</v>
      </c>
      <c r="B37" s="302">
        <f>SUM(B35:B36)</f>
        <v>1.6806788321523745</v>
      </c>
      <c r="C37" s="299" t="str">
        <f>CONCATENATE("(",ROUND((B37/$H37)*100,1),")")</f>
        <v>(51.8)</v>
      </c>
      <c r="D37" s="302">
        <f>SUM(D35:D36)</f>
        <v>5.4689403474287281E-2</v>
      </c>
      <c r="E37" s="299" t="str">
        <f>CONCATENATE("(",ROUND((D37/$H37)*100,1),")")</f>
        <v>(1.7)</v>
      </c>
      <c r="F37" s="302">
        <f>SUM(F35:F36)</f>
        <v>1.5076317643733355</v>
      </c>
      <c r="G37" s="299" t="str">
        <f>CONCATENATE("(",ROUND((F37/$H37)*100,1),")")</f>
        <v>(46.5)</v>
      </c>
      <c r="H37" s="302">
        <f>SUM(H35:H36)</f>
        <v>3.2429999999999972</v>
      </c>
      <c r="I37" s="299" t="str">
        <f>CONCATENATE("(",ROUND((H37/$H37)*100,1),")")</f>
        <v>(100)</v>
      </c>
      <c r="K37" s="302">
        <f t="shared" si="42"/>
        <v>8.2441523111441706E-2</v>
      </c>
      <c r="L37" s="302">
        <f t="shared" si="43"/>
        <v>-2.1199258651881728E-3</v>
      </c>
      <c r="M37" s="302">
        <f t="shared" si="44"/>
        <v>-7.2321597246253644E-2</v>
      </c>
      <c r="N37" s="302">
        <f t="shared" si="45"/>
        <v>7.9999999999998961E-3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1.1719180176944717</v>
      </c>
      <c r="C40" s="299" t="str">
        <f>CONCATENATE("(",ROUND((B40/$H42)*100,1),")")</f>
        <v>(36)</v>
      </c>
      <c r="D40" s="302">
        <f>'Ind T6'!W9</f>
        <v>2.682950023056967E-2</v>
      </c>
      <c r="E40" s="299" t="str">
        <f>CONCATENATE("(",ROUND((D40/$H42)*100,1),")")</f>
        <v>(0.8)</v>
      </c>
      <c r="F40" s="302">
        <f>'Ind T6'!X9</f>
        <v>0.97648485608129654</v>
      </c>
      <c r="G40" s="299" t="str">
        <f>CONCATENATE("(",ROUND((F40/$H42)*100,1),")")</f>
        <v>(30)</v>
      </c>
      <c r="H40" s="302">
        <f>SUM(B40,D40,F40)</f>
        <v>2.1752323740063377</v>
      </c>
      <c r="I40" s="299" t="str">
        <f>CONCATENATE("(",ROUND((H40/$H42)*100,1),")")</f>
        <v>(66.9)</v>
      </c>
      <c r="K40" s="302">
        <f>B40-B30</f>
        <v>0.20131389405926858</v>
      </c>
      <c r="L40" s="302">
        <f>D40-D30</f>
        <v>2.2655577323352181E-3</v>
      </c>
      <c r="M40" s="302">
        <f>F40-F30</f>
        <v>-3.3001229982438152E-2</v>
      </c>
      <c r="N40" s="302">
        <f>SUM(K40:M40)</f>
        <v>0.17057822180916565</v>
      </c>
    </row>
    <row r="41" spans="1:14" x14ac:dyDescent="0.2">
      <c r="A41" s="282" t="s">
        <v>365</v>
      </c>
      <c r="B41" s="302">
        <f>'Ind T6'!V8</f>
        <v>0.59120233756934448</v>
      </c>
      <c r="C41" s="299" t="str">
        <f>CONCATENATE("(",ROUND((B41/$H42)*100,1),")")</f>
        <v>(18.2)</v>
      </c>
      <c r="D41" s="302">
        <f>'Ind T6'!W8</f>
        <v>2.5739977378529438E-2</v>
      </c>
      <c r="E41" s="299" t="str">
        <f>CONCATENATE("(",ROUND((D41/$H42)*100,1),")")</f>
        <v>(0.8)</v>
      </c>
      <c r="F41" s="302">
        <f>'Ind T6'!X8</f>
        <v>0.45882531104578522</v>
      </c>
      <c r="G41" s="299" t="str">
        <f>CONCATENATE("(",ROUND((F41/$H42)*100,1),")")</f>
        <v>(14.1)</v>
      </c>
      <c r="H41" s="302">
        <f t="shared" ref="H41" si="46">SUM(B41,D41,F41)</f>
        <v>1.075767625993659</v>
      </c>
      <c r="I41" s="299" t="str">
        <f>CONCATENATE("(",ROUND((H41/$H42)*100,1),")")</f>
        <v>(33.1)</v>
      </c>
      <c r="K41" s="302">
        <f t="shared" ref="K41:K42" si="47">B41-B31</f>
        <v>4.1994617866089601E-2</v>
      </c>
      <c r="L41" s="302">
        <f t="shared" ref="L41:L42" si="48">D41-D31</f>
        <v>-7.9433483907478258E-4</v>
      </c>
      <c r="M41" s="302">
        <f t="shared" ref="M41:M42" si="49">F41-F31</f>
        <v>5.1221495163817965E-2</v>
      </c>
      <c r="N41" s="302">
        <f t="shared" ref="N41:N42" si="50">SUM(K41:M41)</f>
        <v>9.2421778190832776E-2</v>
      </c>
    </row>
    <row r="42" spans="1:14" x14ac:dyDescent="0.2">
      <c r="A42" s="282" t="s">
        <v>363</v>
      </c>
      <c r="B42" s="302">
        <f>SUM(B40:B41)</f>
        <v>1.7631203552638162</v>
      </c>
      <c r="C42" s="299" t="str">
        <f>CONCATENATE("(",ROUND((B42/$H42)*100,1),")")</f>
        <v>(54.2)</v>
      </c>
      <c r="D42" s="302">
        <f>SUM(D40:D41)</f>
        <v>5.2569477609099108E-2</v>
      </c>
      <c r="E42" s="299" t="str">
        <f>CONCATENATE("(",ROUND((D42/$H42)*100,1),")")</f>
        <v>(1.6)</v>
      </c>
      <c r="F42" s="302">
        <f>SUM(F40:F41)</f>
        <v>1.4353101671270818</v>
      </c>
      <c r="G42" s="299" t="str">
        <f>CONCATENATE("(",ROUND((F42/$H42)*100,1),")")</f>
        <v>(44.1)</v>
      </c>
      <c r="H42" s="302">
        <f>SUM(H40:H41)</f>
        <v>3.2509999999999968</v>
      </c>
      <c r="I42" s="299" t="str">
        <f>CONCATENATE("(",ROUND((H42/$H42)*100,1),")")</f>
        <v>(100)</v>
      </c>
      <c r="K42" s="302">
        <f t="shared" si="47"/>
        <v>0.24330851192535818</v>
      </c>
      <c r="L42" s="302">
        <f t="shared" si="48"/>
        <v>1.4712228932604321E-3</v>
      </c>
      <c r="M42" s="302">
        <f t="shared" si="49"/>
        <v>1.8220265181379869E-2</v>
      </c>
      <c r="N42" s="302">
        <f t="shared" si="50"/>
        <v>0.26299999999999846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0.52225293132211381</v>
      </c>
      <c r="C51" s="299" t="str">
        <f>CONCATENATE("(",ROUND((B51/$H53)*100,1),")")</f>
        <v>(82.2)</v>
      </c>
      <c r="D51" s="302">
        <f>'Ind T6'!M18</f>
        <v>8.7751256281860084E-3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0.53102805695029986</v>
      </c>
      <c r="I51" s="299" t="str">
        <f>CONCATENATE("(",ROUND((H51/$H53)*100,1),")")</f>
        <v>(83.6)</v>
      </c>
      <c r="K51" s="302">
        <f>B56-B51</f>
        <v>-0.13579681058658571</v>
      </c>
      <c r="L51" s="302">
        <f>D56-D51</f>
        <v>-2.2072105918687817E-3</v>
      </c>
      <c r="M51" s="302">
        <f>F56-F51</f>
        <v>0</v>
      </c>
      <c r="N51" s="302">
        <f>SUM(K51:M51)</f>
        <v>-0.13800402117845451</v>
      </c>
    </row>
    <row r="52" spans="1:14" x14ac:dyDescent="0.2">
      <c r="A52" s="282" t="s">
        <v>365</v>
      </c>
      <c r="B52" s="302">
        <f>'Ind T6'!L17</f>
        <v>9.0144472362868155E-2</v>
      </c>
      <c r="C52" s="299" t="str">
        <f>CONCATENATE("(",ROUND((B52/$H53)*100,1),")")</f>
        <v>(14.2)</v>
      </c>
      <c r="D52" s="302">
        <f>'Ind T6'!M17</f>
        <v>1.3827470686830986E-2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0.10397194304969914</v>
      </c>
      <c r="I52" s="299" t="str">
        <f>CONCATENATE("(",ROUND((H52/$H53)*100,1),")")</f>
        <v>(16.4)</v>
      </c>
      <c r="K52" s="302">
        <f t="shared" ref="K52:K53" si="52">B57-B52</f>
        <v>-2.3677172192864512E-2</v>
      </c>
      <c r="L52" s="302">
        <f t="shared" ref="L52:L53" si="53">D57-D52</f>
        <v>-3.3188066286804294E-3</v>
      </c>
      <c r="M52" s="302">
        <f t="shared" ref="M52:M53" si="54">F57-F52</f>
        <v>0</v>
      </c>
      <c r="N52" s="302">
        <f t="shared" ref="N52:N53" si="55">SUM(K52:M52)</f>
        <v>-2.699597882154494E-2</v>
      </c>
    </row>
    <row r="53" spans="1:14" x14ac:dyDescent="0.2">
      <c r="A53" s="282" t="s">
        <v>363</v>
      </c>
      <c r="B53" s="302">
        <f>SUM(B51:B52)</f>
        <v>0.61239740368498197</v>
      </c>
      <c r="C53" s="299" t="str">
        <f>CONCATENATE("(",ROUND((B53/$H53)*100,1),")")</f>
        <v>(96.4)</v>
      </c>
      <c r="D53" s="302">
        <f>SUM(D51:D52)</f>
        <v>2.2602596315016994E-2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0.63499999999999901</v>
      </c>
      <c r="I53" s="299" t="str">
        <f>CONCATENATE("(",ROUND((H53/$H53)*100,1),")")</f>
        <v>(100)</v>
      </c>
      <c r="K53" s="302">
        <f t="shared" si="52"/>
        <v>-0.15947398277945024</v>
      </c>
      <c r="L53" s="302">
        <f t="shared" si="53"/>
        <v>-5.526017220549212E-3</v>
      </c>
      <c r="M53" s="302">
        <f t="shared" si="54"/>
        <v>0</v>
      </c>
      <c r="N53" s="302">
        <f t="shared" si="55"/>
        <v>-0.16499999999999945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0.3864561207355281</v>
      </c>
      <c r="C56" s="299" t="str">
        <f>CONCATENATE("(",ROUND((B56/$H58)*100,1),")")</f>
        <v>(82.2)</v>
      </c>
      <c r="D56" s="302">
        <f>'Ind T6'!R18</f>
        <v>6.5679150363172267E-3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0.3930240357718453</v>
      </c>
      <c r="I56" s="299" t="str">
        <f>CONCATENATE("(",ROUND((H56/$H58)*100,1),")")</f>
        <v>(83.6)</v>
      </c>
      <c r="K56" s="302">
        <f>B61-B56</f>
        <v>-0.1442184797996395</v>
      </c>
      <c r="L56" s="302">
        <f>D61-D56</f>
        <v>-1.9781492080455385E-3</v>
      </c>
      <c r="M56" s="302">
        <f>F61-F56</f>
        <v>0</v>
      </c>
      <c r="N56" s="302">
        <f>SUM(K56:M56)</f>
        <v>-0.14619662900768504</v>
      </c>
    </row>
    <row r="57" spans="1:14" x14ac:dyDescent="0.2">
      <c r="A57" s="282" t="s">
        <v>365</v>
      </c>
      <c r="B57" s="302">
        <f>'Ind T6'!Q17</f>
        <v>6.6467300170003643E-2</v>
      </c>
      <c r="C57" s="299" t="str">
        <f>CONCATENATE("(",ROUND((B57/$H58)*100,1),")")</f>
        <v>(14.1)</v>
      </c>
      <c r="D57" s="302">
        <f>'Ind T6'!R17</f>
        <v>1.0508664058150556E-2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7.6975964228154198E-2</v>
      </c>
      <c r="I57" s="299" t="str">
        <f>CONCATENATE("(",ROUND((H57/$H58)*100,1),")")</f>
        <v>(16.4)</v>
      </c>
      <c r="K57" s="302">
        <f t="shared" ref="K57:K58" si="57">B62-B57</f>
        <v>-2.6179355676544107E-2</v>
      </c>
      <c r="L57" s="302">
        <f t="shared" ref="L57:L58" si="58">D62-D57</f>
        <v>-3.6240153157707121E-3</v>
      </c>
      <c r="M57" s="302">
        <f t="shared" ref="M57:M58" si="59">F62-F57</f>
        <v>0</v>
      </c>
      <c r="N57" s="302">
        <f t="shared" ref="N57:N58" si="60">SUM(K57:M57)</f>
        <v>-2.980337099231482E-2</v>
      </c>
    </row>
    <row r="58" spans="1:14" x14ac:dyDescent="0.2">
      <c r="A58" s="282" t="s">
        <v>363</v>
      </c>
      <c r="B58" s="302">
        <f>SUM(B56:B57)</f>
        <v>0.45292342090553173</v>
      </c>
      <c r="C58" s="299" t="str">
        <f>CONCATENATE("(",ROUND((B58/$H58)*100,1),")")</f>
        <v>(96.4)</v>
      </c>
      <c r="D58" s="302">
        <f>SUM(D56:D57)</f>
        <v>1.7076579094467782E-2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0.46999999999999953</v>
      </c>
      <c r="I58" s="299" t="str">
        <f>CONCATENATE("(",ROUND((H58/$H58)*100,1),")")</f>
        <v>(100)</v>
      </c>
      <c r="K58" s="302">
        <f t="shared" si="57"/>
        <v>-0.17039783547618359</v>
      </c>
      <c r="L58" s="302">
        <f t="shared" si="58"/>
        <v>-5.6021645238162505E-3</v>
      </c>
      <c r="M58" s="302">
        <f t="shared" si="59"/>
        <v>0</v>
      </c>
      <c r="N58" s="302">
        <f t="shared" si="60"/>
        <v>-0.17599999999999985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0.24223764093588859</v>
      </c>
      <c r="C61" s="299" t="str">
        <f>CONCATENATE("(",ROUND((B61/$H63)*100,1),")")</f>
        <v>(82.4)</v>
      </c>
      <c r="D61" s="302">
        <f>'Ind T6'!W18</f>
        <v>4.5897658282716882E-3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0.24682740676416029</v>
      </c>
      <c r="I61" s="299" t="str">
        <f>CONCATENATE("(",ROUND((H61/$H63)*100,1),")")</f>
        <v>(84)</v>
      </c>
      <c r="K61" s="302">
        <f>B61-B51</f>
        <v>-0.28001529038622519</v>
      </c>
      <c r="L61" s="302">
        <f>D61-D51</f>
        <v>-4.1853597999143202E-3</v>
      </c>
      <c r="M61" s="302">
        <f>F61-F51</f>
        <v>0</v>
      </c>
      <c r="N61" s="302">
        <f>SUM(K61:M61)</f>
        <v>-0.28420065018613949</v>
      </c>
    </row>
    <row r="62" spans="1:14" x14ac:dyDescent="0.2">
      <c r="A62" s="282" t="s">
        <v>365</v>
      </c>
      <c r="B62" s="302">
        <f>'Ind T6'!V17</f>
        <v>4.0287944493459536E-2</v>
      </c>
      <c r="C62" s="299" t="str">
        <f>CONCATENATE("(",ROUND((B62/$H63)*100,1),")")</f>
        <v>(13.7)</v>
      </c>
      <c r="D62" s="302">
        <f>'Ind T6'!W17</f>
        <v>6.8846487423798444E-3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4.7172593235839382E-2</v>
      </c>
      <c r="I62" s="299" t="str">
        <f>CONCATENATE("(",ROUND((H62/$H63)*100,1),")")</f>
        <v>(16)</v>
      </c>
      <c r="K62" s="302">
        <f t="shared" ref="K62:K63" si="62">B62-B52</f>
        <v>-4.9856527869408619E-2</v>
      </c>
      <c r="L62" s="302">
        <f t="shared" ref="L62:L63" si="63">D62-D52</f>
        <v>-6.9428219444511415E-3</v>
      </c>
      <c r="M62" s="302">
        <f t="shared" ref="M62:M63" si="64">F62-F52</f>
        <v>0</v>
      </c>
      <c r="N62" s="302">
        <f t="shared" ref="N62:N63" si="65">SUM(K62:M62)</f>
        <v>-5.6799349813859763E-2</v>
      </c>
    </row>
    <row r="63" spans="1:14" x14ac:dyDescent="0.2">
      <c r="A63" s="282" t="s">
        <v>363</v>
      </c>
      <c r="B63" s="302">
        <f>SUM(B61:B62)</f>
        <v>0.28252558542934814</v>
      </c>
      <c r="C63" s="299" t="str">
        <f>CONCATENATE("(",ROUND((B63/$H63)*100,1),")")</f>
        <v>(96.1)</v>
      </c>
      <c r="D63" s="302">
        <f>SUM(D61:D62)</f>
        <v>1.1474414570651532E-2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0.29399999999999965</v>
      </c>
      <c r="I63" s="299" t="str">
        <f>CONCATENATE("(",ROUND((H63/$H63)*100,1),")")</f>
        <v>(100)</v>
      </c>
      <c r="K63" s="302">
        <f t="shared" si="62"/>
        <v>-0.32987181825563383</v>
      </c>
      <c r="L63" s="302">
        <f t="shared" si="63"/>
        <v>-1.1128181744365463E-2</v>
      </c>
      <c r="M63" s="302">
        <f t="shared" si="64"/>
        <v>0</v>
      </c>
      <c r="N63" s="302">
        <f t="shared" si="65"/>
        <v>-0.3409999999999993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6.2051565263017912</v>
      </c>
      <c r="C72" s="299" t="str">
        <f>CONCATENATE("(",ROUND((B72/$H74)*100,1),")")</f>
        <v>(59.2)</v>
      </c>
      <c r="D72" s="302">
        <f>'Ind T6'!M27</f>
        <v>0.57929923288625329</v>
      </c>
      <c r="E72" s="299" t="str">
        <f>CONCATENATE("(",ROUND((D72/$H74)*100,1),")")</f>
        <v>(5.5)</v>
      </c>
      <c r="F72" s="302">
        <f>'Ind T6'!N27</f>
        <v>0.10702775663345028</v>
      </c>
      <c r="G72" s="299" t="str">
        <f>CONCATENATE("(",ROUND((F72/$H74)*100,1),")")</f>
        <v>(1)</v>
      </c>
      <c r="H72" s="302">
        <f>SUM(B72,D72,F72)</f>
        <v>6.8914835158214949</v>
      </c>
      <c r="I72" s="299" t="str">
        <f>CONCATENATE("(",ROUND((H72/$H74)*100,1),")")</f>
        <v>(65.8)</v>
      </c>
      <c r="K72" s="302">
        <f>B77-B72</f>
        <v>-4.1876173424484797E-2</v>
      </c>
      <c r="L72" s="302">
        <f>D77-D72</f>
        <v>2.5874823444402839E-3</v>
      </c>
      <c r="M72" s="302">
        <f>F77-F72</f>
        <v>1.1375990675644015E-3</v>
      </c>
      <c r="N72" s="302">
        <f>SUM(K72:M72)</f>
        <v>-3.8151092012480112E-2</v>
      </c>
    </row>
    <row r="73" spans="1:14" x14ac:dyDescent="0.2">
      <c r="A73" s="282" t="s">
        <v>365</v>
      </c>
      <c r="B73" s="302">
        <f>'Ind T6'!L26</f>
        <v>2.7382545529074376</v>
      </c>
      <c r="C73" s="299" t="str">
        <f>CONCATENATE("(",ROUND((B73/$H74)*100,1),")")</f>
        <v>(26.1)</v>
      </c>
      <c r="D73" s="302">
        <f>'Ind T6'!M26</f>
        <v>0.67283351878523245</v>
      </c>
      <c r="E73" s="299" t="str">
        <f>CONCATENATE("(",ROUND((D73/$H74)*100,1),")")</f>
        <v>(6.4)</v>
      </c>
      <c r="F73" s="302">
        <f>'Ind T6'!N26</f>
        <v>0.17142841248583546</v>
      </c>
      <c r="G73" s="299" t="str">
        <f>CONCATENATE("(",ROUND((F73/$H74)*100,1),")")</f>
        <v>(1.6)</v>
      </c>
      <c r="H73" s="302">
        <f t="shared" ref="H73" si="66">SUM(B73,D73,F73)</f>
        <v>3.5825164841785053</v>
      </c>
      <c r="I73" s="299" t="str">
        <f>CONCATENATE("(",ROUND((H73/$H74)*100,1),")")</f>
        <v>(34.2)</v>
      </c>
      <c r="K73" s="302">
        <f t="shared" ref="K73:K74" si="67">B78-B73</f>
        <v>0.11418537981009447</v>
      </c>
      <c r="L73" s="302">
        <f t="shared" ref="L73:L74" si="68">D78-D73</f>
        <v>1.5912628176781851E-3</v>
      </c>
      <c r="M73" s="302">
        <f t="shared" ref="M73:M74" si="69">F78-F73</f>
        <v>5.3744493847091568E-3</v>
      </c>
      <c r="N73" s="302">
        <f t="shared" ref="N73:N74" si="70">SUM(K73:M73)</f>
        <v>0.12115109201248181</v>
      </c>
    </row>
    <row r="74" spans="1:14" x14ac:dyDescent="0.2">
      <c r="A74" s="282" t="s">
        <v>363</v>
      </c>
      <c r="B74" s="302">
        <f>SUM(B72:B73)</f>
        <v>8.9434110792092287</v>
      </c>
      <c r="C74" s="299" t="str">
        <f>CONCATENATE("(",ROUND((B74/$H74)*100,1),")")</f>
        <v>(85.4)</v>
      </c>
      <c r="D74" s="302">
        <f>SUM(D72:D73)</f>
        <v>1.2521327516714857</v>
      </c>
      <c r="E74" s="299" t="str">
        <f>CONCATENATE("(",ROUND((D74/$H74)*100,1),")")</f>
        <v>(12)</v>
      </c>
      <c r="F74" s="302">
        <f>SUM(F72:F73)</f>
        <v>0.27845616911928572</v>
      </c>
      <c r="G74" s="299" t="str">
        <f>CONCATENATE("(",ROUND((F74/$H74)*100,1),")")</f>
        <v>(2.7)</v>
      </c>
      <c r="H74" s="302">
        <f>SUM(H72:H73)</f>
        <v>10.474</v>
      </c>
      <c r="I74" s="299" t="str">
        <f>CONCATENATE("(",ROUND((H74/$H74)*100,1),")")</f>
        <v>(100)</v>
      </c>
      <c r="K74" s="302">
        <f t="shared" si="67"/>
        <v>7.230920638560967E-2</v>
      </c>
      <c r="L74" s="302">
        <f t="shared" si="68"/>
        <v>4.178745162118469E-3</v>
      </c>
      <c r="M74" s="302">
        <f t="shared" si="69"/>
        <v>6.5120484522736E-3</v>
      </c>
      <c r="N74" s="302">
        <f t="shared" si="70"/>
        <v>8.3000000000001739E-2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6.1632803528773064</v>
      </c>
      <c r="C77" s="299" t="str">
        <f>CONCATENATE("(",ROUND((B77/$H79)*100,1),")")</f>
        <v>(58.4)</v>
      </c>
      <c r="D77" s="302">
        <f>'Ind T6'!R27</f>
        <v>0.58188671523069357</v>
      </c>
      <c r="E77" s="299" t="str">
        <f>CONCATENATE("(",ROUND((D77/$H79)*100,1),")")</f>
        <v>(5.5)</v>
      </c>
      <c r="F77" s="302">
        <f>'Ind T6'!S27</f>
        <v>0.10816535570101468</v>
      </c>
      <c r="G77" s="299" t="str">
        <f>CONCATENATE("(",ROUND((F77/$H79)*100,1),")")</f>
        <v>(1)</v>
      </c>
      <c r="H77" s="302">
        <f>SUM(B77,D77,F77)</f>
        <v>6.8533324238090145</v>
      </c>
      <c r="I77" s="299" t="str">
        <f>CONCATENATE("(",ROUND((H77/$H79)*100,1),")")</f>
        <v>(64.9)</v>
      </c>
      <c r="K77" s="302">
        <f>B82-B77</f>
        <v>-0.34253949695710251</v>
      </c>
      <c r="L77" s="302">
        <f>D82-D77</f>
        <v>-2.0271259297018562E-2</v>
      </c>
      <c r="M77" s="302">
        <f>F82-F77</f>
        <v>1.0895120476724085E-4</v>
      </c>
      <c r="N77" s="302">
        <f>SUM(K77:M77)</f>
        <v>-0.36270180504935384</v>
      </c>
    </row>
    <row r="78" spans="1:14" x14ac:dyDescent="0.2">
      <c r="A78" s="282" t="s">
        <v>365</v>
      </c>
      <c r="B78" s="302">
        <f>'Ind T6'!Q26</f>
        <v>2.852439932717532</v>
      </c>
      <c r="C78" s="299" t="str">
        <f>CONCATENATE("(",ROUND((B78/$H79)*100,1),")")</f>
        <v>(27)</v>
      </c>
      <c r="D78" s="302">
        <f>'Ind T6'!R26</f>
        <v>0.67442478160291064</v>
      </c>
      <c r="E78" s="299" t="str">
        <f>CONCATENATE("(",ROUND((D78/$H79)*100,1),")")</f>
        <v>(6.4)</v>
      </c>
      <c r="F78" s="302">
        <f>'Ind T6'!S26</f>
        <v>0.17680286187054461</v>
      </c>
      <c r="G78" s="299" t="str">
        <f>CONCATENATE("(",ROUND((F78/$H79)*100,1),")")</f>
        <v>(1.7)</v>
      </c>
      <c r="H78" s="302">
        <f t="shared" ref="H78" si="71">SUM(B78,D78,F78)</f>
        <v>3.7036675761909872</v>
      </c>
      <c r="I78" s="299" t="str">
        <f>CONCATENATE("(",ROUND((H78/$H79)*100,1),")")</f>
        <v>(35.1)</v>
      </c>
      <c r="K78" s="302">
        <f t="shared" ref="K78:K79" si="72">B83-B78</f>
        <v>8.8756466496319852E-2</v>
      </c>
      <c r="L78" s="302">
        <f t="shared" ref="L78:L79" si="73">D83-D78</f>
        <v>-2.8152927071593337E-2</v>
      </c>
      <c r="M78" s="302">
        <f t="shared" ref="M78:M79" si="74">F83-F78</f>
        <v>1.0982656246150968E-3</v>
      </c>
      <c r="N78" s="302">
        <f t="shared" ref="N78:N79" si="75">SUM(K78:M78)</f>
        <v>6.1701805049341613E-2</v>
      </c>
    </row>
    <row r="79" spans="1:14" x14ac:dyDescent="0.2">
      <c r="A79" s="282" t="s">
        <v>363</v>
      </c>
      <c r="B79" s="302">
        <f>SUM(B77:B78)</f>
        <v>9.0157202855948384</v>
      </c>
      <c r="C79" s="299" t="str">
        <f>CONCATENATE("(",ROUND((B79/$H79)*100,1),")")</f>
        <v>(85.4)</v>
      </c>
      <c r="D79" s="302">
        <f>SUM(D77:D78)</f>
        <v>1.2563114968336042</v>
      </c>
      <c r="E79" s="299" t="str">
        <f>CONCATENATE("(",ROUND((D79/$H79)*100,1),")")</f>
        <v>(11.9)</v>
      </c>
      <c r="F79" s="302">
        <f>SUM(F77:F78)</f>
        <v>0.28496821757155932</v>
      </c>
      <c r="G79" s="299" t="str">
        <f>CONCATENATE("(",ROUND((F79/$H79)*100,1),")")</f>
        <v>(2.7)</v>
      </c>
      <c r="H79" s="302">
        <f>SUM(H77:H78)</f>
        <v>10.557000000000002</v>
      </c>
      <c r="I79" s="299" t="str">
        <f>CONCATENATE("(",ROUND((H79/$H79)*100,1),")")</f>
        <v>(100)</v>
      </c>
      <c r="K79" s="302">
        <f t="shared" si="72"/>
        <v>-0.25378303046078265</v>
      </c>
      <c r="L79" s="302">
        <f t="shared" si="73"/>
        <v>-4.8424186368611899E-2</v>
      </c>
      <c r="M79" s="302">
        <f t="shared" si="74"/>
        <v>1.207216829382296E-3</v>
      </c>
      <c r="N79" s="302">
        <f t="shared" si="75"/>
        <v>-0.30100000000001226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5.8207408559202038</v>
      </c>
      <c r="C82" s="299" t="str">
        <f>CONCATENATE("(",ROUND((B82/$H84)*100,1),")")</f>
        <v>(56.8)</v>
      </c>
      <c r="D82" s="302">
        <f>'Ind T6'!W27</f>
        <v>0.56161545593367501</v>
      </c>
      <c r="E82" s="299" t="str">
        <f>CONCATENATE("(",ROUND((D82/$H84)*100,1),")")</f>
        <v>(5.5)</v>
      </c>
      <c r="F82" s="302">
        <f>'Ind T6'!X27</f>
        <v>0.10827430690578192</v>
      </c>
      <c r="G82" s="299" t="str">
        <f>CONCATENATE("(",ROUND((F82/$H84)*100,1),")")</f>
        <v>(1.1)</v>
      </c>
      <c r="H82" s="302">
        <f>SUM(B82,D82,F82)</f>
        <v>6.4906306187596616</v>
      </c>
      <c r="I82" s="299" t="str">
        <f>CONCATENATE("(",ROUND((H82/$H84)*100,1),")")</f>
        <v>(63.3)</v>
      </c>
      <c r="K82" s="302">
        <f>B82-B72</f>
        <v>-0.3844156703815873</v>
      </c>
      <c r="L82" s="302">
        <f>D82-D72</f>
        <v>-1.7683776952578278E-2</v>
      </c>
      <c r="M82" s="302">
        <f>F82-F72</f>
        <v>1.2465502723316424E-3</v>
      </c>
      <c r="N82" s="302">
        <f>SUM(K82:M82)</f>
        <v>-0.40085289706183391</v>
      </c>
    </row>
    <row r="83" spans="1:14" x14ac:dyDescent="0.2">
      <c r="A83" s="282" t="s">
        <v>365</v>
      </c>
      <c r="B83" s="302">
        <f>'Ind T6'!V26</f>
        <v>2.9411963992138519</v>
      </c>
      <c r="C83" s="299" t="str">
        <f>CONCATENATE("(",ROUND((B83/$H84)*100,1),")")</f>
        <v>(28.7)</v>
      </c>
      <c r="D83" s="302">
        <f>'Ind T6'!W26</f>
        <v>0.6462718545313173</v>
      </c>
      <c r="E83" s="299" t="str">
        <f>CONCATENATE("(",ROUND((D83/$H84)*100,1),")")</f>
        <v>(6.3)</v>
      </c>
      <c r="F83" s="302">
        <f>'Ind T6'!X26</f>
        <v>0.17790112749515971</v>
      </c>
      <c r="G83" s="299" t="str">
        <f>CONCATENATE("(",ROUND((F83/$H84)*100,1),")")</f>
        <v>(1.7)</v>
      </c>
      <c r="H83" s="302">
        <f t="shared" ref="H83" si="76">SUM(B83,D83,F83)</f>
        <v>3.7653693812403288</v>
      </c>
      <c r="I83" s="299" t="str">
        <f>CONCATENATE("(",ROUND((H83/$H84)*100,1),")")</f>
        <v>(36.7)</v>
      </c>
      <c r="K83" s="302">
        <f t="shared" ref="K83:K84" si="77">B83-B73</f>
        <v>0.20294184630641432</v>
      </c>
      <c r="L83" s="302">
        <f t="shared" ref="L83:L84" si="78">D83-D73</f>
        <v>-2.6561664253915152E-2</v>
      </c>
      <c r="M83" s="302">
        <f t="shared" ref="M83:M84" si="79">F83-F73</f>
        <v>6.4727150093242536E-3</v>
      </c>
      <c r="N83" s="302">
        <f t="shared" ref="N83:N84" si="80">SUM(K83:M83)</f>
        <v>0.18285289706182342</v>
      </c>
    </row>
    <row r="84" spans="1:14" x14ac:dyDescent="0.2">
      <c r="A84" s="282" t="s">
        <v>363</v>
      </c>
      <c r="B84" s="302">
        <f>SUM(B82:B83)</f>
        <v>8.7619372551340557</v>
      </c>
      <c r="C84" s="299" t="str">
        <f>CONCATENATE("(",ROUND((B84/$H84)*100,1),")")</f>
        <v>(85.4)</v>
      </c>
      <c r="D84" s="302">
        <f>SUM(D82:D83)</f>
        <v>1.2078873104649923</v>
      </c>
      <c r="E84" s="299" t="str">
        <f>CONCATENATE("(",ROUND((D84/$H84)*100,1),")")</f>
        <v>(11.8)</v>
      </c>
      <c r="F84" s="302">
        <f>SUM(F82:F83)</f>
        <v>0.28617543440094162</v>
      </c>
      <c r="G84" s="299" t="str">
        <f>CONCATENATE("(",ROUND((F84/$H84)*100,1),")")</f>
        <v>(2.8)</v>
      </c>
      <c r="H84" s="302">
        <f>SUM(H82:H83)</f>
        <v>10.25599999999999</v>
      </c>
      <c r="I84" s="299" t="str">
        <f>CONCATENATE("(",ROUND((H84/$H84)*100,1),")")</f>
        <v>(100)</v>
      </c>
      <c r="K84" s="302">
        <f t="shared" si="77"/>
        <v>-0.18147382407517298</v>
      </c>
      <c r="L84" s="302">
        <f t="shared" si="78"/>
        <v>-4.424544120649343E-2</v>
      </c>
      <c r="M84" s="302">
        <f t="shared" si="79"/>
        <v>7.719265281655896E-3</v>
      </c>
      <c r="N84" s="302">
        <f t="shared" si="80"/>
        <v>-0.21800000000001052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10.604679392839733</v>
      </c>
      <c r="C93" s="299" t="str">
        <f>CONCATENATE("(",ROUND((B93/$H95)*100,1),")")</f>
        <v>(71.4)</v>
      </c>
      <c r="D93" s="302">
        <f>'Ind T6'!M36</f>
        <v>0.40477121455339476</v>
      </c>
      <c r="E93" s="299" t="str">
        <f>CONCATENATE("(",ROUND((D93/$H95)*100,1),")")</f>
        <v>(2.7)</v>
      </c>
      <c r="F93" s="302">
        <f>'Ind T6'!N36</f>
        <v>0.3985690749721712</v>
      </c>
      <c r="G93" s="299" t="str">
        <f>CONCATENATE("(",ROUND((F93/$H95)*100,1),")")</f>
        <v>(2.7)</v>
      </c>
      <c r="H93" s="302">
        <f>SUM(B93,D93,F93)</f>
        <v>11.408019682365298</v>
      </c>
      <c r="I93" s="299" t="str">
        <f>CONCATENATE("(",ROUND((H93/$H95)*100,1),")")</f>
        <v>(76.8)</v>
      </c>
      <c r="K93" s="302">
        <f>B98-B93</f>
        <v>0.88204405460849067</v>
      </c>
      <c r="L93" s="302">
        <f>D98-D93</f>
        <v>5.2864561443292102E-2</v>
      </c>
      <c r="M93" s="302">
        <f>F98-F93</f>
        <v>4.1062432285911499E-2</v>
      </c>
      <c r="N93" s="302">
        <f>SUM(K93:M93)</f>
        <v>0.97597104833769421</v>
      </c>
    </row>
    <row r="94" spans="1:14" x14ac:dyDescent="0.2">
      <c r="A94" s="282" t="s">
        <v>365</v>
      </c>
      <c r="B94" s="302">
        <f>'Ind T6'!L35</f>
        <v>2.578131493964301</v>
      </c>
      <c r="C94" s="299" t="str">
        <f>CONCATENATE("(",ROUND((B94/$H95)*100,1),")")</f>
        <v>(17.3)</v>
      </c>
      <c r="D94" s="302">
        <f>'Ind T6'!M35</f>
        <v>0.66036465083654472</v>
      </c>
      <c r="E94" s="299" t="str">
        <f>CONCATENATE("(",ROUND((D94/$H95)*100,1),")")</f>
        <v>(4.4)</v>
      </c>
      <c r="F94" s="302">
        <f>'Ind T6'!N35</f>
        <v>0.21348417283387724</v>
      </c>
      <c r="G94" s="299" t="str">
        <f>CONCATENATE("(",ROUND((F94/$H95)*100,1),")")</f>
        <v>(1.4)</v>
      </c>
      <c r="H94" s="302">
        <f t="shared" ref="H94" si="81">SUM(B94,D94,F94)</f>
        <v>3.4519803176347228</v>
      </c>
      <c r="I94" s="299" t="str">
        <f>CONCATENATE("(",ROUND((H94/$H95)*100,1),")")</f>
        <v>(23.2)</v>
      </c>
      <c r="K94" s="302">
        <f t="shared" ref="K94:K95" si="82">B99-B94</f>
        <v>0.19779939338980945</v>
      </c>
      <c r="L94" s="302">
        <f t="shared" ref="L94:L95" si="83">D99-D94</f>
        <v>4.9658237663764981E-2</v>
      </c>
      <c r="M94" s="302">
        <f t="shared" ref="M94:M95" si="84">F99-F94</f>
        <v>2.0571320608730848E-2</v>
      </c>
      <c r="N94" s="302">
        <f t="shared" ref="N94:N95" si="85">SUM(K94:M94)</f>
        <v>0.26802895166230528</v>
      </c>
    </row>
    <row r="95" spans="1:14" x14ac:dyDescent="0.2">
      <c r="A95" s="282" t="s">
        <v>363</v>
      </c>
      <c r="B95" s="302">
        <f>SUM(B93:B94)</f>
        <v>13.182810886804035</v>
      </c>
      <c r="C95" s="299" t="str">
        <f>CONCATENATE("(",ROUND((B95/$H95)*100,1),")")</f>
        <v>(88.7)</v>
      </c>
      <c r="D95" s="302">
        <f>SUM(D93:D94)</f>
        <v>1.0651358653899394</v>
      </c>
      <c r="E95" s="299" t="str">
        <f>CONCATENATE("(",ROUND((D95/$H95)*100,1),")")</f>
        <v>(7.2)</v>
      </c>
      <c r="F95" s="302">
        <f>SUM(F93:F94)</f>
        <v>0.61205324780604842</v>
      </c>
      <c r="G95" s="299" t="str">
        <f>CONCATENATE("(",ROUND((F95/$H95)*100,1),")")</f>
        <v>(4.1)</v>
      </c>
      <c r="H95" s="302">
        <f>SUM(H93:H94)</f>
        <v>14.860000000000021</v>
      </c>
      <c r="I95" s="299" t="str">
        <f>CONCATENATE("(",ROUND((H95/$H95)*100,1),")")</f>
        <v>(100)</v>
      </c>
      <c r="K95" s="302">
        <f t="shared" si="82"/>
        <v>1.0798434479983001</v>
      </c>
      <c r="L95" s="302">
        <f t="shared" si="83"/>
        <v>0.10252279910705719</v>
      </c>
      <c r="M95" s="302">
        <f t="shared" si="84"/>
        <v>6.1633752894642346E-2</v>
      </c>
      <c r="N95" s="302">
        <f t="shared" si="85"/>
        <v>1.2439999999999998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11.486723447448224</v>
      </c>
      <c r="C98" s="299" t="str">
        <f>CONCATENATE("(",ROUND((B98/$H100)*100,1),")")</f>
        <v>(71.3)</v>
      </c>
      <c r="D98" s="302">
        <f>'Ind T6'!R36</f>
        <v>0.45763577599668687</v>
      </c>
      <c r="E98" s="299" t="str">
        <f>CONCATENATE("(",ROUND((D98/$H100)*100,1),")")</f>
        <v>(2.8)</v>
      </c>
      <c r="F98" s="302">
        <f>'Ind T6'!S36</f>
        <v>0.4396315072580827</v>
      </c>
      <c r="G98" s="299" t="str">
        <f>CONCATENATE("(",ROUND((F98/$H100)*100,1),")")</f>
        <v>(2.7)</v>
      </c>
      <c r="H98" s="302">
        <f>SUM(B98,D98,F98)</f>
        <v>12.383990730702994</v>
      </c>
      <c r="I98" s="299" t="str">
        <f>CONCATENATE("(",ROUND((H98/$H100)*100,1),")")</f>
        <v>(76.9)</v>
      </c>
      <c r="K98" s="302">
        <f>B103-B98</f>
        <v>-1.4433717362652025</v>
      </c>
      <c r="L98" s="302">
        <f>D103-D98</f>
        <v>-2.9202618976420736E-2</v>
      </c>
      <c r="M98" s="302">
        <f>F103-F98</f>
        <v>-3.8890537959795246E-2</v>
      </c>
      <c r="N98" s="302">
        <f>SUM(K98:M98)</f>
        <v>-1.5114648932014185</v>
      </c>
    </row>
    <row r="99" spans="1:14" x14ac:dyDescent="0.2">
      <c r="A99" s="282" t="s">
        <v>365</v>
      </c>
      <c r="B99" s="302">
        <f>'Ind T6'!Q35</f>
        <v>2.7759308873541104</v>
      </c>
      <c r="C99" s="299" t="str">
        <f>CONCATENATE("(",ROUND((B99/$H100)*100,1),")")</f>
        <v>(17.2)</v>
      </c>
      <c r="D99" s="302">
        <f>'Ind T6'!R35</f>
        <v>0.7100228885003097</v>
      </c>
      <c r="E99" s="299" t="str">
        <f>CONCATENATE("(",ROUND((D99/$H100)*100,1),")")</f>
        <v>(4.4)</v>
      </c>
      <c r="F99" s="302">
        <f>'Ind T6'!S35</f>
        <v>0.23405549344260809</v>
      </c>
      <c r="G99" s="299" t="str">
        <f>CONCATENATE("(",ROUND((F99/$H100)*100,1),")")</f>
        <v>(1.5)</v>
      </c>
      <c r="H99" s="302">
        <f t="shared" ref="H99" si="86">SUM(B99,D99,F99)</f>
        <v>3.7200092692970284</v>
      </c>
      <c r="I99" s="299" t="str">
        <f>CONCATENATE("(",ROUND((H99/$H100)*100,1),")")</f>
        <v>(23.1)</v>
      </c>
      <c r="K99" s="302">
        <f t="shared" ref="K99:K100" si="87">B104-B99</f>
        <v>-0.39822235620978086</v>
      </c>
      <c r="L99" s="302">
        <f t="shared" ref="L99:L100" si="88">D104-D99</f>
        <v>-9.4428738677500013E-2</v>
      </c>
      <c r="M99" s="302">
        <f t="shared" ref="M99:M100" si="89">F104-F99</f>
        <v>-1.8884011911352722E-2</v>
      </c>
      <c r="N99" s="302">
        <f t="shared" ref="N99:N100" si="90">SUM(K99:M99)</f>
        <v>-0.51153510679863357</v>
      </c>
    </row>
    <row r="100" spans="1:14" x14ac:dyDescent="0.2">
      <c r="A100" s="282" t="s">
        <v>363</v>
      </c>
      <c r="B100" s="302">
        <f>SUM(B98:B99)</f>
        <v>14.262654334802335</v>
      </c>
      <c r="C100" s="299" t="str">
        <f>CONCATENATE("(",ROUND((B100/$H100)*100,1),")")</f>
        <v>(88.6)</v>
      </c>
      <c r="D100" s="302">
        <f>SUM(D98:D99)</f>
        <v>1.1676586644969966</v>
      </c>
      <c r="E100" s="299" t="str">
        <f>CONCATENATE("(",ROUND((D100/$H100)*100,1),")")</f>
        <v>(7.3)</v>
      </c>
      <c r="F100" s="302">
        <f>SUM(F98:F99)</f>
        <v>0.67368700070069076</v>
      </c>
      <c r="G100" s="299" t="str">
        <f>CONCATENATE("(",ROUND((F100/$H100)*100,1),")")</f>
        <v>(4.2)</v>
      </c>
      <c r="H100" s="302">
        <f>SUM(H98:H99)</f>
        <v>16.104000000000021</v>
      </c>
      <c r="I100" s="299" t="str">
        <f>CONCATENATE("(",ROUND((H100/$H100)*100,1),")")</f>
        <v>(100)</v>
      </c>
      <c r="K100" s="302">
        <f t="shared" si="87"/>
        <v>-1.8415940924749847</v>
      </c>
      <c r="L100" s="302">
        <f t="shared" si="88"/>
        <v>-0.12363135765392075</v>
      </c>
      <c r="M100" s="302">
        <f t="shared" si="89"/>
        <v>-5.777454987114794E-2</v>
      </c>
      <c r="N100" s="302">
        <f t="shared" si="90"/>
        <v>-2.0230000000000534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10.043351711183021</v>
      </c>
      <c r="C103" s="299" t="str">
        <f>CONCATENATE("(",ROUND((B103/$H105)*100,1),")")</f>
        <v>(71.3)</v>
      </c>
      <c r="D103" s="302">
        <f>'Ind T6'!W36</f>
        <v>0.42843315702026613</v>
      </c>
      <c r="E103" s="299" t="str">
        <f>CONCATENATE("(",ROUND((D103/$H105)*100,1),")")</f>
        <v>(3)</v>
      </c>
      <c r="F103" s="302">
        <f>'Ind T6'!X36</f>
        <v>0.40074096929828745</v>
      </c>
      <c r="G103" s="299" t="str">
        <f>CONCATENATE("(",ROUND((F103/$H105)*100,1),")")</f>
        <v>(2.8)</v>
      </c>
      <c r="H103" s="302">
        <f>SUM(B103,D103,F103)</f>
        <v>10.872525837501573</v>
      </c>
      <c r="I103" s="299" t="str">
        <f>CONCATENATE("(",ROUND((H103/$H105)*100,1),")")</f>
        <v>(77.2)</v>
      </c>
      <c r="K103" s="302">
        <f>B103-B93</f>
        <v>-0.56132768165671187</v>
      </c>
      <c r="L103" s="302">
        <f>D103-D93</f>
        <v>2.3661942466871366E-2</v>
      </c>
      <c r="M103" s="302">
        <f>F103-F93</f>
        <v>2.1718943261162527E-3</v>
      </c>
      <c r="N103" s="302">
        <f>SUM(K103:M103)</f>
        <v>-0.53549384486372431</v>
      </c>
    </row>
    <row r="104" spans="1:14" x14ac:dyDescent="0.2">
      <c r="A104" s="282" t="s">
        <v>365</v>
      </c>
      <c r="B104" s="302">
        <f>'Ind T6'!V35</f>
        <v>2.3777085311443296</v>
      </c>
      <c r="C104" s="299" t="str">
        <f>CONCATENATE("(",ROUND((B104/$H105)*100,1),")")</f>
        <v>(16.9)</v>
      </c>
      <c r="D104" s="302">
        <f>'Ind T6'!W35</f>
        <v>0.61559414982280969</v>
      </c>
      <c r="E104" s="299" t="str">
        <f>CONCATENATE("(",ROUND((D104/$H105)*100,1),")")</f>
        <v>(4.4)</v>
      </c>
      <c r="F104" s="302">
        <f>'Ind T6'!X35</f>
        <v>0.21517148153125537</v>
      </c>
      <c r="G104" s="299" t="str">
        <f>CONCATENATE("(",ROUND((F104/$H105)*100,1),")")</f>
        <v>(1.5)</v>
      </c>
      <c r="H104" s="302">
        <f t="shared" ref="H104" si="91">SUM(B104,D104,F104)</f>
        <v>3.208474162498395</v>
      </c>
      <c r="I104" s="299" t="str">
        <f>CONCATENATE("(",ROUND((H104/$H105)*100,1),")")</f>
        <v>(22.8)</v>
      </c>
      <c r="K104" s="302">
        <f t="shared" ref="K104:K105" si="92">B104-B94</f>
        <v>-0.20042296281997141</v>
      </c>
      <c r="L104" s="302">
        <f t="shared" ref="L104:L105" si="93">D104-D94</f>
        <v>-4.4770501013735031E-2</v>
      </c>
      <c r="M104" s="302">
        <f t="shared" ref="M104:M105" si="94">F104-F94</f>
        <v>1.6873086973781259E-3</v>
      </c>
      <c r="N104" s="302">
        <f t="shared" ref="N104:N105" si="95">SUM(K104:M104)</f>
        <v>-0.24350615513632831</v>
      </c>
    </row>
    <row r="105" spans="1:14" x14ac:dyDescent="0.2">
      <c r="A105" s="282" t="s">
        <v>363</v>
      </c>
      <c r="B105" s="302">
        <f>SUM(B103:B104)</f>
        <v>12.42106024232735</v>
      </c>
      <c r="C105" s="299" t="str">
        <f>CONCATENATE("(",ROUND((B105/$H105)*100,1),")")</f>
        <v>(88.2)</v>
      </c>
      <c r="D105" s="302">
        <f>SUM(D103:D104)</f>
        <v>1.0440273068430759</v>
      </c>
      <c r="E105" s="299" t="str">
        <f>CONCATENATE("(",ROUND((D105/$H105)*100,1),")")</f>
        <v>(7.4)</v>
      </c>
      <c r="F105" s="302">
        <f>SUM(F103:F104)</f>
        <v>0.61591245082954282</v>
      </c>
      <c r="G105" s="299" t="str">
        <f>CONCATENATE("(",ROUND((F105/$H105)*100,1),")")</f>
        <v>(4.4)</v>
      </c>
      <c r="H105" s="302">
        <f>SUM(H103:H104)</f>
        <v>14.080999999999968</v>
      </c>
      <c r="I105" s="299" t="str">
        <f>CONCATENATE("(",ROUND((H105/$H105)*100,1),")")</f>
        <v>(100)</v>
      </c>
      <c r="K105" s="302">
        <f t="shared" si="92"/>
        <v>-0.76175064447668461</v>
      </c>
      <c r="L105" s="302">
        <f t="shared" si="93"/>
        <v>-2.1108558546863554E-2</v>
      </c>
      <c r="M105" s="302">
        <f t="shared" si="94"/>
        <v>3.8592030234944064E-3</v>
      </c>
      <c r="N105" s="302">
        <f t="shared" si="95"/>
        <v>-0.77900000000005376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75.984587909272122</v>
      </c>
      <c r="C114" s="299" t="str">
        <f>CONCATENATE("(",ROUND((B114/$H116)*100,1),")")</f>
        <v>(70.4)</v>
      </c>
      <c r="D114" s="302">
        <f>'Ind T6'!M45</f>
        <v>4.2672643305944025</v>
      </c>
      <c r="E114" s="299" t="str">
        <f>CONCATENATE("(",ROUND((D114/$H116)*100,1),")")</f>
        <v>(4)</v>
      </c>
      <c r="F114" s="302">
        <f>'Ind T6'!N45</f>
        <v>4.4685231953565099</v>
      </c>
      <c r="G114" s="299" t="str">
        <f>CONCATENATE("(",ROUND((F114/$H116)*100,1),")")</f>
        <v>(4.1)</v>
      </c>
      <c r="H114" s="302">
        <f>SUM(B114,D114,F114)</f>
        <v>84.720375435223033</v>
      </c>
      <c r="I114" s="299" t="str">
        <f>CONCATENATE("(",ROUND((H114/$H116)*100,1),")")</f>
        <v>(78.4)</v>
      </c>
      <c r="K114" s="302">
        <f>B119-B114</f>
        <v>-1.9733770312141132</v>
      </c>
      <c r="L114" s="302">
        <f>D119-D114</f>
        <v>-0.24646733089122019</v>
      </c>
      <c r="M114" s="302">
        <f>F119-F114</f>
        <v>-0.22098054986043358</v>
      </c>
      <c r="N114" s="302">
        <f>SUM(K114:M114)</f>
        <v>-2.440824911965767</v>
      </c>
    </row>
    <row r="115" spans="1:14" x14ac:dyDescent="0.2">
      <c r="A115" s="282" t="s">
        <v>365</v>
      </c>
      <c r="B115" s="302">
        <f>'Ind T6'!L44</f>
        <v>16.72417936324581</v>
      </c>
      <c r="C115" s="299" t="str">
        <f>CONCATENATE("(",ROUND((B115/$H116)*100,1),")")</f>
        <v>(15.5)</v>
      </c>
      <c r="D115" s="302">
        <f>'Ind T6'!M44</f>
        <v>4.8825688789936628</v>
      </c>
      <c r="E115" s="299" t="str">
        <f>CONCATENATE("(",ROUND((D115/$H116)*100,1),")")</f>
        <v>(4.5)</v>
      </c>
      <c r="F115" s="302">
        <f>'Ind T6'!N44</f>
        <v>1.6758763225376339</v>
      </c>
      <c r="G115" s="299" t="str">
        <f>CONCATENATE("(",ROUND((F115/$H116)*100,1),")")</f>
        <v>(1.6)</v>
      </c>
      <c r="H115" s="302">
        <f t="shared" ref="H115" si="96">SUM(B115,D115,F115)</f>
        <v>23.282624564777105</v>
      </c>
      <c r="I115" s="299" t="str">
        <f>CONCATENATE("(",ROUND((H115/$H116)*100,1),")")</f>
        <v>(21.6)</v>
      </c>
      <c r="K115" s="302">
        <f t="shared" ref="K115:K116" si="97">B120-B115</f>
        <v>-0.26817378615179877</v>
      </c>
      <c r="L115" s="302">
        <f t="shared" ref="L115:L116" si="98">D120-D115</f>
        <v>-0.20540290444818776</v>
      </c>
      <c r="M115" s="302">
        <f t="shared" ref="M115:M116" si="99">F120-F115</f>
        <v>-0.14259839743456393</v>
      </c>
      <c r="N115" s="302">
        <f t="shared" ref="N115:N116" si="100">SUM(K115:M115)</f>
        <v>-0.61617508803455046</v>
      </c>
    </row>
    <row r="116" spans="1:14" x14ac:dyDescent="0.2">
      <c r="A116" s="282" t="s">
        <v>363</v>
      </c>
      <c r="B116" s="302">
        <f>SUM(B114:B115)</f>
        <v>92.708767272517932</v>
      </c>
      <c r="C116" s="299" t="str">
        <f>CONCATENATE("(",ROUND((B116/$H116)*100,1),")")</f>
        <v>(85.8)</v>
      </c>
      <c r="D116" s="302">
        <f>SUM(D114:D115)</f>
        <v>9.1498332095880652</v>
      </c>
      <c r="E116" s="299" t="str">
        <f>CONCATENATE("(",ROUND((D116/$H116)*100,1),")")</f>
        <v>(8.5)</v>
      </c>
      <c r="F116" s="302">
        <f>SUM(F114:F115)</f>
        <v>6.1443995178941435</v>
      </c>
      <c r="G116" s="299" t="str">
        <f>CONCATENATE("(",ROUND((F116/$H116)*100,1),")")</f>
        <v>(5.7)</v>
      </c>
      <c r="H116" s="302">
        <f>SUM(H114:H115)</f>
        <v>108.00300000000014</v>
      </c>
      <c r="I116" s="299" t="str">
        <f>CONCATENATE("(",ROUND((H116/$H116)*100,1),")")</f>
        <v>(100)</v>
      </c>
      <c r="K116" s="302">
        <f t="shared" si="97"/>
        <v>-2.2415508173659049</v>
      </c>
      <c r="L116" s="302">
        <f t="shared" si="98"/>
        <v>-0.45187023533940796</v>
      </c>
      <c r="M116" s="302">
        <f t="shared" si="99"/>
        <v>-0.36357894729499751</v>
      </c>
      <c r="N116" s="302">
        <f t="shared" si="100"/>
        <v>-3.0570000000003104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74.011210878058009</v>
      </c>
      <c r="C119" s="299" t="str">
        <f>CONCATENATE("(",ROUND((B119/$H121)*100,1),")")</f>
        <v>(70.5)</v>
      </c>
      <c r="D119" s="302">
        <f>'Ind T6'!R45</f>
        <v>4.0207969997031823</v>
      </c>
      <c r="E119" s="299" t="str">
        <f>CONCATENATE("(",ROUND((D119/$H121)*100,1),")")</f>
        <v>(3.8)</v>
      </c>
      <c r="F119" s="302">
        <f>'Ind T6'!S45</f>
        <v>4.2475426454960763</v>
      </c>
      <c r="G119" s="299" t="str">
        <f>CONCATENATE("(",ROUND((F119/$H121)*100,1),")")</f>
        <v>(4)</v>
      </c>
      <c r="H119" s="302">
        <f>SUM(B119,D119,F119)</f>
        <v>82.279550523257271</v>
      </c>
      <c r="I119" s="299" t="str">
        <f>CONCATENATE("(",ROUND((H119/$H121)*100,1),")")</f>
        <v>(78.4)</v>
      </c>
      <c r="K119" s="302">
        <f>B124-B119</f>
        <v>-6.4417447979045477</v>
      </c>
      <c r="L119" s="302">
        <f>D124-D119</f>
        <v>-0.30315961339064001</v>
      </c>
      <c r="M119" s="302">
        <f>F124-F119</f>
        <v>-0.1762498140840103</v>
      </c>
      <c r="N119" s="302">
        <f>SUM(K119:M119)</f>
        <v>-6.9211542253791984</v>
      </c>
    </row>
    <row r="120" spans="1:14" x14ac:dyDescent="0.2">
      <c r="A120" s="282" t="s">
        <v>365</v>
      </c>
      <c r="B120" s="302">
        <f>'Ind T6'!Q44</f>
        <v>16.456005577094011</v>
      </c>
      <c r="C120" s="299" t="str">
        <f>CONCATENATE("(",ROUND((B120/$H121)*100,1),")")</f>
        <v>(15.7)</v>
      </c>
      <c r="D120" s="302">
        <f>'Ind T6'!R44</f>
        <v>4.677165974545475</v>
      </c>
      <c r="E120" s="299" t="str">
        <f>CONCATENATE("(",ROUND((D120/$H121)*100,1),")")</f>
        <v>(4.5)</v>
      </c>
      <c r="F120" s="302">
        <f>'Ind T6'!S44</f>
        <v>1.5332779251030699</v>
      </c>
      <c r="G120" s="299" t="str">
        <f>CONCATENATE("(",ROUND((F120/$H121)*100,1),")")</f>
        <v>(1.5)</v>
      </c>
      <c r="H120" s="302">
        <f t="shared" ref="H120" si="101">SUM(B120,D120,F120)</f>
        <v>22.666449476742557</v>
      </c>
      <c r="I120" s="299" t="str">
        <f>CONCATENATE("(",ROUND((H120/$H121)*100,1),")")</f>
        <v>(21.6)</v>
      </c>
      <c r="K120" s="302">
        <f t="shared" ref="K120:K121" si="102">B125-B120</f>
        <v>-1.0568640696696949</v>
      </c>
      <c r="L120" s="302">
        <f t="shared" ref="L120:L121" si="103">D125-D120</f>
        <v>-0.41391577589692385</v>
      </c>
      <c r="M120" s="302">
        <f t="shared" ref="M120:M121" si="104">F125-F120</f>
        <v>-0.18106592905410501</v>
      </c>
      <c r="N120" s="302">
        <f t="shared" ref="N120:N121" si="105">SUM(K120:M120)</f>
        <v>-1.6518457746207238</v>
      </c>
    </row>
    <row r="121" spans="1:14" x14ac:dyDescent="0.2">
      <c r="A121" s="282" t="s">
        <v>363</v>
      </c>
      <c r="B121" s="302">
        <f>SUM(B119:B120)</f>
        <v>90.467216455152027</v>
      </c>
      <c r="C121" s="299" t="str">
        <f>CONCATENATE("(",ROUND((B121/$H121)*100,1),")")</f>
        <v>(86.2)</v>
      </c>
      <c r="D121" s="302">
        <f>SUM(D119:D120)</f>
        <v>8.6979629742486573</v>
      </c>
      <c r="E121" s="299" t="str">
        <f>CONCATENATE("(",ROUND((D121/$H121)*100,1),")")</f>
        <v>(8.3)</v>
      </c>
      <c r="F121" s="302">
        <f>SUM(F119:F120)</f>
        <v>5.780820570599146</v>
      </c>
      <c r="G121" s="299" t="str">
        <f>CONCATENATE("(",ROUND((F121/$H121)*100,1),")")</f>
        <v>(5.5)</v>
      </c>
      <c r="H121" s="302">
        <f>SUM(H119:H120)</f>
        <v>104.94599999999983</v>
      </c>
      <c r="I121" s="299" t="str">
        <f>CONCATENATE("(",ROUND((H121/$H121)*100,1),")")</f>
        <v>(100)</v>
      </c>
      <c r="K121" s="302">
        <f t="shared" si="102"/>
        <v>-7.4986088675742479</v>
      </c>
      <c r="L121" s="302">
        <f t="shared" si="103"/>
        <v>-0.71707538928756343</v>
      </c>
      <c r="M121" s="302">
        <f t="shared" si="104"/>
        <v>-0.35731574313811532</v>
      </c>
      <c r="N121" s="302">
        <f t="shared" si="105"/>
        <v>-8.5729999999999258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67.569466080153461</v>
      </c>
      <c r="C124" s="299" t="str">
        <f>CONCATENATE("(",ROUND((B124/$H126)*100,1),")")</f>
        <v>(70.1)</v>
      </c>
      <c r="D124" s="302">
        <f>'Ind T6'!W45</f>
        <v>3.7176373863125423</v>
      </c>
      <c r="E124" s="299" t="str">
        <f>CONCATENATE("(",ROUND((D124/$H126)*100,1),")")</f>
        <v>(3.9)</v>
      </c>
      <c r="F124" s="302">
        <f>'Ind T6'!X45</f>
        <v>4.071292831412066</v>
      </c>
      <c r="G124" s="299" t="str">
        <f>CONCATENATE("(",ROUND((F124/$H126)*100,1),")")</f>
        <v>(4.2)</v>
      </c>
      <c r="H124" s="302">
        <f>SUM(B124,D124,F124)</f>
        <v>75.358396297878073</v>
      </c>
      <c r="I124" s="299" t="str">
        <f>CONCATENATE("(",ROUND((H124/$H126)*100,1),")")</f>
        <v>(78.2)</v>
      </c>
      <c r="K124" s="302">
        <f>B124-B114</f>
        <v>-8.4151218291186609</v>
      </c>
      <c r="L124" s="302">
        <f>D124-D114</f>
        <v>-0.54962694428186021</v>
      </c>
      <c r="M124" s="302">
        <f>F124-F114</f>
        <v>-0.39723036394444389</v>
      </c>
      <c r="N124" s="302">
        <f>SUM(K124:M124)</f>
        <v>-9.3619791373449637</v>
      </c>
    </row>
    <row r="125" spans="1:14" x14ac:dyDescent="0.2">
      <c r="A125" s="282" t="s">
        <v>365</v>
      </c>
      <c r="B125" s="302">
        <f>'Ind T6'!V44</f>
        <v>15.399141507424316</v>
      </c>
      <c r="C125" s="299" t="str">
        <f>CONCATENATE("(",ROUND((B125/$H126)*100,1),")")</f>
        <v>(16)</v>
      </c>
      <c r="D125" s="302">
        <f>'Ind T6'!W44</f>
        <v>4.2632501986485511</v>
      </c>
      <c r="E125" s="299" t="str">
        <f>CONCATENATE("(",ROUND((D125/$H126)*100,1),")")</f>
        <v>(4.4)</v>
      </c>
      <c r="F125" s="302">
        <f>'Ind T6'!X44</f>
        <v>1.3522119960489649</v>
      </c>
      <c r="G125" s="299" t="str">
        <f>CONCATENATE("(",ROUND((F125/$H126)*100,1),")")</f>
        <v>(1.4)</v>
      </c>
      <c r="H125" s="302">
        <f t="shared" ref="H125" si="106">SUM(B125,D125,F125)</f>
        <v>21.014603702121832</v>
      </c>
      <c r="I125" s="299" t="str">
        <f>CONCATENATE("(",ROUND((H125/$H126)*100,1),")")</f>
        <v>(21.8)</v>
      </c>
      <c r="K125" s="302">
        <f t="shared" ref="K125:K126" si="107">B125-B115</f>
        <v>-1.3250378558214937</v>
      </c>
      <c r="L125" s="302">
        <f t="shared" ref="L125:L126" si="108">D125-D115</f>
        <v>-0.61931868034511162</v>
      </c>
      <c r="M125" s="302">
        <f t="shared" ref="M125:M126" si="109">F125-F115</f>
        <v>-0.32366432648866894</v>
      </c>
      <c r="N125" s="302">
        <f t="shared" ref="N125:N126" si="110">SUM(K125:M125)</f>
        <v>-2.2680208626552743</v>
      </c>
    </row>
    <row r="126" spans="1:14" x14ac:dyDescent="0.2">
      <c r="A126" s="282" t="s">
        <v>363</v>
      </c>
      <c r="B126" s="302">
        <f>SUM(B124:B125)</f>
        <v>82.968607587577779</v>
      </c>
      <c r="C126" s="299" t="str">
        <f>CONCATENATE("(",ROUND((B126/$H126)*100,1),")")</f>
        <v>(86.1)</v>
      </c>
      <c r="D126" s="302">
        <f>SUM(D124:D125)</f>
        <v>7.9808875849610939</v>
      </c>
      <c r="E126" s="299" t="str">
        <f>CONCATENATE("(",ROUND((D126/$H126)*100,1),")")</f>
        <v>(8.3)</v>
      </c>
      <c r="F126" s="302">
        <f>SUM(F124:F125)</f>
        <v>5.4235048274610307</v>
      </c>
      <c r="G126" s="299" t="str">
        <f>CONCATENATE("(",ROUND((F126/$H126)*100,1),")")</f>
        <v>(5.6)</v>
      </c>
      <c r="H126" s="302">
        <f>SUM(H124:H125)</f>
        <v>96.372999999999905</v>
      </c>
      <c r="I126" s="299" t="str">
        <f>CONCATENATE("(",ROUND((H126/$H126)*100,1),")")</f>
        <v>(100)</v>
      </c>
      <c r="K126" s="302">
        <f t="shared" si="107"/>
        <v>-9.7401596849401528</v>
      </c>
      <c r="L126" s="302">
        <f t="shared" si="108"/>
        <v>-1.1689456246269714</v>
      </c>
      <c r="M126" s="302">
        <f t="shared" si="109"/>
        <v>-0.72089469043311283</v>
      </c>
      <c r="N126" s="302">
        <f t="shared" si="110"/>
        <v>-11.630000000000237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3.828989585161128</v>
      </c>
      <c r="C135" s="299" t="str">
        <f>CONCATENATE("(",ROUND((B135/$H137)*100,1),")")</f>
        <v>(68.8)</v>
      </c>
      <c r="D135" s="302">
        <f>'Ind T6'!M54</f>
        <v>6.5250390556997051E-2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3.8942399757181252</v>
      </c>
      <c r="I135" s="299" t="str">
        <f>CONCATENATE("(",ROUND((H135/$H137)*100,1),")")</f>
        <v>(69.9)</v>
      </c>
      <c r="K135" s="302">
        <f>B140-B135</f>
        <v>-0.13612653911333483</v>
      </c>
      <c r="L135" s="302">
        <f>D140-D135</f>
        <v>-1.0650304632695701E-3</v>
      </c>
      <c r="M135" s="302">
        <f>F140-F135</f>
        <v>0</v>
      </c>
      <c r="N135" s="302">
        <f>SUM(K135:M135)</f>
        <v>-0.13719156957660439</v>
      </c>
    </row>
    <row r="136" spans="1:14" x14ac:dyDescent="0.2">
      <c r="A136" s="282" t="s">
        <v>365</v>
      </c>
      <c r="B136" s="302">
        <f>'Ind T6'!L53</f>
        <v>1.3683248567759767</v>
      </c>
      <c r="C136" s="299" t="str">
        <f>CONCATENATE("(",ROUND((B136/$H137)*100,1),")")</f>
        <v>(24.6)</v>
      </c>
      <c r="D136" s="302">
        <f>'Ind T6'!M53</f>
        <v>0.30643516750589622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1.674760024281873</v>
      </c>
      <c r="I136" s="299" t="str">
        <f>CONCATENATE("(",ROUND((H136/$H137)*100,1),")")</f>
        <v>(30.1)</v>
      </c>
      <c r="K136" s="302">
        <f t="shared" ref="K136:K137" si="112">B141-B136</f>
        <v>-2.7781763506173895E-2</v>
      </c>
      <c r="L136" s="302">
        <f t="shared" ref="L136:L137" si="113">D141-D136</f>
        <v>-9.0266669172158198E-3</v>
      </c>
      <c r="M136" s="302">
        <f t="shared" ref="M136:M137" si="114">F141-F136</f>
        <v>0</v>
      </c>
      <c r="N136" s="302">
        <f t="shared" ref="N136:N137" si="115">SUM(K136:M136)</f>
        <v>-3.6808430423389715E-2</v>
      </c>
    </row>
    <row r="137" spans="1:14" x14ac:dyDescent="0.2">
      <c r="A137" s="282" t="s">
        <v>363</v>
      </c>
      <c r="B137" s="302">
        <f>SUM(B135:B136)</f>
        <v>5.1973144419371042</v>
      </c>
      <c r="C137" s="299" t="str">
        <f>CONCATENATE("(",ROUND((B137/$H137)*100,1),")")</f>
        <v>(93.3)</v>
      </c>
      <c r="D137" s="302">
        <f>SUM(D135:D136)</f>
        <v>0.37168555806289327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5.5689999999999982</v>
      </c>
      <c r="I137" s="299" t="str">
        <f>CONCATENATE("(",ROUND((H137/$H137)*100,1),")")</f>
        <v>(100)</v>
      </c>
      <c r="K137" s="302">
        <f t="shared" si="112"/>
        <v>-0.16390830261950828</v>
      </c>
      <c r="L137" s="302">
        <f t="shared" si="113"/>
        <v>-1.0091697380485376E-2</v>
      </c>
      <c r="M137" s="302">
        <f t="shared" si="114"/>
        <v>0</v>
      </c>
      <c r="N137" s="302">
        <f t="shared" si="115"/>
        <v>-0.17399999999999366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3.6928630460477931</v>
      </c>
      <c r="C140" s="299" t="str">
        <f>CONCATENATE("(",ROUND((B140/$H142)*100,1),")")</f>
        <v>(68.4)</v>
      </c>
      <c r="D140" s="302">
        <f>'Ind T6'!R54</f>
        <v>6.4185360093727481E-2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3.7570484061415206</v>
      </c>
      <c r="I140" s="299" t="str">
        <f>CONCATENATE("(",ROUND((H140/$H142)*100,1),")")</f>
        <v>(69.6)</v>
      </c>
      <c r="K140" s="302">
        <f>B145-B140</f>
        <v>-7.1313945055201167E-2</v>
      </c>
      <c r="L140" s="302">
        <f>D145-D140</f>
        <v>1.3028833364742698E-3</v>
      </c>
      <c r="M140" s="302">
        <f>F145-F140</f>
        <v>0</v>
      </c>
      <c r="N140" s="302">
        <f>SUM(K140:M140)</f>
        <v>-7.0011061718726897E-2</v>
      </c>
    </row>
    <row r="141" spans="1:14" x14ac:dyDescent="0.2">
      <c r="A141" s="282" t="s">
        <v>365</v>
      </c>
      <c r="B141" s="302">
        <f>'Ind T6'!Q53</f>
        <v>1.3405430932698028</v>
      </c>
      <c r="C141" s="299" t="str">
        <f>CONCATENATE("(",ROUND((B141/$H142)*100,1),")")</f>
        <v>(24.8)</v>
      </c>
      <c r="D141" s="302">
        <f>'Ind T6'!R53</f>
        <v>0.2974085005886804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1.6379515938584832</v>
      </c>
      <c r="I141" s="299" t="str">
        <f>CONCATENATE("(",ROUND((H141/$H142)*100,1),")")</f>
        <v>(30.4)</v>
      </c>
      <c r="K141" s="302">
        <f t="shared" ref="K141:K142" si="117">B146-B141</f>
        <v>1.6983877664432212E-2</v>
      </c>
      <c r="L141" s="302">
        <f t="shared" ref="L141:L142" si="118">D146-D141</f>
        <v>-1.9728159457113592E-3</v>
      </c>
      <c r="M141" s="302">
        <f t="shared" ref="M141:M142" si="119">F146-F141</f>
        <v>0</v>
      </c>
      <c r="N141" s="302">
        <f t="shared" ref="N141:N142" si="120">SUM(K141:M141)</f>
        <v>1.5011061718720853E-2</v>
      </c>
    </row>
    <row r="142" spans="1:14" x14ac:dyDescent="0.2">
      <c r="A142" s="282" t="s">
        <v>363</v>
      </c>
      <c r="B142" s="302">
        <f>SUM(B140:B141)</f>
        <v>5.033406139317596</v>
      </c>
      <c r="C142" s="299" t="str">
        <f>CONCATENATE("(",ROUND((B142/$H142)*100,1),")")</f>
        <v>(93.3)</v>
      </c>
      <c r="D142" s="302">
        <f>SUM(D140:D141)</f>
        <v>0.3615938606824079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5.395000000000004</v>
      </c>
      <c r="I142" s="299" t="str">
        <f>CONCATENATE("(",ROUND((H142/$H142)*100,1),")")</f>
        <v>(100)</v>
      </c>
      <c r="K142" s="302">
        <f t="shared" si="117"/>
        <v>-5.4330067390768733E-2</v>
      </c>
      <c r="L142" s="302">
        <f t="shared" si="118"/>
        <v>-6.6993260923708942E-4</v>
      </c>
      <c r="M142" s="302">
        <f t="shared" si="119"/>
        <v>0</v>
      </c>
      <c r="N142" s="302">
        <f t="shared" si="120"/>
        <v>-5.5000000000005822E-2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3.621549100992592</v>
      </c>
      <c r="C145" s="299" t="str">
        <f>CONCATENATE("(",ROUND((B145/$H147)*100,1),")")</f>
        <v>(67.8)</v>
      </c>
      <c r="D145" s="302">
        <f>'Ind T6'!W54</f>
        <v>6.5488243430201751E-2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3.6870373444227935</v>
      </c>
      <c r="I145" s="299" t="str">
        <f>CONCATENATE("(",ROUND((H145/$H147)*100,1),")")</f>
        <v>(69)</v>
      </c>
      <c r="K145" s="302">
        <f>B145-B135</f>
        <v>-0.207440484168536</v>
      </c>
      <c r="L145" s="302">
        <f>D145-D135</f>
        <v>2.3785287320469972E-4</v>
      </c>
      <c r="M145" s="302">
        <f>F145-F135</f>
        <v>0</v>
      </c>
      <c r="N145" s="302">
        <f>SUM(K145:M145)</f>
        <v>-0.20720263129533129</v>
      </c>
    </row>
    <row r="146" spans="1:14" x14ac:dyDescent="0.2">
      <c r="A146" s="282" t="s">
        <v>365</v>
      </c>
      <c r="B146" s="302">
        <f>'Ind T6'!V53</f>
        <v>1.357526970934235</v>
      </c>
      <c r="C146" s="299" t="str">
        <f>CONCATENATE("(",ROUND((B146/$H147)*100,1),")")</f>
        <v>(25.4)</v>
      </c>
      <c r="D146" s="302">
        <f>'Ind T6'!W53</f>
        <v>0.29543568464296904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1.6529626555772041</v>
      </c>
      <c r="I146" s="299" t="str">
        <f>CONCATENATE("(",ROUND((H146/$H147)*100,1),")")</f>
        <v>(31)</v>
      </c>
      <c r="K146" s="302">
        <f t="shared" ref="K146:K147" si="122">B146-B136</f>
        <v>-1.0797885841741683E-2</v>
      </c>
      <c r="L146" s="302">
        <f t="shared" ref="L146:L147" si="123">D146-D136</f>
        <v>-1.0999482862927179E-2</v>
      </c>
      <c r="M146" s="302">
        <f t="shared" ref="M146:M147" si="124">F146-F136</f>
        <v>0</v>
      </c>
      <c r="N146" s="302">
        <f t="shared" ref="N146:N147" si="125">SUM(K146:M146)</f>
        <v>-2.1797368704668862E-2</v>
      </c>
    </row>
    <row r="147" spans="1:14" x14ac:dyDescent="0.2">
      <c r="A147" s="282" t="s">
        <v>363</v>
      </c>
      <c r="B147" s="302">
        <f>SUM(B145:B146)</f>
        <v>4.9790760719268272</v>
      </c>
      <c r="C147" s="299" t="str">
        <f>CONCATENATE("(",ROUND((B147/$H147)*100,1),")")</f>
        <v>(93.2)</v>
      </c>
      <c r="D147" s="302">
        <f>SUM(D145:D146)</f>
        <v>0.36092392807317081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5.3399999999999981</v>
      </c>
      <c r="I147" s="299" t="str">
        <f>CONCATENATE("(",ROUND((H147/$H147)*100,1),")")</f>
        <v>(100)</v>
      </c>
      <c r="K147" s="302">
        <f t="shared" si="122"/>
        <v>-0.21823837001027702</v>
      </c>
      <c r="L147" s="302">
        <f t="shared" si="123"/>
        <v>-1.0761629989722465E-2</v>
      </c>
      <c r="M147" s="302">
        <f t="shared" si="124"/>
        <v>0</v>
      </c>
      <c r="N147" s="302">
        <f t="shared" si="125"/>
        <v>-0.22899999999999948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5.3810141021515312</v>
      </c>
      <c r="C156" s="299" t="str">
        <f>CONCATENATE("(",ROUND((B156/$H158)*100,1),")")</f>
        <v>(55.4)</v>
      </c>
      <c r="D156" s="302">
        <f>'Ind T6'!M63</f>
        <v>1.7449744071795139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7.1259885093310453</v>
      </c>
      <c r="I156" s="299" t="str">
        <f>CONCATENATE("(",ROUND((H156/$H158)*100,1),")")</f>
        <v>(73.4)</v>
      </c>
      <c r="K156" s="302">
        <f>B161-B156</f>
        <v>8.3189098225955327E-2</v>
      </c>
      <c r="L156" s="302">
        <f>D161-D156</f>
        <v>4.6858460470584395E-2</v>
      </c>
      <c r="M156" s="302">
        <f>F161-F156</f>
        <v>0</v>
      </c>
      <c r="N156" s="302">
        <f>SUM(K156:M156)</f>
        <v>0.13004755869653972</v>
      </c>
    </row>
    <row r="157" spans="1:14" x14ac:dyDescent="0.2">
      <c r="A157" s="282" t="s">
        <v>365</v>
      </c>
      <c r="B157" s="302">
        <f>'Ind T6'!L62</f>
        <v>1.6734507469012483</v>
      </c>
      <c r="C157" s="299" t="str">
        <f>CONCATENATE("(",ROUND((B157/$H158)*100,1),")")</f>
        <v>(17.2)</v>
      </c>
      <c r="D157" s="302">
        <f>'Ind T6'!M62</f>
        <v>0.8719799436001513</v>
      </c>
      <c r="E157" s="299" t="str">
        <f>CONCATENATE("(",ROUND((D157/$H158)*100,1),")")</f>
        <v>(9)</v>
      </c>
      <c r="F157" s="302">
        <f>'Ind T6'!N62</f>
        <v>4.0580800167559744E-2</v>
      </c>
      <c r="G157" s="299" t="str">
        <f>CONCATENATE("(",ROUND((F157/$H158)*100,1),")")</f>
        <v>(0.4)</v>
      </c>
      <c r="H157" s="302">
        <f t="shared" ref="H157" si="126">SUM(B157,D157,F157)</f>
        <v>2.5860114906689593</v>
      </c>
      <c r="I157" s="299" t="str">
        <f>CONCATENATE("(",ROUND((H157/$H158)*100,1),")")</f>
        <v>(26.6)</v>
      </c>
      <c r="K157" s="302">
        <f t="shared" ref="K157:K158" si="127">B162-B157</f>
        <v>0.1052031520475516</v>
      </c>
      <c r="L157" s="302">
        <f t="shared" ref="L157:L158" si="128">D162-D157</f>
        <v>3.0779416321540798E-2</v>
      </c>
      <c r="M157" s="302">
        <f t="shared" ref="M157:M158" si="129">F162-F157</f>
        <v>-3.0127065624989402E-5</v>
      </c>
      <c r="N157" s="302">
        <f t="shared" ref="N157:N158" si="130">SUM(K157:M157)</f>
        <v>0.1359524413034674</v>
      </c>
    </row>
    <row r="158" spans="1:14" x14ac:dyDescent="0.2">
      <c r="A158" s="282" t="s">
        <v>363</v>
      </c>
      <c r="B158" s="302">
        <f>SUM(B156:B157)</f>
        <v>7.0544648490527795</v>
      </c>
      <c r="C158" s="299" t="str">
        <f>CONCATENATE("(",ROUND((B158/$H158)*100,1),")")</f>
        <v>(72.6)</v>
      </c>
      <c r="D158" s="302">
        <f>SUM(D156:D157)</f>
        <v>2.6169543507796651</v>
      </c>
      <c r="E158" s="299" t="str">
        <f>CONCATENATE("(",ROUND((D158/$H158)*100,1),")")</f>
        <v>(26.9)</v>
      </c>
      <c r="F158" s="302">
        <f>SUM(F156:F157)</f>
        <v>4.0580800167559744E-2</v>
      </c>
      <c r="G158" s="299" t="str">
        <f>CONCATENATE("(",ROUND((F158/$H158)*100,1),")")</f>
        <v>(0.4)</v>
      </c>
      <c r="H158" s="302">
        <f>SUM(H156:H157)</f>
        <v>9.7120000000000051</v>
      </c>
      <c r="I158" s="299" t="str">
        <f>CONCATENATE("(",ROUND((H158/$H158)*100,1),")")</f>
        <v>(100)</v>
      </c>
      <c r="K158" s="302">
        <f t="shared" si="127"/>
        <v>0.18839225027350714</v>
      </c>
      <c r="L158" s="302">
        <f t="shared" si="128"/>
        <v>7.7637876792125304E-2</v>
      </c>
      <c r="M158" s="302">
        <f t="shared" si="129"/>
        <v>-3.0127065624989402E-5</v>
      </c>
      <c r="N158" s="302">
        <f t="shared" si="130"/>
        <v>0.26600000000000745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5.4642032003774865</v>
      </c>
      <c r="C161" s="299" t="str">
        <f>CONCATENATE("(",ROUND((B161/$H163)*100,1),")")</f>
        <v>(54.8)</v>
      </c>
      <c r="D161" s="302">
        <f>'Ind T6'!R63</f>
        <v>1.7918328676500983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7.2560360680275853</v>
      </c>
      <c r="I161" s="299" t="str">
        <f>CONCATENATE("(",ROUND((H161/$H163)*100,1),")")</f>
        <v>(72.7)</v>
      </c>
      <c r="K161" s="302">
        <f>B166-B161</f>
        <v>5.5075089473025862E-2</v>
      </c>
      <c r="L161" s="302">
        <f>D166-D161</f>
        <v>4.6579370039991241E-2</v>
      </c>
      <c r="M161" s="302">
        <f>F166-F161</f>
        <v>0</v>
      </c>
      <c r="N161" s="302">
        <f>SUM(K161:M161)</f>
        <v>0.1016544595130171</v>
      </c>
    </row>
    <row r="162" spans="1:14" x14ac:dyDescent="0.2">
      <c r="A162" s="282" t="s">
        <v>365</v>
      </c>
      <c r="B162" s="302">
        <f>'Ind T6'!Q62</f>
        <v>1.7786538989487999</v>
      </c>
      <c r="C162" s="299" t="str">
        <f>CONCATENATE("(",ROUND((B162/$H163)*100,1),")")</f>
        <v>(17.8)</v>
      </c>
      <c r="D162" s="302">
        <f>'Ind T6'!R62</f>
        <v>0.90275935992169209</v>
      </c>
      <c r="E162" s="299" t="str">
        <f>CONCATENATE("(",ROUND((D162/$H163)*100,1),")")</f>
        <v>(9)</v>
      </c>
      <c r="F162" s="302">
        <f>'Ind T6'!S62</f>
        <v>4.0550673101934755E-2</v>
      </c>
      <c r="G162" s="299" t="str">
        <f>CONCATENATE("(",ROUND((F162/$H163)*100,1),")")</f>
        <v>(0.4)</v>
      </c>
      <c r="H162" s="302">
        <f t="shared" ref="H162" si="131">SUM(B162,D162,F162)</f>
        <v>2.7219639319724269</v>
      </c>
      <c r="I162" s="299" t="str">
        <f>CONCATENATE("(",ROUND((H162/$H163)*100,1),")")</f>
        <v>(27.3)</v>
      </c>
      <c r="K162" s="302">
        <f t="shared" ref="K162:K163" si="132">B167-B162</f>
        <v>0.18252123344216753</v>
      </c>
      <c r="L162" s="302">
        <f t="shared" ref="L162:L163" si="133">D167-D162</f>
        <v>4.145401525136494E-2</v>
      </c>
      <c r="M162" s="302">
        <f t="shared" ref="M162:M163" si="134">F167-F162</f>
        <v>3.702917934403846E-4</v>
      </c>
      <c r="N162" s="302">
        <f t="shared" ref="N162:N163" si="135">SUM(K162:M162)</f>
        <v>0.22434554048697286</v>
      </c>
    </row>
    <row r="163" spans="1:14" x14ac:dyDescent="0.2">
      <c r="A163" s="282" t="s">
        <v>363</v>
      </c>
      <c r="B163" s="302">
        <f>SUM(B161:B162)</f>
        <v>7.2428570993262866</v>
      </c>
      <c r="C163" s="299" t="str">
        <f>CONCATENATE("(",ROUND((B163/$H163)*100,1),")")</f>
        <v>(72.6)</v>
      </c>
      <c r="D163" s="302">
        <f>SUM(D161:D162)</f>
        <v>2.6945922275717904</v>
      </c>
      <c r="E163" s="299" t="str">
        <f>CONCATENATE("(",ROUND((D163/$H163)*100,1),")")</f>
        <v>(27)</v>
      </c>
      <c r="F163" s="302">
        <f>SUM(F161:F162)</f>
        <v>4.0550673101934755E-2</v>
      </c>
      <c r="G163" s="299" t="str">
        <f>CONCATENATE("(",ROUND((F163/$H163)*100,1),")")</f>
        <v>(0.4)</v>
      </c>
      <c r="H163" s="302">
        <f>SUM(H161:H162)</f>
        <v>9.9780000000000122</v>
      </c>
      <c r="I163" s="299" t="str">
        <f>CONCATENATE("(",ROUND((H163/$H163)*100,1),")")</f>
        <v>(100)</v>
      </c>
      <c r="K163" s="302">
        <f t="shared" si="132"/>
        <v>0.23759632291519317</v>
      </c>
      <c r="L163" s="302">
        <f t="shared" si="133"/>
        <v>8.8033385291355959E-2</v>
      </c>
      <c r="M163" s="302">
        <f t="shared" si="134"/>
        <v>3.702917934403846E-4</v>
      </c>
      <c r="N163" s="302">
        <f t="shared" si="135"/>
        <v>0.32599999999998952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5.5192782898505124</v>
      </c>
      <c r="C166" s="299" t="str">
        <f>CONCATENATE("(",ROUND((B166/$H168)*100,1),")")</f>
        <v>(53.6)</v>
      </c>
      <c r="D166" s="302">
        <f>'Ind T6'!W63</f>
        <v>1.8384122376900895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7.3576905275406022</v>
      </c>
      <c r="I166" s="299" t="str">
        <f>CONCATENATE("(",ROUND((H166/$H168)*100,1),")")</f>
        <v>(71.4)</v>
      </c>
      <c r="K166" s="302">
        <f>B166-B156</f>
        <v>0.13826418769898119</v>
      </c>
      <c r="L166" s="302">
        <f>D166-D156</f>
        <v>9.3437830510575637E-2</v>
      </c>
      <c r="M166" s="302">
        <f>F166-F156</f>
        <v>0</v>
      </c>
      <c r="N166" s="302">
        <f>SUM(K166:M166)</f>
        <v>0.23170201820955683</v>
      </c>
    </row>
    <row r="167" spans="1:14" x14ac:dyDescent="0.2">
      <c r="A167" s="282" t="s">
        <v>365</v>
      </c>
      <c r="B167" s="302">
        <f>'Ind T6'!V62</f>
        <v>1.9611751323909674</v>
      </c>
      <c r="C167" s="299" t="str">
        <f>CONCATENATE("(",ROUND((B167/$H168)*100,1),")")</f>
        <v>(19)</v>
      </c>
      <c r="D167" s="302">
        <f>'Ind T6'!W62</f>
        <v>0.94421337517305703</v>
      </c>
      <c r="E167" s="299" t="str">
        <f>CONCATENATE("(",ROUND((D167/$H168)*100,1),")")</f>
        <v>(9.2)</v>
      </c>
      <c r="F167" s="302">
        <f>'Ind T6'!X62</f>
        <v>4.0920964895375139E-2</v>
      </c>
      <c r="G167" s="299" t="str">
        <f>CONCATENATE("(",ROUND((F167/$H168)*100,1),")")</f>
        <v>(0.4)</v>
      </c>
      <c r="H167" s="302">
        <f t="shared" ref="H167" si="136">SUM(B167,D167,F167)</f>
        <v>2.9463094724593994</v>
      </c>
      <c r="I167" s="299" t="str">
        <f>CONCATENATE("(",ROUND((H167/$H168)*100,1),")")</f>
        <v>(28.6)</v>
      </c>
      <c r="K167" s="302">
        <f t="shared" ref="K167:K168" si="137">B167-B157</f>
        <v>0.28772438548971913</v>
      </c>
      <c r="L167" s="302">
        <f t="shared" ref="L167:L168" si="138">D167-D157</f>
        <v>7.2233431572905737E-2</v>
      </c>
      <c r="M167" s="302">
        <f t="shared" ref="M167:M168" si="139">F167-F157</f>
        <v>3.401647278153952E-4</v>
      </c>
      <c r="N167" s="302">
        <f t="shared" ref="N167:N168" si="140">SUM(K167:M167)</f>
        <v>0.36029798179044026</v>
      </c>
    </row>
    <row r="168" spans="1:14" x14ac:dyDescent="0.2">
      <c r="A168" s="282" t="s">
        <v>363</v>
      </c>
      <c r="B168" s="302">
        <f>SUM(B166:B167)</f>
        <v>7.4804534222414798</v>
      </c>
      <c r="C168" s="299" t="str">
        <f>CONCATENATE("(",ROUND((B168/$H168)*100,1),")")</f>
        <v>(72.6)</v>
      </c>
      <c r="D168" s="302">
        <f>SUM(D166:D167)</f>
        <v>2.7826256128631464</v>
      </c>
      <c r="E168" s="299" t="str">
        <f>CONCATENATE("(",ROUND((D168/$H168)*100,1),")")</f>
        <v>(27)</v>
      </c>
      <c r="F168" s="302">
        <f>SUM(F166:F167)</f>
        <v>4.0920964895375139E-2</v>
      </c>
      <c r="G168" s="299" t="str">
        <f>CONCATENATE("(",ROUND((F168/$H168)*100,1),")")</f>
        <v>(0.4)</v>
      </c>
      <c r="H168" s="302">
        <f>SUM(H166:H167)</f>
        <v>10.304000000000002</v>
      </c>
      <c r="I168" s="299" t="str">
        <f>CONCATENATE("(",ROUND((H168/$H168)*100,1),")")</f>
        <v>(100)</v>
      </c>
      <c r="K168" s="302">
        <f t="shared" si="137"/>
        <v>0.42598857318870031</v>
      </c>
      <c r="L168" s="302">
        <f t="shared" si="138"/>
        <v>0.16567126208348126</v>
      </c>
      <c r="M168" s="302">
        <f t="shared" si="139"/>
        <v>3.401647278153952E-4</v>
      </c>
      <c r="N168" s="302">
        <f t="shared" si="140"/>
        <v>0.59199999999999697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36.207268714046492</v>
      </c>
      <c r="C177" s="299" t="str">
        <f>CONCATENATE("(",ROUND((B177/$H179)*100,1),")")</f>
        <v>(40.1)</v>
      </c>
      <c r="D177" s="302">
        <f>'Ind T6'!M72</f>
        <v>2.3024967912088754</v>
      </c>
      <c r="E177" s="299" t="str">
        <f>CONCATENATE("(",ROUND((D177/$H179)*100,1),")")</f>
        <v>(2.6)</v>
      </c>
      <c r="F177" s="302">
        <f>'Ind T6'!N72</f>
        <v>39.002339443921215</v>
      </c>
      <c r="G177" s="299" t="str">
        <f>CONCATENATE("(",ROUND((F177/$H179)*100,1),")")</f>
        <v>(43.2)</v>
      </c>
      <c r="H177" s="302">
        <f>SUM(B177,D177,F177)</f>
        <v>77.512104949176575</v>
      </c>
      <c r="I177" s="299" t="str">
        <f>CONCATENATE("(",ROUND((H177/$H179)*100,1),")")</f>
        <v>(85.9)</v>
      </c>
      <c r="K177" s="302">
        <f>B182-B177</f>
        <v>-0.37374964328252958</v>
      </c>
      <c r="L177" s="302">
        <f>D182-D177</f>
        <v>4.7639646080177567E-2</v>
      </c>
      <c r="M177" s="302">
        <f>F182-F177</f>
        <v>0.48092255335265577</v>
      </c>
      <c r="N177" s="302">
        <f>SUM(K177:M177)</f>
        <v>0.15481255615030376</v>
      </c>
    </row>
    <row r="178" spans="1:14" x14ac:dyDescent="0.2">
      <c r="A178" s="282" t="s">
        <v>365</v>
      </c>
      <c r="B178" s="302">
        <f>'Ind T6'!L71</f>
        <v>6.6466641010887333</v>
      </c>
      <c r="C178" s="299" t="str">
        <f>CONCATENATE("(",ROUND((B178/$H179)*100,1),")")</f>
        <v>(7.4)</v>
      </c>
      <c r="D178" s="302">
        <f>'Ind T6'!M71</f>
        <v>4.1533940395762201</v>
      </c>
      <c r="E178" s="299" t="str">
        <f>CONCATENATE("(",ROUND((D178/$H179)*100,1),")")</f>
        <v>(4.6)</v>
      </c>
      <c r="F178" s="302">
        <f>'Ind T6'!N71</f>
        <v>1.8958369101585895</v>
      </c>
      <c r="G178" s="299" t="str">
        <f>CONCATENATE("(",ROUND((F178/$H179)*100,1),")")</f>
        <v>(2.1)</v>
      </c>
      <c r="H178" s="302">
        <f t="shared" ref="H178" si="141">SUM(B178,D178,F178)</f>
        <v>12.695895050823543</v>
      </c>
      <c r="I178" s="299" t="str">
        <f>CONCATENATE("(",ROUND((H178/$H179)*100,1),")")</f>
        <v>(14.1)</v>
      </c>
      <c r="K178" s="302">
        <f t="shared" ref="K178:K179" si="142">B183-B178</f>
        <v>4.445779845800768E-2</v>
      </c>
      <c r="L178" s="302">
        <f t="shared" ref="L178:L179" si="143">D183-D178</f>
        <v>5.5338387145020818E-2</v>
      </c>
      <c r="M178" s="302">
        <f t="shared" ref="M178:M179" si="144">F183-F178</f>
        <v>2.1391258246514555E-2</v>
      </c>
      <c r="N178" s="302">
        <f t="shared" ref="N178:N179" si="145">SUM(K178:M178)</f>
        <v>0.12118744384954305</v>
      </c>
    </row>
    <row r="179" spans="1:14" x14ac:dyDescent="0.2">
      <c r="A179" s="282" t="s">
        <v>363</v>
      </c>
      <c r="B179" s="302">
        <f>SUM(B177:B178)</f>
        <v>42.853932815135224</v>
      </c>
      <c r="C179" s="299" t="str">
        <f>CONCATENATE("(",ROUND((B179/$H179)*100,1),")")</f>
        <v>(47.5)</v>
      </c>
      <c r="D179" s="302">
        <f>SUM(D177:D178)</f>
        <v>6.455890830785096</v>
      </c>
      <c r="E179" s="299" t="str">
        <f>CONCATENATE("(",ROUND((D179/$H179)*100,1),")")</f>
        <v>(7.2)</v>
      </c>
      <c r="F179" s="302">
        <f>SUM(F177:F178)</f>
        <v>40.898176354079808</v>
      </c>
      <c r="G179" s="299" t="str">
        <f>CONCATENATE("(",ROUND((F179/$H179)*100,1),")")</f>
        <v>(45.3)</v>
      </c>
      <c r="H179" s="302">
        <f>SUM(H177:H178)</f>
        <v>90.208000000000112</v>
      </c>
      <c r="I179" s="299" t="str">
        <f>CONCATENATE("(",ROUND((H179/$H179)*100,1),")")</f>
        <v>(100)</v>
      </c>
      <c r="K179" s="302">
        <f t="shared" si="142"/>
        <v>-0.32929184482451745</v>
      </c>
      <c r="L179" s="302">
        <f t="shared" si="143"/>
        <v>0.10297803322519794</v>
      </c>
      <c r="M179" s="302">
        <f t="shared" si="144"/>
        <v>0.50231381159916566</v>
      </c>
      <c r="N179" s="302">
        <f t="shared" si="145"/>
        <v>0.27599999999984615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35.833519070763963</v>
      </c>
      <c r="C182" s="299" t="str">
        <f>CONCATENATE("(",ROUND((B182/$H184)*100,1),")")</f>
        <v>(39.6)</v>
      </c>
      <c r="D182" s="302">
        <f>'Ind T6'!R72</f>
        <v>2.350136437289053</v>
      </c>
      <c r="E182" s="299" t="str">
        <f>CONCATENATE("(",ROUND((D182/$H184)*100,1),")")</f>
        <v>(2.6)</v>
      </c>
      <c r="F182" s="302">
        <f>'Ind T6'!S72</f>
        <v>39.483261997273871</v>
      </c>
      <c r="G182" s="299" t="str">
        <f>CONCATENATE("(",ROUND((F182/$H184)*100,1),")")</f>
        <v>(43.6)</v>
      </c>
      <c r="H182" s="302">
        <f>SUM(B182,D182,F182)</f>
        <v>77.666917505326893</v>
      </c>
      <c r="I182" s="299" t="str">
        <f>CONCATENATE("(",ROUND((H182/$H184)*100,1),")")</f>
        <v>(85.8)</v>
      </c>
      <c r="K182" s="302">
        <f>B187-B182</f>
        <v>-0.49323527350610163</v>
      </c>
      <c r="L182" s="302">
        <f>D187-D182</f>
        <v>0.13036966596616262</v>
      </c>
      <c r="M182" s="302">
        <f>F187-F182</f>
        <v>1.616423536440287</v>
      </c>
      <c r="N182" s="302">
        <f>SUM(K182:M182)</f>
        <v>1.253557928900348</v>
      </c>
    </row>
    <row r="183" spans="1:14" x14ac:dyDescent="0.2">
      <c r="A183" s="282" t="s">
        <v>365</v>
      </c>
      <c r="B183" s="302">
        <f>'Ind T6'!Q71</f>
        <v>6.691121899546741</v>
      </c>
      <c r="C183" s="299" t="str">
        <f>CONCATENATE("(",ROUND((B183/$H184)*100,1),")")</f>
        <v>(7.4)</v>
      </c>
      <c r="D183" s="302">
        <f>'Ind T6'!R71</f>
        <v>4.2087324267212409</v>
      </c>
      <c r="E183" s="299" t="str">
        <f>CONCATENATE("(",ROUND((D183/$H184)*100,1),")")</f>
        <v>(4.7)</v>
      </c>
      <c r="F183" s="302">
        <f>'Ind T6'!S71</f>
        <v>1.917228168405104</v>
      </c>
      <c r="G183" s="299" t="str">
        <f>CONCATENATE("(",ROUND((F183/$H184)*100,1),")")</f>
        <v>(2.1)</v>
      </c>
      <c r="H183" s="302">
        <f t="shared" ref="H183" si="146">SUM(B183,D183,F183)</f>
        <v>12.817082494673086</v>
      </c>
      <c r="I183" s="299" t="str">
        <f>CONCATENATE("(",ROUND((H183/$H184)*100,1),")")</f>
        <v>(14.2)</v>
      </c>
      <c r="K183" s="302">
        <f t="shared" ref="K183:K184" si="147">B188-B183</f>
        <v>0.2163771853472749</v>
      </c>
      <c r="L183" s="302">
        <f t="shared" ref="L183:L184" si="148">D188-D183</f>
        <v>0.18438948370504527</v>
      </c>
      <c r="M183" s="302">
        <f t="shared" ref="M183:M184" si="149">F188-F183</f>
        <v>0.11767540204734073</v>
      </c>
      <c r="N183" s="302">
        <f t="shared" ref="N183:N184" si="150">SUM(K183:M183)</f>
        <v>0.51844207109966089</v>
      </c>
    </row>
    <row r="184" spans="1:14" x14ac:dyDescent="0.2">
      <c r="A184" s="282" t="s">
        <v>363</v>
      </c>
      <c r="B184" s="302">
        <f>SUM(B182:B183)</f>
        <v>42.524640970310706</v>
      </c>
      <c r="C184" s="299" t="str">
        <f>CONCATENATE("(",ROUND((B184/$H184)*100,1),")")</f>
        <v>(47)</v>
      </c>
      <c r="D184" s="302">
        <f>SUM(D182:D183)</f>
        <v>6.5588688640102939</v>
      </c>
      <c r="E184" s="299" t="str">
        <f>CONCATENATE("(",ROUND((D184/$H184)*100,1),")")</f>
        <v>(7.2)</v>
      </c>
      <c r="F184" s="302">
        <f>SUM(F182:F183)</f>
        <v>41.400490165678974</v>
      </c>
      <c r="G184" s="299" t="str">
        <f>CONCATENATE("(",ROUND((F184/$H184)*100,1),")")</f>
        <v>(45.8)</v>
      </c>
      <c r="H184" s="302">
        <f>SUM(H182:H183)</f>
        <v>90.48399999999998</v>
      </c>
      <c r="I184" s="299" t="str">
        <f>CONCATENATE("(",ROUND((H184/$H184)*100,1),")")</f>
        <v>(100)</v>
      </c>
      <c r="K184" s="302">
        <f t="shared" si="147"/>
        <v>-0.27685808815883206</v>
      </c>
      <c r="L184" s="302">
        <f t="shared" si="148"/>
        <v>0.31475914967120833</v>
      </c>
      <c r="M184" s="302">
        <f t="shared" si="149"/>
        <v>1.7340989384876266</v>
      </c>
      <c r="N184" s="302">
        <f t="shared" si="150"/>
        <v>1.7720000000000029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35.340283797257861</v>
      </c>
      <c r="C187" s="299" t="str">
        <f>CONCATENATE("(",ROUND((B187/$H189)*100,1),")")</f>
        <v>(38.3)</v>
      </c>
      <c r="D187" s="302">
        <f>'Ind T6'!W72</f>
        <v>2.4805061032552156</v>
      </c>
      <c r="E187" s="299" t="str">
        <f>CONCATENATE("(",ROUND((D187/$H189)*100,1),")")</f>
        <v>(2.7)</v>
      </c>
      <c r="F187" s="302">
        <f>'Ind T6'!X72</f>
        <v>41.099685533714158</v>
      </c>
      <c r="G187" s="299" t="str">
        <f>CONCATENATE("(",ROUND((F187/$H189)*100,1),")")</f>
        <v>(44.5)</v>
      </c>
      <c r="H187" s="302">
        <f>SUM(B187,D187,F187)</f>
        <v>78.920475434227228</v>
      </c>
      <c r="I187" s="299" t="str">
        <f>CONCATENATE("(",ROUND((H187/$H189)*100,1),")")</f>
        <v>(85.5)</v>
      </c>
      <c r="K187" s="302">
        <f>B187-B177</f>
        <v>-0.86698491678863121</v>
      </c>
      <c r="L187" s="302">
        <f>D187-D177</f>
        <v>0.17800931204634018</v>
      </c>
      <c r="M187" s="302">
        <f>F187-F177</f>
        <v>2.0973460897929428</v>
      </c>
      <c r="N187" s="302">
        <f>SUM(K187:M187)</f>
        <v>1.4083704850506518</v>
      </c>
    </row>
    <row r="188" spans="1:14" x14ac:dyDescent="0.2">
      <c r="A188" s="282" t="s">
        <v>365</v>
      </c>
      <c r="B188" s="302">
        <f>'Ind T6'!V71</f>
        <v>6.9074990848940159</v>
      </c>
      <c r="C188" s="299" t="str">
        <f>CONCATENATE("(",ROUND((B188/$H189)*100,1),")")</f>
        <v>(7.5)</v>
      </c>
      <c r="D188" s="302">
        <f>'Ind T6'!W71</f>
        <v>4.3931219104262862</v>
      </c>
      <c r="E188" s="299" t="str">
        <f>CONCATENATE("(",ROUND((D188/$H189)*100,1),")")</f>
        <v>(4.8)</v>
      </c>
      <c r="F188" s="302">
        <f>'Ind T6'!X71</f>
        <v>2.0349035704524447</v>
      </c>
      <c r="G188" s="299" t="str">
        <f>CONCATENATE("(",ROUND((F188/$H189)*100,1),")")</f>
        <v>(2.2)</v>
      </c>
      <c r="H188" s="302">
        <f t="shared" ref="H188" si="151">SUM(B188,D188,F188)</f>
        <v>13.335524565772745</v>
      </c>
      <c r="I188" s="299" t="str">
        <f>CONCATENATE("(",ROUND((H188/$H189)*100,1),")")</f>
        <v>(14.5)</v>
      </c>
      <c r="K188" s="302">
        <f t="shared" ref="K188:K189" si="152">B188-B178</f>
        <v>0.26083498380528258</v>
      </c>
      <c r="L188" s="302">
        <f t="shared" ref="L188:L189" si="153">D188-D178</f>
        <v>0.23972787085006608</v>
      </c>
      <c r="M188" s="302">
        <f t="shared" ref="M188:M189" si="154">F188-F178</f>
        <v>0.13906666029385528</v>
      </c>
      <c r="N188" s="302">
        <f t="shared" ref="N188:N189" si="155">SUM(K188:M188)</f>
        <v>0.63962951494920395</v>
      </c>
    </row>
    <row r="189" spans="1:14" x14ac:dyDescent="0.2">
      <c r="A189" s="282" t="s">
        <v>363</v>
      </c>
      <c r="B189" s="302">
        <f>SUM(B187:B188)</f>
        <v>42.247782882151874</v>
      </c>
      <c r="C189" s="299" t="str">
        <f>CONCATENATE("(",ROUND((B189/$H189)*100,1),")")</f>
        <v>(45.8)</v>
      </c>
      <c r="D189" s="302">
        <f>SUM(D187:D188)</f>
        <v>6.8736280136815022</v>
      </c>
      <c r="E189" s="299" t="str">
        <f>CONCATENATE("(",ROUND((D189/$H189)*100,1),")")</f>
        <v>(7.5)</v>
      </c>
      <c r="F189" s="302">
        <f>SUM(F187:F188)</f>
        <v>43.134589104166601</v>
      </c>
      <c r="G189" s="299" t="str">
        <f>CONCATENATE("(",ROUND((F189/$H189)*100,1),")")</f>
        <v>(46.8)</v>
      </c>
      <c r="H189" s="302">
        <f>SUM(H187:H188)</f>
        <v>92.255999999999972</v>
      </c>
      <c r="I189" s="299" t="str">
        <f>CONCATENATE("(",ROUND((H189/$H189)*100,1),")")</f>
        <v>(100)</v>
      </c>
      <c r="K189" s="302">
        <f t="shared" si="152"/>
        <v>-0.60614993298334952</v>
      </c>
      <c r="L189" s="302">
        <f t="shared" si="153"/>
        <v>0.41773718289640627</v>
      </c>
      <c r="M189" s="302">
        <f t="shared" si="154"/>
        <v>2.2364127500867923</v>
      </c>
      <c r="N189" s="302">
        <f t="shared" si="155"/>
        <v>2.0479999999998491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78.478246572976673</v>
      </c>
      <c r="C198" s="299" t="str">
        <f>CONCATENATE("(",ROUND((B198/$H200)*100,1),")")</f>
        <v>(38.1)</v>
      </c>
      <c r="D198" s="302">
        <f>'Ind T6'!M81</f>
        <v>28.252932472170585</v>
      </c>
      <c r="E198" s="299" t="str">
        <f>CONCATENATE("(",ROUND((D198/$H200)*100,1),")")</f>
        <v>(13.7)</v>
      </c>
      <c r="F198" s="302">
        <f>'Ind T6'!N81</f>
        <v>6.5306180052152492</v>
      </c>
      <c r="G198" s="299" t="str">
        <f>CONCATENATE("(",ROUND((F198/$H200)*100,1),")")</f>
        <v>(3.2)</v>
      </c>
      <c r="H198" s="302">
        <f>SUM(B198,D198,F198)</f>
        <v>113.2617970503625</v>
      </c>
      <c r="I198" s="299" t="str">
        <f>CONCATENATE("(",ROUND((H198/$H200)*100,1),")")</f>
        <v>(55)</v>
      </c>
      <c r="K198" s="302">
        <f>B203-B198</f>
        <v>1.2428711933959562</v>
      </c>
      <c r="L198" s="302">
        <f>D203-D198</f>
        <v>8.3878372596007722E-2</v>
      </c>
      <c r="M198" s="302">
        <f>F203-F198</f>
        <v>0.10242085401681766</v>
      </c>
      <c r="N198" s="302">
        <f>SUM(K198:M198)</f>
        <v>1.4291704200087816</v>
      </c>
    </row>
    <row r="199" spans="1:14" x14ac:dyDescent="0.2">
      <c r="A199" s="282" t="s">
        <v>365</v>
      </c>
      <c r="B199" s="302">
        <f>'Ind T6'!L80</f>
        <v>37.883079388028015</v>
      </c>
      <c r="C199" s="299" t="str">
        <f>CONCATENATE("(",ROUND((B199/$H200)*100,1),")")</f>
        <v>(18.4)</v>
      </c>
      <c r="D199" s="302">
        <f>'Ind T6'!M80</f>
        <v>49.090465551383978</v>
      </c>
      <c r="E199" s="299" t="str">
        <f>CONCATENATE("(",ROUND((D199/$H200)*100,1),")")</f>
        <v>(23.8)</v>
      </c>
      <c r="F199" s="302">
        <f>'Ind T6'!N80</f>
        <v>5.7296580102254016</v>
      </c>
      <c r="G199" s="299" t="str">
        <f>CONCATENATE("(",ROUND((F199/$H200)*100,1),")")</f>
        <v>(2.8)</v>
      </c>
      <c r="H199" s="302">
        <f t="shared" ref="H199" si="156">SUM(B199,D199,F199)</f>
        <v>92.703202949637401</v>
      </c>
      <c r="I199" s="299" t="str">
        <f>CONCATENATE("(",ROUND((H199/$H200)*100,1),")")</f>
        <v>(45)</v>
      </c>
      <c r="K199" s="302">
        <f t="shared" ref="K199:K200" si="157">B204-B199</f>
        <v>1.7477115136687118</v>
      </c>
      <c r="L199" s="302">
        <f t="shared" ref="L199:L200" si="158">D204-D199</f>
        <v>-1.7187262063382391</v>
      </c>
      <c r="M199" s="302">
        <f t="shared" ref="M199:M200" si="159">F204-F199</f>
        <v>0.18384427266074344</v>
      </c>
      <c r="N199" s="302">
        <f t="shared" ref="N199:N200" si="160">SUM(K199:M199)</f>
        <v>0.2128295799912161</v>
      </c>
    </row>
    <row r="200" spans="1:14" x14ac:dyDescent="0.2">
      <c r="A200" s="282" t="s">
        <v>363</v>
      </c>
      <c r="B200" s="302">
        <f>SUM(B198:B199)</f>
        <v>116.3613259610047</v>
      </c>
      <c r="C200" s="299" t="str">
        <f>CONCATENATE("(",ROUND((B200/$H200)*100,1),")")</f>
        <v>(56.5)</v>
      </c>
      <c r="D200" s="302">
        <f>SUM(D198:D199)</f>
        <v>77.343398023554556</v>
      </c>
      <c r="E200" s="299" t="str">
        <f>CONCATENATE("(",ROUND((D200/$H200)*100,1),")")</f>
        <v>(37.6)</v>
      </c>
      <c r="F200" s="302">
        <f>SUM(F198:F199)</f>
        <v>12.260276015440651</v>
      </c>
      <c r="G200" s="299" t="str">
        <f>CONCATENATE("(",ROUND((F200/$H200)*100,1),")")</f>
        <v>(6)</v>
      </c>
      <c r="H200" s="302">
        <f>SUM(H198:H199)</f>
        <v>205.96499999999992</v>
      </c>
      <c r="I200" s="299" t="str">
        <f>CONCATENATE("(",ROUND((H200/$H200)*100,1),")")</f>
        <v>(100)</v>
      </c>
      <c r="K200" s="302">
        <f t="shared" si="157"/>
        <v>2.9905827070646609</v>
      </c>
      <c r="L200" s="302">
        <f t="shared" si="158"/>
        <v>-1.6348478337422279</v>
      </c>
      <c r="M200" s="302">
        <f t="shared" si="159"/>
        <v>0.2862651266775611</v>
      </c>
      <c r="N200" s="302">
        <f t="shared" si="160"/>
        <v>1.6419999999999941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79.721117766372629</v>
      </c>
      <c r="C203" s="299" t="str">
        <f>CONCATENATE("(",ROUND((B203/$H205)*100,1),")")</f>
        <v>(38.4)</v>
      </c>
      <c r="D203" s="302">
        <f>'Ind T6'!R81</f>
        <v>28.336810844766593</v>
      </c>
      <c r="E203" s="299" t="str">
        <f>CONCATENATE("(",ROUND((D203/$H205)*100,1),")")</f>
        <v>(13.6)</v>
      </c>
      <c r="F203" s="302">
        <f>'Ind T6'!S81</f>
        <v>6.6330388592320668</v>
      </c>
      <c r="G203" s="299" t="str">
        <f>CONCATENATE("(",ROUND((F203/$H205)*100,1),")")</f>
        <v>(3.2)</v>
      </c>
      <c r="H203" s="302">
        <f>SUM(B203,D203,F203)</f>
        <v>114.69096747037129</v>
      </c>
      <c r="I203" s="299" t="str">
        <f>CONCATENATE("(",ROUND((H203/$H205)*100,1),")")</f>
        <v>(55.2)</v>
      </c>
      <c r="K203" s="302">
        <f>B208-B203</f>
        <v>0.99008644107199473</v>
      </c>
      <c r="L203" s="302">
        <f>D208-D203</f>
        <v>0.28978423579888712</v>
      </c>
      <c r="M203" s="302">
        <f>F208-F203</f>
        <v>0.13863893598481347</v>
      </c>
      <c r="N203" s="302">
        <f>SUM(K203:M203)</f>
        <v>1.4185096128556953</v>
      </c>
    </row>
    <row r="204" spans="1:14" x14ac:dyDescent="0.2">
      <c r="A204" s="282" t="s">
        <v>365</v>
      </c>
      <c r="B204" s="302">
        <f>'Ind T6'!Q80</f>
        <v>39.630790901696727</v>
      </c>
      <c r="C204" s="299" t="str">
        <f>CONCATENATE("(",ROUND((B204/$H205)*100,1),")")</f>
        <v>(19.1)</v>
      </c>
      <c r="D204" s="302">
        <f>'Ind T6'!R80</f>
        <v>47.371739345045739</v>
      </c>
      <c r="E204" s="299" t="str">
        <f>CONCATENATE("(",ROUND((D204/$H205)*100,1),")")</f>
        <v>(22.8)</v>
      </c>
      <c r="F204" s="302">
        <f>'Ind T6'!S80</f>
        <v>5.913502282886145</v>
      </c>
      <c r="G204" s="299" t="str">
        <f>CONCATENATE("(",ROUND((F204/$H205)*100,1),")")</f>
        <v>(2.8)</v>
      </c>
      <c r="H204" s="302">
        <f t="shared" ref="H204" si="161">SUM(B204,D204,F204)</f>
        <v>92.916032529628609</v>
      </c>
      <c r="I204" s="299" t="str">
        <f>CONCATENATE("(",ROUND((H204/$H205)*100,1),")")</f>
        <v>(44.8)</v>
      </c>
      <c r="K204" s="302">
        <f t="shared" ref="K204:K205" si="162">B209-B204</f>
        <v>3.1536259673973461</v>
      </c>
      <c r="L204" s="302">
        <f t="shared" ref="L204:L205" si="163">D209-D204</f>
        <v>-3.1245954516388821</v>
      </c>
      <c r="M204" s="302">
        <f t="shared" ref="M204:M205" si="164">F209-F204</f>
        <v>0.40545987138594075</v>
      </c>
      <c r="N204" s="302">
        <f t="shared" ref="N204:N205" si="165">SUM(K204:M204)</f>
        <v>0.4344903871444048</v>
      </c>
    </row>
    <row r="205" spans="1:14" x14ac:dyDescent="0.2">
      <c r="A205" s="282" t="s">
        <v>363</v>
      </c>
      <c r="B205" s="302">
        <f>SUM(B203:B204)</f>
        <v>119.35190866806936</v>
      </c>
      <c r="C205" s="299" t="str">
        <f>CONCATENATE("(",ROUND((B205/$H205)*100,1),")")</f>
        <v>(57.5)</v>
      </c>
      <c r="D205" s="302">
        <f>SUM(D203:D204)</f>
        <v>75.708550189812328</v>
      </c>
      <c r="E205" s="299" t="str">
        <f>CONCATENATE("(",ROUND((D205/$H205)*100,1),")")</f>
        <v>(36.5)</v>
      </c>
      <c r="F205" s="302">
        <f>SUM(F203:F204)</f>
        <v>12.546541142118212</v>
      </c>
      <c r="G205" s="299" t="str">
        <f>CONCATENATE("(",ROUND((F205/$H205)*100,1),")")</f>
        <v>(6)</v>
      </c>
      <c r="H205" s="302">
        <f>SUM(H203:H204)</f>
        <v>207.60699999999991</v>
      </c>
      <c r="I205" s="299" t="str">
        <f>CONCATENATE("(",ROUND((H205/$H205)*100,1),")")</f>
        <v>(100)</v>
      </c>
      <c r="K205" s="302">
        <f t="shared" si="162"/>
        <v>4.1437124084693409</v>
      </c>
      <c r="L205" s="302">
        <f t="shared" si="163"/>
        <v>-2.8348112158399914</v>
      </c>
      <c r="M205" s="302">
        <f t="shared" si="164"/>
        <v>0.54409880737075511</v>
      </c>
      <c r="N205" s="302">
        <f t="shared" si="165"/>
        <v>1.8530000000001046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80.711204207444624</v>
      </c>
      <c r="C208" s="299" t="str">
        <f>CONCATENATE("(",ROUND((B208/$H210)*100,1),")")</f>
        <v>(38.5)</v>
      </c>
      <c r="D208" s="302">
        <f>'Ind T6'!W81</f>
        <v>28.62659508056548</v>
      </c>
      <c r="E208" s="299" t="str">
        <f>CONCATENATE("(",ROUND((D208/$H210)*100,1),")")</f>
        <v>(13.7)</v>
      </c>
      <c r="F208" s="302">
        <f>'Ind T6'!X81</f>
        <v>6.7716777952168803</v>
      </c>
      <c r="G208" s="299" t="str">
        <f>CONCATENATE("(",ROUND((F208/$H210)*100,1),")")</f>
        <v>(3.2)</v>
      </c>
      <c r="H208" s="302">
        <f>SUM(B208,D208,F208)</f>
        <v>116.10947708322698</v>
      </c>
      <c r="I208" s="299" t="str">
        <f>CONCATENATE("(",ROUND((H208/$H210)*100,1),")")</f>
        <v>(55.4)</v>
      </c>
      <c r="K208" s="302">
        <f>B208-B198</f>
        <v>2.2329576344679509</v>
      </c>
      <c r="L208" s="302">
        <f>D208-D198</f>
        <v>0.37366260839489485</v>
      </c>
      <c r="M208" s="302">
        <f>F208-F198</f>
        <v>0.24105979000163114</v>
      </c>
      <c r="N208" s="302">
        <f>SUM(K208:M208)</f>
        <v>2.8476800328644769</v>
      </c>
    </row>
    <row r="209" spans="1:14" x14ac:dyDescent="0.2">
      <c r="A209" s="282" t="s">
        <v>365</v>
      </c>
      <c r="B209" s="302">
        <f>'Ind T6'!V80</f>
        <v>42.784416869094073</v>
      </c>
      <c r="C209" s="299" t="str">
        <f>CONCATENATE("(",ROUND((B209/$H210)*100,1),")")</f>
        <v>(20.4)</v>
      </c>
      <c r="D209" s="302">
        <f>'Ind T6'!W80</f>
        <v>44.247143893406857</v>
      </c>
      <c r="E209" s="299" t="str">
        <f>CONCATENATE("(",ROUND((D209/$H210)*100,1),")")</f>
        <v>(21.1)</v>
      </c>
      <c r="F209" s="302">
        <f>'Ind T6'!X80</f>
        <v>6.3189621542720857</v>
      </c>
      <c r="G209" s="299" t="str">
        <f>CONCATENATE("(",ROUND((F209/$H210)*100,1),")")</f>
        <v>(3)</v>
      </c>
      <c r="H209" s="302">
        <f t="shared" ref="H209" si="166">SUM(B209,D209,F209)</f>
        <v>93.350522916773016</v>
      </c>
      <c r="I209" s="299" t="str">
        <f>CONCATENATE("(",ROUND((H209/$H210)*100,1),")")</f>
        <v>(44.6)</v>
      </c>
      <c r="K209" s="302">
        <f t="shared" ref="K209:K210" si="167">B209-B199</f>
        <v>4.9013374810660579</v>
      </c>
      <c r="L209" s="302">
        <f t="shared" ref="L209:L210" si="168">D209-D199</f>
        <v>-4.8433216579771212</v>
      </c>
      <c r="M209" s="302">
        <f t="shared" ref="M209:M210" si="169">F209-F199</f>
        <v>0.58930414404668419</v>
      </c>
      <c r="N209" s="302">
        <f t="shared" ref="N209:N210" si="170">SUM(K209:M209)</f>
        <v>0.6473199671356209</v>
      </c>
    </row>
    <row r="210" spans="1:14" x14ac:dyDescent="0.2">
      <c r="A210" s="282" t="s">
        <v>363</v>
      </c>
      <c r="B210" s="302">
        <f>SUM(B208:B209)</f>
        <v>123.4956210765387</v>
      </c>
      <c r="C210" s="299" t="str">
        <f>CONCATENATE("(",ROUND((B210/$H210)*100,1),")")</f>
        <v>(59)</v>
      </c>
      <c r="D210" s="302">
        <f>SUM(D208:D209)</f>
        <v>72.873738973972337</v>
      </c>
      <c r="E210" s="299" t="str">
        <f>CONCATENATE("(",ROUND((D210/$H210)*100,1),")")</f>
        <v>(34.8)</v>
      </c>
      <c r="F210" s="302">
        <f>SUM(F208:F209)</f>
        <v>13.090639949488967</v>
      </c>
      <c r="G210" s="299" t="str">
        <f>CONCATENATE("(",ROUND((F210/$H210)*100,1),")")</f>
        <v>(6.2)</v>
      </c>
      <c r="H210" s="302">
        <f>SUM(H208:H209)</f>
        <v>209.45999999999998</v>
      </c>
      <c r="I210" s="299" t="str">
        <f>CONCATENATE("(",ROUND((H210/$H210)*100,1),")")</f>
        <v>(100)</v>
      </c>
      <c r="K210" s="302">
        <f t="shared" si="167"/>
        <v>7.1342951155340018</v>
      </c>
      <c r="L210" s="302">
        <f t="shared" si="168"/>
        <v>-4.4696590495822193</v>
      </c>
      <c r="M210" s="302">
        <f t="shared" si="169"/>
        <v>0.83036393404831621</v>
      </c>
      <c r="N210" s="302">
        <f t="shared" si="170"/>
        <v>3.4950000000000987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43.411953009899342</v>
      </c>
      <c r="C219" s="299" t="str">
        <f>CONCATENATE("(",ROUND((B219/$H221)*100,1),")")</f>
        <v>(53.8)</v>
      </c>
      <c r="D219" s="302">
        <f>'Ind T6'!M90</f>
        <v>8.035865130055555</v>
      </c>
      <c r="E219" s="299" t="str">
        <f>CONCATENATE("(",ROUND((D219/$H221)*100,1),")")</f>
        <v>(10)</v>
      </c>
      <c r="F219" s="302">
        <f>'Ind T6'!N90</f>
        <v>11.575671190821295</v>
      </c>
      <c r="G219" s="299" t="str">
        <f>CONCATENATE("(",ROUND((F219/$H221)*100,1),")")</f>
        <v>(14.3)</v>
      </c>
      <c r="H219" s="302">
        <f>SUM(B219,D219,F219)</f>
        <v>63.023489330776194</v>
      </c>
      <c r="I219" s="299" t="str">
        <f>CONCATENATE("(",ROUND((H219/$H221)*100,1),")")</f>
        <v>(78.1)</v>
      </c>
      <c r="K219" s="302">
        <f>B224-B219</f>
        <v>2.8963015204426341</v>
      </c>
      <c r="L219" s="302">
        <f>D224-D219</f>
        <v>0.59225968073963386</v>
      </c>
      <c r="M219" s="302">
        <f>F224-F219</f>
        <v>0.81779093760308719</v>
      </c>
      <c r="N219" s="302">
        <f>SUM(K219:M219)</f>
        <v>4.3063521387853552</v>
      </c>
    </row>
    <row r="220" spans="1:14" x14ac:dyDescent="0.2">
      <c r="A220" s="282" t="s">
        <v>365</v>
      </c>
      <c r="B220" s="302">
        <f>'Ind T6'!L89</f>
        <v>10.360140022033368</v>
      </c>
      <c r="C220" s="299" t="str">
        <f>CONCATENATE("(",ROUND((B220/$H221)*100,1),")")</f>
        <v>(12.8)</v>
      </c>
      <c r="D220" s="302">
        <f>'Ind T6'!M89</f>
        <v>6.9600804950282162</v>
      </c>
      <c r="E220" s="299" t="str">
        <f>CONCATENATE("(",ROUND((D220/$H221)*100,1),")")</f>
        <v>(8.6)</v>
      </c>
      <c r="F220" s="302">
        <f>'Ind T6'!N89</f>
        <v>0.3462901521621376</v>
      </c>
      <c r="G220" s="299" t="str">
        <f>CONCATENATE("(",ROUND((F220/$H221)*100,1),")")</f>
        <v>(0.4)</v>
      </c>
      <c r="H220" s="302">
        <f t="shared" ref="H220" si="171">SUM(B220,D220,F220)</f>
        <v>17.666510669223722</v>
      </c>
      <c r="I220" s="299" t="str">
        <f>CONCATENATE("(",ROUND((H220/$H221)*100,1),")")</f>
        <v>(21.9)</v>
      </c>
      <c r="K220" s="302">
        <f t="shared" ref="K220:K221" si="172">B225-B220</f>
        <v>1.1417247539440982</v>
      </c>
      <c r="L220" s="302">
        <f t="shared" ref="L220:L221" si="173">D225-D220</f>
        <v>0.87915759782662128</v>
      </c>
      <c r="M220" s="302">
        <f t="shared" ref="M220:M221" si="174">F225-F220</f>
        <v>1.2765509444161105E-2</v>
      </c>
      <c r="N220" s="302">
        <f t="shared" ref="N220:N221" si="175">SUM(K220:M220)</f>
        <v>2.0336478612148805</v>
      </c>
    </row>
    <row r="221" spans="1:14" x14ac:dyDescent="0.2">
      <c r="A221" s="282" t="s">
        <v>363</v>
      </c>
      <c r="B221" s="302">
        <f>SUM(B219:B220)</f>
        <v>53.772093031932712</v>
      </c>
      <c r="C221" s="299" t="str">
        <f>CONCATENATE("(",ROUND((B221/$H221)*100,1),")")</f>
        <v>(66.6)</v>
      </c>
      <c r="D221" s="302">
        <f>SUM(D219:D220)</f>
        <v>14.99594562508377</v>
      </c>
      <c r="E221" s="299" t="str">
        <f>CONCATENATE("(",ROUND((D221/$H221)*100,1),")")</f>
        <v>(18.6)</v>
      </c>
      <c r="F221" s="302">
        <f>SUM(F219:F220)</f>
        <v>11.921961342983431</v>
      </c>
      <c r="G221" s="299" t="str">
        <f>CONCATENATE("(",ROUND((F221/$H221)*100,1),")")</f>
        <v>(14.8)</v>
      </c>
      <c r="H221" s="302">
        <f>SUM(H219:H220)</f>
        <v>80.689999999999912</v>
      </c>
      <c r="I221" s="299" t="str">
        <f>CONCATENATE("(",ROUND((H221/$H221)*100,1),")")</f>
        <v>(100)</v>
      </c>
      <c r="K221" s="302">
        <f t="shared" si="172"/>
        <v>4.0380262743867306</v>
      </c>
      <c r="L221" s="302">
        <f t="shared" si="173"/>
        <v>1.4714172785662569</v>
      </c>
      <c r="M221" s="302">
        <f t="shared" si="174"/>
        <v>0.83055644704724862</v>
      </c>
      <c r="N221" s="302">
        <f t="shared" si="175"/>
        <v>6.3400000000002361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46.308254530341976</v>
      </c>
      <c r="C224" s="299" t="str">
        <f>CONCATENATE("(",ROUND((B224/$H226)*100,1),")")</f>
        <v>(53.2)</v>
      </c>
      <c r="D224" s="302">
        <f>'Ind T6'!R90</f>
        <v>8.6281248107951889</v>
      </c>
      <c r="E224" s="299" t="str">
        <f>CONCATENATE("(",ROUND((D224/$H226)*100,1),")")</f>
        <v>(9.9)</v>
      </c>
      <c r="F224" s="302">
        <f>'Ind T6'!S90</f>
        <v>12.393462128424382</v>
      </c>
      <c r="G224" s="299" t="str">
        <f>CONCATENATE("(",ROUND((F224/$H226)*100,1),")")</f>
        <v>(14.2)</v>
      </c>
      <c r="H224" s="302">
        <f>SUM(B224,D224,F224)</f>
        <v>67.329841469561558</v>
      </c>
      <c r="I224" s="299" t="str">
        <f>CONCATENATE("(",ROUND((H224/$H226)*100,1),")")</f>
        <v>(77.4)</v>
      </c>
      <c r="K224" s="302">
        <f>B229-B224</f>
        <v>0.46766764295822583</v>
      </c>
      <c r="L224" s="302">
        <f>D229-D224</f>
        <v>0.55155077624653615</v>
      </c>
      <c r="M224" s="302">
        <f>F229-F224</f>
        <v>0.71640065207651205</v>
      </c>
      <c r="N224" s="302">
        <f>SUM(K224:M224)</f>
        <v>1.735619071281274</v>
      </c>
    </row>
    <row r="225" spans="1:14" x14ac:dyDescent="0.2">
      <c r="A225" s="282" t="s">
        <v>365</v>
      </c>
      <c r="B225" s="302">
        <f>'Ind T6'!Q89</f>
        <v>11.501864775977467</v>
      </c>
      <c r="C225" s="299" t="str">
        <f>CONCATENATE("(",ROUND((B225/$H226)*100,1),")")</f>
        <v>(13.2)</v>
      </c>
      <c r="D225" s="302">
        <f>'Ind T6'!R89</f>
        <v>7.8392380928548375</v>
      </c>
      <c r="E225" s="299" t="str">
        <f>CONCATENATE("(",ROUND((D225/$H226)*100,1),")")</f>
        <v>(9)</v>
      </c>
      <c r="F225" s="302">
        <f>'Ind T6'!S89</f>
        <v>0.3590556616062987</v>
      </c>
      <c r="G225" s="299" t="str">
        <f>CONCATENATE("(",ROUND((F225/$H226)*100,1),")")</f>
        <v>(0.4)</v>
      </c>
      <c r="H225" s="302">
        <f t="shared" ref="H225" si="176">SUM(B225,D225,F225)</f>
        <v>19.700158530438603</v>
      </c>
      <c r="I225" s="299" t="str">
        <f>CONCATENATE("(",ROUND((H225/$H226)*100,1),")")</f>
        <v>(22.6)</v>
      </c>
      <c r="K225" s="302">
        <f t="shared" ref="K225:K226" si="177">B230-B225</f>
        <v>0.87500551346873756</v>
      </c>
      <c r="L225" s="302">
        <f t="shared" ref="L225:L226" si="178">D230-D225</f>
        <v>0.92511772350614851</v>
      </c>
      <c r="M225" s="302">
        <f t="shared" ref="M225:M226" si="179">F230-F225</f>
        <v>1.2576917436474266E-3</v>
      </c>
      <c r="N225" s="302">
        <f t="shared" ref="N225:N226" si="180">SUM(K225:M225)</f>
        <v>1.8013809287185336</v>
      </c>
    </row>
    <row r="226" spans="1:14" x14ac:dyDescent="0.2">
      <c r="A226" s="282" t="s">
        <v>363</v>
      </c>
      <c r="B226" s="302">
        <f>SUM(B224:B225)</f>
        <v>57.810119306319443</v>
      </c>
      <c r="C226" s="299" t="str">
        <f>CONCATENATE("(",ROUND((B226/$H226)*100,1),")")</f>
        <v>(66.4)</v>
      </c>
      <c r="D226" s="302">
        <f>SUM(D224:D225)</f>
        <v>16.467362903650027</v>
      </c>
      <c r="E226" s="299" t="str">
        <f>CONCATENATE("(",ROUND((D226/$H226)*100,1),")")</f>
        <v>(18.9)</v>
      </c>
      <c r="F226" s="302">
        <f>SUM(F224:F225)</f>
        <v>12.75251779003068</v>
      </c>
      <c r="G226" s="299" t="str">
        <f>CONCATENATE("(",ROUND((F226/$H226)*100,1),")")</f>
        <v>(14.7)</v>
      </c>
      <c r="H226" s="302">
        <f>SUM(H224:H225)</f>
        <v>87.030000000000157</v>
      </c>
      <c r="I226" s="299" t="str">
        <f>CONCATENATE("(",ROUND((H226/$H226)*100,1),")")</f>
        <v>(100)</v>
      </c>
      <c r="K226" s="302">
        <f t="shared" si="177"/>
        <v>1.3426731564269616</v>
      </c>
      <c r="L226" s="302">
        <f t="shared" si="178"/>
        <v>1.4766684997526838</v>
      </c>
      <c r="M226" s="302">
        <f t="shared" si="179"/>
        <v>0.71765834382016003</v>
      </c>
      <c r="N226" s="302">
        <f t="shared" si="180"/>
        <v>3.5369999999998054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46.775922173300202</v>
      </c>
      <c r="C229" s="299" t="str">
        <f>CONCATENATE("(",ROUND((B229/$H231)*100,1),")")</f>
        <v>(51.6)</v>
      </c>
      <c r="D229" s="302">
        <f>'Ind T6'!W90</f>
        <v>9.179675587041725</v>
      </c>
      <c r="E229" s="299" t="str">
        <f>CONCATENATE("(",ROUND((D229/$H231)*100,1),")")</f>
        <v>(10.1)</v>
      </c>
      <c r="F229" s="302">
        <f>'Ind T6'!X90</f>
        <v>13.109862780500894</v>
      </c>
      <c r="G229" s="299" t="str">
        <f>CONCATENATE("(",ROUND((F229/$H231)*100,1),")")</f>
        <v>(14.5)</v>
      </c>
      <c r="H229" s="302">
        <f>SUM(B229,D229,F229)</f>
        <v>69.065460540842821</v>
      </c>
      <c r="I229" s="299" t="str">
        <f>CONCATENATE("(",ROUND((H229/$H231)*100,1),")")</f>
        <v>(76.3)</v>
      </c>
      <c r="K229" s="302">
        <f>B229-B219</f>
        <v>3.3639691634008599</v>
      </c>
      <c r="L229" s="302">
        <f>D229-D219</f>
        <v>1.14381045698617</v>
      </c>
      <c r="M229" s="302">
        <f>F229-F219</f>
        <v>1.5341915896795992</v>
      </c>
      <c r="N229" s="302">
        <f>SUM(K229:M229)</f>
        <v>6.0419712100666292</v>
      </c>
    </row>
    <row r="230" spans="1:14" x14ac:dyDescent="0.2">
      <c r="A230" s="282" t="s">
        <v>365</v>
      </c>
      <c r="B230" s="302">
        <f>'Ind T6'!V89</f>
        <v>12.376870289446204</v>
      </c>
      <c r="C230" s="299" t="str">
        <f>CONCATENATE("(",ROUND((B230/$H231)*100,1),")")</f>
        <v>(13.7)</v>
      </c>
      <c r="D230" s="302">
        <f>'Ind T6'!W89</f>
        <v>8.764355816360986</v>
      </c>
      <c r="E230" s="299" t="str">
        <f>CONCATENATE("(",ROUND((D230/$H231)*100,1),")")</f>
        <v>(9.7)</v>
      </c>
      <c r="F230" s="302">
        <f>'Ind T6'!X89</f>
        <v>0.36031335334994613</v>
      </c>
      <c r="G230" s="299" t="str">
        <f>CONCATENATE("(",ROUND((F230/$H231)*100,1),")")</f>
        <v>(0.4)</v>
      </c>
      <c r="H230" s="302">
        <f t="shared" ref="H230" si="181">SUM(B230,D230,F230)</f>
        <v>21.501539459157136</v>
      </c>
      <c r="I230" s="299" t="str">
        <f>CONCATENATE("(",ROUND((H230/$H231)*100,1),")")</f>
        <v>(23.7)</v>
      </c>
      <c r="K230" s="302">
        <f t="shared" ref="K230:K231" si="182">B230-B220</f>
        <v>2.0167302674128358</v>
      </c>
      <c r="L230" s="302">
        <f t="shared" ref="L230:L231" si="183">D230-D220</f>
        <v>1.8042753213327698</v>
      </c>
      <c r="M230" s="302">
        <f t="shared" ref="M230:M231" si="184">F230-F220</f>
        <v>1.4023201187808532E-2</v>
      </c>
      <c r="N230" s="302">
        <f t="shared" ref="N230:N231" si="185">SUM(K230:M230)</f>
        <v>3.8350287899334141</v>
      </c>
    </row>
    <row r="231" spans="1:14" x14ac:dyDescent="0.2">
      <c r="A231" s="282" t="s">
        <v>363</v>
      </c>
      <c r="B231" s="302">
        <f>SUM(B229:B230)</f>
        <v>59.152792462746405</v>
      </c>
      <c r="C231" s="299" t="str">
        <f>CONCATENATE("(",ROUND((B231/$H231)*100,1),")")</f>
        <v>(65.3)</v>
      </c>
      <c r="D231" s="302">
        <f>SUM(D229:D230)</f>
        <v>17.944031403402711</v>
      </c>
      <c r="E231" s="299" t="str">
        <f>CONCATENATE("(",ROUND((D231/$H231)*100,1),")")</f>
        <v>(19.8)</v>
      </c>
      <c r="F231" s="302">
        <f>SUM(F229:F230)</f>
        <v>13.47017613385084</v>
      </c>
      <c r="G231" s="299" t="str">
        <f>CONCATENATE("(",ROUND((F231/$H231)*100,1),")")</f>
        <v>(14.9)</v>
      </c>
      <c r="H231" s="302">
        <f>SUM(H229:H230)</f>
        <v>90.56699999999995</v>
      </c>
      <c r="I231" s="299" t="str">
        <f>CONCATENATE("(",ROUND((H231/$H231)*100,1),")")</f>
        <v>(100)</v>
      </c>
      <c r="K231" s="302">
        <f t="shared" si="182"/>
        <v>5.3806994308136922</v>
      </c>
      <c r="L231" s="302">
        <f t="shared" si="183"/>
        <v>2.9480857783189407</v>
      </c>
      <c r="M231" s="302">
        <f t="shared" si="184"/>
        <v>1.5482147908674087</v>
      </c>
      <c r="N231" s="302">
        <f t="shared" si="185"/>
        <v>9.8770000000000415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16.727204777161923</v>
      </c>
      <c r="C240" s="299" t="str">
        <f>CONCATENATE("(",ROUND((B240/$H242)*100,1),")")</f>
        <v>(20.9)</v>
      </c>
      <c r="D240" s="302">
        <f>'Ind T6'!M99</f>
        <v>17.79555770042662</v>
      </c>
      <c r="E240" s="299" t="str">
        <f>CONCATENATE("(",ROUND((D240/$H242)*100,1),")")</f>
        <v>(22.3)</v>
      </c>
      <c r="F240" s="302">
        <f>'Ind T6'!N99</f>
        <v>1.6188884031014339</v>
      </c>
      <c r="G240" s="299" t="str">
        <f>CONCATENATE("(",ROUND((F240/$H242)*100,1),")")</f>
        <v>(2)</v>
      </c>
      <c r="H240" s="302">
        <f>SUM(B240,D240,F240)</f>
        <v>36.14165088068998</v>
      </c>
      <c r="I240" s="299" t="str">
        <f>CONCATENATE("(",ROUND((H240/$H242)*100,1),")")</f>
        <v>(45.2)</v>
      </c>
      <c r="K240" s="302">
        <f>B245-B240</f>
        <v>1.3239802439015591</v>
      </c>
      <c r="L240" s="302">
        <f>D245-D240</f>
        <v>1.4589220741428051</v>
      </c>
      <c r="M240" s="302">
        <f>F245-F240</f>
        <v>8.5742420628722504E-2</v>
      </c>
      <c r="N240" s="302">
        <f>SUM(K240:M240)</f>
        <v>2.8686447386730869</v>
      </c>
    </row>
    <row r="241" spans="1:14" x14ac:dyDescent="0.2">
      <c r="A241" s="282" t="s">
        <v>365</v>
      </c>
      <c r="B241" s="302">
        <f>'Ind T6'!L98</f>
        <v>14.239325347605224</v>
      </c>
      <c r="C241" s="299" t="str">
        <f>CONCATENATE("(",ROUND((B241/$H242)*100,1),")")</f>
        <v>(17.8)</v>
      </c>
      <c r="D241" s="302">
        <f>'Ind T6'!M98</f>
        <v>27.002412928113142</v>
      </c>
      <c r="E241" s="299" t="str">
        <f>CONCATENATE("(",ROUND((D241/$H242)*100,1),")")</f>
        <v>(33.8)</v>
      </c>
      <c r="F241" s="302">
        <f>'Ind T6'!N98</f>
        <v>2.537610843591688</v>
      </c>
      <c r="G241" s="299" t="str">
        <f>CONCATENATE("(",ROUND((F241/$H242)*100,1),")")</f>
        <v>(3.2)</v>
      </c>
      <c r="H241" s="302">
        <f t="shared" ref="H241" si="186">SUM(B241,D241,F241)</f>
        <v>43.779349119310048</v>
      </c>
      <c r="I241" s="299" t="str">
        <f>CONCATENATE("(",ROUND((H241/$H242)*100,1),")")</f>
        <v>(54.8)</v>
      </c>
      <c r="K241" s="302">
        <f t="shared" ref="K241:K242" si="187">B246-B241</f>
        <v>1.1191073610533184</v>
      </c>
      <c r="L241" s="302">
        <f t="shared" ref="L241:L242" si="188">D246-D241</f>
        <v>2.0018849471005176</v>
      </c>
      <c r="M241" s="302">
        <f t="shared" ref="M241:M242" si="189">F246-F241</f>
        <v>0.12736295317298918</v>
      </c>
      <c r="N241" s="302">
        <f t="shared" ref="N241:N242" si="190">SUM(K241:M241)</f>
        <v>3.2483552613268252</v>
      </c>
    </row>
    <row r="242" spans="1:14" x14ac:dyDescent="0.2">
      <c r="A242" s="282" t="s">
        <v>363</v>
      </c>
      <c r="B242" s="302">
        <f>SUM(B240:B241)</f>
        <v>30.966530124767147</v>
      </c>
      <c r="C242" s="299" t="str">
        <f>CONCATENATE("(",ROUND((B242/$H242)*100,1),")")</f>
        <v>(38.7)</v>
      </c>
      <c r="D242" s="302">
        <f>SUM(D240:D241)</f>
        <v>44.797970628539758</v>
      </c>
      <c r="E242" s="299" t="str">
        <f>CONCATENATE("(",ROUND((D242/$H242)*100,1),")")</f>
        <v>(56.1)</v>
      </c>
      <c r="F242" s="302">
        <f>SUM(F240:F241)</f>
        <v>4.1564992466931221</v>
      </c>
      <c r="G242" s="299" t="str">
        <f>CONCATENATE("(",ROUND((F242/$H242)*100,1),")")</f>
        <v>(5.2)</v>
      </c>
      <c r="H242" s="302">
        <f>SUM(H240:H241)</f>
        <v>79.921000000000021</v>
      </c>
      <c r="I242" s="299" t="str">
        <f>CONCATENATE("(",ROUND((H242/$H242)*100,1),")")</f>
        <v>(100)</v>
      </c>
      <c r="K242" s="302">
        <f t="shared" si="187"/>
        <v>2.4430876049548758</v>
      </c>
      <c r="L242" s="302">
        <f t="shared" si="188"/>
        <v>3.4608070212433262</v>
      </c>
      <c r="M242" s="302">
        <f t="shared" si="189"/>
        <v>0.21310537380171102</v>
      </c>
      <c r="N242" s="302">
        <f t="shared" si="190"/>
        <v>6.116999999999913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18.051185021063482</v>
      </c>
      <c r="C245" s="299" t="str">
        <f>CONCATENATE("(",ROUND((B245/$H247)*100,1),")")</f>
        <v>(21)</v>
      </c>
      <c r="D245" s="302">
        <f>'Ind T6'!R99</f>
        <v>19.254479774569425</v>
      </c>
      <c r="E245" s="299" t="str">
        <f>CONCATENATE("(",ROUND((D245/$H247)*100,1),")")</f>
        <v>(22.4)</v>
      </c>
      <c r="F245" s="302">
        <f>'Ind T6'!S99</f>
        <v>1.7046308237301564</v>
      </c>
      <c r="G245" s="299" t="str">
        <f>CONCATENATE("(",ROUND((F245/$H247)*100,1),")")</f>
        <v>(2)</v>
      </c>
      <c r="H245" s="302">
        <f>SUM(B245,D245,F245)</f>
        <v>39.010295619363063</v>
      </c>
      <c r="I245" s="299" t="str">
        <f>CONCATENATE("(",ROUND((H245/$H247)*100,1),")")</f>
        <v>(45.3)</v>
      </c>
      <c r="K245" s="302">
        <f>B250-B245</f>
        <v>3.5708731818982891</v>
      </c>
      <c r="L245" s="302">
        <f>D250-D245</f>
        <v>3.4065862737686174</v>
      </c>
      <c r="M245" s="302">
        <f>F250-F245</f>
        <v>0.29074153780754131</v>
      </c>
      <c r="N245" s="302">
        <f>SUM(K245:M245)</f>
        <v>7.2682009934744478</v>
      </c>
    </row>
    <row r="246" spans="1:14" x14ac:dyDescent="0.2">
      <c r="A246" s="282" t="s">
        <v>365</v>
      </c>
      <c r="B246" s="302">
        <f>'Ind T6'!Q98</f>
        <v>15.358432708658542</v>
      </c>
      <c r="C246" s="299" t="str">
        <f>CONCATENATE("(",ROUND((B246/$H247)*100,1),")")</f>
        <v>(17.9)</v>
      </c>
      <c r="D246" s="302">
        <f>'Ind T6'!R98</f>
        <v>29.004297875213659</v>
      </c>
      <c r="E246" s="299" t="str">
        <f>CONCATENATE("(",ROUND((D246/$H247)*100,1),")")</f>
        <v>(33.7)</v>
      </c>
      <c r="F246" s="302">
        <f>'Ind T6'!S98</f>
        <v>2.6649737967646772</v>
      </c>
      <c r="G246" s="299" t="str">
        <f>CONCATENATE("(",ROUND((F246/$H247)*100,1),")")</f>
        <v>(3.1)</v>
      </c>
      <c r="H246" s="302">
        <f t="shared" ref="H246" si="191">SUM(B246,D246,F246)</f>
        <v>47.027704380636877</v>
      </c>
      <c r="I246" s="299" t="str">
        <f>CONCATENATE("(",ROUND((H246/$H247)*100,1),")")</f>
        <v>(54.7)</v>
      </c>
      <c r="K246" s="302">
        <f t="shared" ref="K246:K247" si="192">B251-B246</f>
        <v>2.9114883155052151</v>
      </c>
      <c r="L246" s="302">
        <f t="shared" ref="L246:L247" si="193">D251-D246</f>
        <v>4.8984706663593727</v>
      </c>
      <c r="M246" s="302">
        <f t="shared" ref="M246:M247" si="194">F251-F246</f>
        <v>0.44984002466111139</v>
      </c>
      <c r="N246" s="302">
        <f t="shared" ref="N246:N247" si="195">SUM(K246:M246)</f>
        <v>8.2597990065257001</v>
      </c>
    </row>
    <row r="247" spans="1:14" x14ac:dyDescent="0.2">
      <c r="A247" s="282" t="s">
        <v>363</v>
      </c>
      <c r="B247" s="302">
        <f>SUM(B245:B246)</f>
        <v>33.409617729722022</v>
      </c>
      <c r="C247" s="299" t="str">
        <f>CONCATENATE("(",ROUND((B247/$H247)*100,1),")")</f>
        <v>(38.8)</v>
      </c>
      <c r="D247" s="302">
        <f>SUM(D245:D246)</f>
        <v>48.258777649783084</v>
      </c>
      <c r="E247" s="299" t="str">
        <f>CONCATENATE("(",ROUND((D247/$H247)*100,1),")")</f>
        <v>(56.1)</v>
      </c>
      <c r="F247" s="302">
        <f>SUM(F245:F246)</f>
        <v>4.3696046204948331</v>
      </c>
      <c r="G247" s="299" t="str">
        <f>CONCATENATE("(",ROUND((F247/$H247)*100,1),")")</f>
        <v>(5.1)</v>
      </c>
      <c r="H247" s="302">
        <f>SUM(H245:H246)</f>
        <v>86.03799999999994</v>
      </c>
      <c r="I247" s="299" t="str">
        <f>CONCATENATE("(",ROUND((H247/$H247)*100,1),")")</f>
        <v>(100)</v>
      </c>
      <c r="K247" s="302">
        <f t="shared" si="192"/>
        <v>6.4823614974035095</v>
      </c>
      <c r="L247" s="302">
        <f t="shared" si="193"/>
        <v>8.3050569401279901</v>
      </c>
      <c r="M247" s="302">
        <f t="shared" si="194"/>
        <v>0.74058156246865359</v>
      </c>
      <c r="N247" s="302">
        <f t="shared" si="195"/>
        <v>15.528000000000153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21.622058202961771</v>
      </c>
      <c r="C250" s="299" t="str">
        <f>CONCATENATE("(",ROUND((B250/$H252)*100,1),")")</f>
        <v>(21.3)</v>
      </c>
      <c r="D250" s="302">
        <f>'Ind T6'!W99</f>
        <v>22.661066048338043</v>
      </c>
      <c r="E250" s="299" t="str">
        <f>CONCATENATE("(",ROUND((D250/$H252)*100,1),")")</f>
        <v>(22.3)</v>
      </c>
      <c r="F250" s="302">
        <f>'Ind T6'!X99</f>
        <v>1.9953723615376977</v>
      </c>
      <c r="G250" s="299" t="str">
        <f>CONCATENATE("(",ROUND((F250/$H252)*100,1),")")</f>
        <v>(2)</v>
      </c>
      <c r="H250" s="302">
        <f>SUM(B250,D250,F250)</f>
        <v>46.278496612837507</v>
      </c>
      <c r="I250" s="299" t="str">
        <f>CONCATENATE("(",ROUND((H250/$H252)*100,1),")")</f>
        <v>(45.6)</v>
      </c>
      <c r="K250" s="302">
        <f>B250-B240</f>
        <v>4.8948534257998482</v>
      </c>
      <c r="L250" s="302">
        <f>D250-D240</f>
        <v>4.8655083479114225</v>
      </c>
      <c r="M250" s="302">
        <f>F250-F240</f>
        <v>0.37648395843626381</v>
      </c>
      <c r="N250" s="302">
        <f>SUM(K250:M250)</f>
        <v>10.136845732147535</v>
      </c>
    </row>
    <row r="251" spans="1:14" x14ac:dyDescent="0.2">
      <c r="A251" s="282" t="s">
        <v>365</v>
      </c>
      <c r="B251" s="302">
        <f>'Ind T6'!V98</f>
        <v>18.269921024163757</v>
      </c>
      <c r="C251" s="299" t="str">
        <f>CONCATENATE("(",ROUND((B251/$H252)*100,1),")")</f>
        <v>(18)</v>
      </c>
      <c r="D251" s="302">
        <f>'Ind T6'!W98</f>
        <v>33.902768541573032</v>
      </c>
      <c r="E251" s="299" t="str">
        <f>CONCATENATE("(",ROUND((D251/$H252)*100,1),")")</f>
        <v>(33.4)</v>
      </c>
      <c r="F251" s="302">
        <f>'Ind T6'!X98</f>
        <v>3.1148138214257886</v>
      </c>
      <c r="G251" s="299" t="str">
        <f>CONCATENATE("(",ROUND((F251/$H252)*100,1),")")</f>
        <v>(3.1)</v>
      </c>
      <c r="H251" s="302">
        <f t="shared" ref="H251" si="196">SUM(B251,D251,F251)</f>
        <v>55.28750338716258</v>
      </c>
      <c r="I251" s="299" t="str">
        <f>CONCATENATE("(",ROUND((H251/$H252)*100,1),")")</f>
        <v>(54.4)</v>
      </c>
      <c r="K251" s="302">
        <f t="shared" ref="K251:K252" si="197">B251-B241</f>
        <v>4.0305956765585336</v>
      </c>
      <c r="L251" s="302">
        <f t="shared" ref="L251:L252" si="198">D251-D241</f>
        <v>6.9003556134598902</v>
      </c>
      <c r="M251" s="302">
        <f t="shared" ref="M251:M252" si="199">F251-F241</f>
        <v>0.57720297783410057</v>
      </c>
      <c r="N251" s="302">
        <f t="shared" ref="N251:N252" si="200">SUM(K251:M251)</f>
        <v>11.508154267852525</v>
      </c>
    </row>
    <row r="252" spans="1:14" x14ac:dyDescent="0.2">
      <c r="A252" s="282" t="s">
        <v>363</v>
      </c>
      <c r="B252" s="302">
        <f>SUM(B250:B251)</f>
        <v>39.891979227125532</v>
      </c>
      <c r="C252" s="299" t="str">
        <f>CONCATENATE("(",ROUND((B252/$H252)*100,1),")")</f>
        <v>(39.3)</v>
      </c>
      <c r="D252" s="302">
        <f>SUM(D250:D251)</f>
        <v>56.563834589911075</v>
      </c>
      <c r="E252" s="299" t="str">
        <f>CONCATENATE("(",ROUND((D252/$H252)*100,1),")")</f>
        <v>(55.7)</v>
      </c>
      <c r="F252" s="302">
        <f>SUM(F250:F251)</f>
        <v>5.1101861829634867</v>
      </c>
      <c r="G252" s="299" t="str">
        <f>CONCATENATE("(",ROUND((F252/$H252)*100,1),")")</f>
        <v>(5)</v>
      </c>
      <c r="H252" s="302">
        <f>SUM(H250:H251)</f>
        <v>101.56600000000009</v>
      </c>
      <c r="I252" s="299" t="str">
        <f>CONCATENATE("(",ROUND((H252/$H252)*100,1),")")</f>
        <v>(100)</v>
      </c>
      <c r="K252" s="302">
        <f t="shared" si="197"/>
        <v>8.9254491023583853</v>
      </c>
      <c r="L252" s="302">
        <f t="shared" si="198"/>
        <v>11.765863961371316</v>
      </c>
      <c r="M252" s="302">
        <f t="shared" si="199"/>
        <v>0.9536869362703646</v>
      </c>
      <c r="N252" s="302">
        <f t="shared" si="200"/>
        <v>21.645000000000067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1.2316373173430182</v>
      </c>
      <c r="C261" s="299" t="str">
        <f>CONCATENATE("(",ROUND((B261/$H263)*100,1),")")</f>
        <v>(16.6)</v>
      </c>
      <c r="D261" s="302">
        <f>'Ind T6'!M108</f>
        <v>0.7187261146357059</v>
      </c>
      <c r="E261" s="299" t="str">
        <f>CONCATENATE("(",ROUND((D261/$H263)*100,1),")")</f>
        <v>(9.7)</v>
      </c>
      <c r="F261" s="302">
        <f>'Ind T6'!N108</f>
        <v>2.6774522293854894</v>
      </c>
      <c r="G261" s="299" t="str">
        <f>CONCATENATE("(",ROUND((F261/$H263)*100,1),")")</f>
        <v>(36)</v>
      </c>
      <c r="H261" s="302">
        <f>SUM(B261,D261,F261)</f>
        <v>4.6278156613642132</v>
      </c>
      <c r="I261" s="299" t="str">
        <f>CONCATENATE("(",ROUND((H261/$H263)*100,1),")")</f>
        <v>(62.2)</v>
      </c>
      <c r="K261" s="302">
        <f>B266-B261</f>
        <v>-3.1249130636522127E-2</v>
      </c>
      <c r="L261" s="302">
        <f>D266-D261</f>
        <v>1.893479356202199E-2</v>
      </c>
      <c r="M261" s="302">
        <f>F266-F261</f>
        <v>-3.6691416312735647E-2</v>
      </c>
      <c r="N261" s="302">
        <f>SUM(K261:M261)</f>
        <v>-4.9005753387235784E-2</v>
      </c>
    </row>
    <row r="262" spans="1:14" x14ac:dyDescent="0.2">
      <c r="A262" s="282" t="s">
        <v>365</v>
      </c>
      <c r="B262" s="302">
        <f>'Ind T6'!L107</f>
        <v>0.75496440612863169</v>
      </c>
      <c r="C262" s="299" t="str">
        <f>CONCATENATE("(",ROUND((B262/$H263)*100,1),")")</f>
        <v>(10.1)</v>
      </c>
      <c r="D262" s="302">
        <f>'Ind T6'!M107</f>
        <v>1.0355788684700171</v>
      </c>
      <c r="E262" s="299" t="str">
        <f>CONCATENATE("(",ROUND((D262/$H263)*100,1),")")</f>
        <v>(13.9)</v>
      </c>
      <c r="F262" s="302">
        <f>'Ind T6'!N107</f>
        <v>1.0216410640371456</v>
      </c>
      <c r="G262" s="299" t="str">
        <f>CONCATENATE("(",ROUND((F262/$H263)*100,1),")")</f>
        <v>(13.7)</v>
      </c>
      <c r="H262" s="302">
        <f t="shared" ref="H262" si="201">SUM(B262,D262,F262)</f>
        <v>2.8121843386357943</v>
      </c>
      <c r="I262" s="299" t="str">
        <f>CONCATENATE("(",ROUND((H262/$H263)*100,1),")")</f>
        <v>(37.8)</v>
      </c>
      <c r="K262" s="302">
        <f t="shared" ref="K262:K263" si="202">B267-B262</f>
        <v>-1.5905530304093252E-2</v>
      </c>
      <c r="L262" s="302">
        <f t="shared" ref="L262:L263" si="203">D267-D262</f>
        <v>-6.6747084555498493E-3</v>
      </c>
      <c r="M262" s="302">
        <f t="shared" ref="M262:M263" si="204">F267-F262</f>
        <v>-3.1414007853121539E-2</v>
      </c>
      <c r="N262" s="302">
        <f t="shared" ref="N262:N263" si="205">SUM(K262:M262)</f>
        <v>-5.399424661276464E-2</v>
      </c>
    </row>
    <row r="263" spans="1:14" x14ac:dyDescent="0.2">
      <c r="A263" s="282" t="s">
        <v>363</v>
      </c>
      <c r="B263" s="302">
        <f>SUM(B261:B262)</f>
        <v>1.98660172347165</v>
      </c>
      <c r="C263" s="299" t="str">
        <f>CONCATENATE("(",ROUND((B263/$H263)*100,1),")")</f>
        <v>(26.7)</v>
      </c>
      <c r="D263" s="302">
        <f>SUM(D261:D262)</f>
        <v>1.7543049831057229</v>
      </c>
      <c r="E263" s="299" t="str">
        <f>CONCATENATE("(",ROUND((D263/$H263)*100,1),")")</f>
        <v>(23.6)</v>
      </c>
      <c r="F263" s="302">
        <f>SUM(F261:F262)</f>
        <v>3.699093293422635</v>
      </c>
      <c r="G263" s="299" t="str">
        <f>CONCATENATE("(",ROUND((F263/$H263)*100,1),")")</f>
        <v>(49.7)</v>
      </c>
      <c r="H263" s="302">
        <f>SUM(H261:H262)</f>
        <v>7.4400000000000075</v>
      </c>
      <c r="I263" s="299" t="str">
        <f>CONCATENATE("(",ROUND((H263/$H263)*100,1),")")</f>
        <v>(100)</v>
      </c>
      <c r="K263" s="302">
        <f t="shared" si="202"/>
        <v>-4.7154660940615489E-2</v>
      </c>
      <c r="L263" s="302">
        <f t="shared" si="203"/>
        <v>1.2260085106472252E-2</v>
      </c>
      <c r="M263" s="302">
        <f t="shared" si="204"/>
        <v>-6.8105424165857187E-2</v>
      </c>
      <c r="N263" s="302">
        <f t="shared" si="205"/>
        <v>-0.10300000000000042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1.2003881867064961</v>
      </c>
      <c r="C266" s="299" t="str">
        <f>CONCATENATE("(",ROUND((B266/$H268)*100,1),")")</f>
        <v>(16.4)</v>
      </c>
      <c r="D266" s="302">
        <f>'Ind T6'!R108</f>
        <v>0.73766090819772789</v>
      </c>
      <c r="E266" s="299" t="str">
        <f>CONCATENATE("(",ROUND((D266/$H268)*100,1),")")</f>
        <v>(10.1)</v>
      </c>
      <c r="F266" s="302">
        <f>'Ind T6'!S108</f>
        <v>2.6407608130727538</v>
      </c>
      <c r="G266" s="299" t="str">
        <f>CONCATENATE("(",ROUND((F266/$H268)*100,1),")")</f>
        <v>(36)</v>
      </c>
      <c r="H266" s="302">
        <f>SUM(B266,D266,F266)</f>
        <v>4.5788099079769777</v>
      </c>
      <c r="I266" s="299" t="str">
        <f>CONCATENATE("(",ROUND((H266/$H268)*100,1),")")</f>
        <v>(62.4)</v>
      </c>
      <c r="K266" s="302">
        <f>B271-B266</f>
        <v>-2.6382805007882926E-3</v>
      </c>
      <c r="L266" s="302">
        <f>D271-D266</f>
        <v>5.6039979617862001E-2</v>
      </c>
      <c r="M266" s="302">
        <f>F271-F266</f>
        <v>4.8255067970236265E-2</v>
      </c>
      <c r="N266" s="302">
        <f>SUM(K266:M266)</f>
        <v>0.10165676708730997</v>
      </c>
    </row>
    <row r="267" spans="1:14" x14ac:dyDescent="0.2">
      <c r="A267" s="282" t="s">
        <v>365</v>
      </c>
      <c r="B267" s="302">
        <f>'Ind T6'!Q107</f>
        <v>0.73905887582453844</v>
      </c>
      <c r="C267" s="299" t="str">
        <f>CONCATENATE("(",ROUND((B267/$H268)*100,1),")")</f>
        <v>(10.1)</v>
      </c>
      <c r="D267" s="302">
        <f>'Ind T6'!R107</f>
        <v>1.0289041600144673</v>
      </c>
      <c r="E267" s="299" t="str">
        <f>CONCATENATE("(",ROUND((D267/$H268)*100,1),")")</f>
        <v>(14)</v>
      </c>
      <c r="F267" s="302">
        <f>'Ind T6'!S107</f>
        <v>0.99022705618402407</v>
      </c>
      <c r="G267" s="299" t="str">
        <f>CONCATENATE("(",ROUND((F267/$H268)*100,1),")")</f>
        <v>(13.5)</v>
      </c>
      <c r="H267" s="302">
        <f t="shared" ref="H267" si="206">SUM(B267,D267,F267)</f>
        <v>2.75819009202303</v>
      </c>
      <c r="I267" s="299" t="str">
        <f>CONCATENATE("(",ROUND((H267/$H268)*100,1),")")</f>
        <v>(37.6)</v>
      </c>
      <c r="K267" s="302">
        <f t="shared" ref="K267:K268" si="207">B272-B267</f>
        <v>1.2379413517060511E-2</v>
      </c>
      <c r="L267" s="302">
        <f t="shared" ref="L267:L268" si="208">D272-D267</f>
        <v>1.1405956250429838E-2</v>
      </c>
      <c r="M267" s="302">
        <f t="shared" ref="M267:M268" si="209">F272-F267</f>
        <v>-3.4442136854809569E-2</v>
      </c>
      <c r="N267" s="302">
        <f t="shared" ref="N267:N268" si="210">SUM(K267:M267)</f>
        <v>-1.0656767087319219E-2</v>
      </c>
    </row>
    <row r="268" spans="1:14" x14ac:dyDescent="0.2">
      <c r="A268" s="282" t="s">
        <v>363</v>
      </c>
      <c r="B268" s="302">
        <f>SUM(B266:B267)</f>
        <v>1.9394470625310345</v>
      </c>
      <c r="C268" s="299" t="str">
        <f>CONCATENATE("(",ROUND((B268/$H268)*100,1),")")</f>
        <v>(26.4)</v>
      </c>
      <c r="D268" s="302">
        <f>SUM(D266:D267)</f>
        <v>1.7665650682121952</v>
      </c>
      <c r="E268" s="299" t="str">
        <f>CONCATENATE("(",ROUND((D268/$H268)*100,1),")")</f>
        <v>(24.1)</v>
      </c>
      <c r="F268" s="302">
        <f>SUM(F266:F267)</f>
        <v>3.6309878692567779</v>
      </c>
      <c r="G268" s="299" t="str">
        <f>CONCATENATE("(",ROUND((F268/$H268)*100,1),")")</f>
        <v>(49.5)</v>
      </c>
      <c r="H268" s="302">
        <f>SUM(H266:H267)</f>
        <v>7.3370000000000077</v>
      </c>
      <c r="I268" s="299" t="str">
        <f>CONCATENATE("(",ROUND((H268/$H268)*100,1),")")</f>
        <v>(100)</v>
      </c>
      <c r="K268" s="302">
        <f t="shared" si="207"/>
        <v>9.7411330162722187E-3</v>
      </c>
      <c r="L268" s="302">
        <f t="shared" si="208"/>
        <v>6.7445935868291729E-2</v>
      </c>
      <c r="M268" s="302">
        <f t="shared" si="209"/>
        <v>1.3812931115426696E-2</v>
      </c>
      <c r="N268" s="302">
        <f t="shared" si="210"/>
        <v>9.0999999999990644E-2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1.1977499062057078</v>
      </c>
      <c r="C271" s="299" t="str">
        <f>CONCATENATE("(",ROUND((B271/$H273)*100,1),")")</f>
        <v>(16.1)</v>
      </c>
      <c r="D271" s="302">
        <f>'Ind T6'!W108</f>
        <v>0.79370088781558989</v>
      </c>
      <c r="E271" s="299" t="str">
        <f>CONCATENATE("(",ROUND((D271/$H273)*100,1),")")</f>
        <v>(10.7)</v>
      </c>
      <c r="F271" s="302">
        <f>'Ind T6'!X108</f>
        <v>2.6890158810429901</v>
      </c>
      <c r="G271" s="299" t="str">
        <f>CONCATENATE("(",ROUND((F271/$H273)*100,1),")")</f>
        <v>(36.2)</v>
      </c>
      <c r="H271" s="302">
        <f>SUM(B271,D271,F271)</f>
        <v>4.680466675064288</v>
      </c>
      <c r="I271" s="299" t="str">
        <f>CONCATENATE("(",ROUND((H271/$H273)*100,1),")")</f>
        <v>(63)</v>
      </c>
      <c r="K271" s="302">
        <f>B271-B261</f>
        <v>-3.3887411137310419E-2</v>
      </c>
      <c r="L271" s="302">
        <f>D271-D261</f>
        <v>7.4974773179883991E-2</v>
      </c>
      <c r="M271" s="302">
        <f>F271-F261</f>
        <v>1.1563651657500618E-2</v>
      </c>
      <c r="N271" s="302">
        <f>SUM(K271:M271)</f>
        <v>5.265101370007419E-2</v>
      </c>
    </row>
    <row r="272" spans="1:14" x14ac:dyDescent="0.2">
      <c r="A272" s="282" t="s">
        <v>365</v>
      </c>
      <c r="B272" s="302">
        <f>'Ind T6'!V107</f>
        <v>0.75143828934159895</v>
      </c>
      <c r="C272" s="299" t="str">
        <f>CONCATENATE("(",ROUND((B272/$H273)*100,1),")")</f>
        <v>(10.1)</v>
      </c>
      <c r="D272" s="302">
        <f>'Ind T6'!W107</f>
        <v>1.0403101162648971</v>
      </c>
      <c r="E272" s="299" t="str">
        <f>CONCATENATE("(",ROUND((D272/$H273)*100,1),")")</f>
        <v>(14)</v>
      </c>
      <c r="F272" s="302">
        <f>'Ind T6'!X107</f>
        <v>0.9557849193292145</v>
      </c>
      <c r="G272" s="299" t="str">
        <f>CONCATENATE("(",ROUND((F272/$H273)*100,1),")")</f>
        <v>(12.9)</v>
      </c>
      <c r="H272" s="302">
        <f t="shared" ref="H272" si="211">SUM(B272,D272,F272)</f>
        <v>2.7475333249357106</v>
      </c>
      <c r="I272" s="299" t="str">
        <f>CONCATENATE("(",ROUND((H272/$H273)*100,1),")")</f>
        <v>(37)</v>
      </c>
      <c r="K272" s="302">
        <f t="shared" ref="K272:K273" si="212">B272-B262</f>
        <v>-3.5261167870327403E-3</v>
      </c>
      <c r="L272" s="302">
        <f t="shared" ref="L272:L273" si="213">D272-D262</f>
        <v>4.7312477948799891E-3</v>
      </c>
      <c r="M272" s="302">
        <f t="shared" ref="M272:M273" si="214">F272-F262</f>
        <v>-6.5856144707931108E-2</v>
      </c>
      <c r="N272" s="302">
        <f t="shared" ref="N272:N273" si="215">SUM(K272:M272)</f>
        <v>-6.4651013700083859E-2</v>
      </c>
    </row>
    <row r="273" spans="1:14" x14ac:dyDescent="0.2">
      <c r="A273" s="282" t="s">
        <v>363</v>
      </c>
      <c r="B273" s="302">
        <f>SUM(B271:B272)</f>
        <v>1.9491881955473067</v>
      </c>
      <c r="C273" s="299" t="str">
        <f>CONCATENATE("(",ROUND((B273/$H273)*100,1),")")</f>
        <v>(26.2)</v>
      </c>
      <c r="D273" s="302">
        <f>SUM(D271:D272)</f>
        <v>1.8340110040804869</v>
      </c>
      <c r="E273" s="299" t="str">
        <f>CONCATENATE("(",ROUND((D273/$H273)*100,1),")")</f>
        <v>(24.7)</v>
      </c>
      <c r="F273" s="302">
        <f>SUM(F271:F272)</f>
        <v>3.6448008003722046</v>
      </c>
      <c r="G273" s="299" t="str">
        <f>CONCATENATE("(",ROUND((F273/$H273)*100,1),")")</f>
        <v>(49.1)</v>
      </c>
      <c r="H273" s="302">
        <f>SUM(H271:H272)</f>
        <v>7.427999999999999</v>
      </c>
      <c r="I273" s="299" t="str">
        <f>CONCATENATE("(",ROUND((H273/$H273)*100,1),")")</f>
        <v>(100)</v>
      </c>
      <c r="K273" s="302">
        <f t="shared" si="212"/>
        <v>-3.7413527924343271E-2</v>
      </c>
      <c r="L273" s="302">
        <f t="shared" si="213"/>
        <v>7.970602097476398E-2</v>
      </c>
      <c r="M273" s="302">
        <f t="shared" si="214"/>
        <v>-5.429249305043049E-2</v>
      </c>
      <c r="N273" s="302">
        <f t="shared" si="215"/>
        <v>-1.2000000000009781E-2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17.647742352982402</v>
      </c>
      <c r="C282" s="299" t="str">
        <f>CONCATENATE("(",ROUND((B282/$H284)*100,1),")")</f>
        <v>(54.6)</v>
      </c>
      <c r="D282" s="302">
        <f>'Ind T6'!M117</f>
        <v>0.9373659236203884</v>
      </c>
      <c r="E282" s="299" t="str">
        <f>CONCATENATE("(",ROUND((D282/$H284)*100,1),")")</f>
        <v>(2.9)</v>
      </c>
      <c r="F282" s="302">
        <f>'Ind T6'!N117</f>
        <v>4.4578269883560333</v>
      </c>
      <c r="G282" s="299" t="str">
        <f>CONCATENATE("(",ROUND((F282/$H284)*100,1),")")</f>
        <v>(13.8)</v>
      </c>
      <c r="H282" s="302">
        <f>SUM(B282,D282,F282)</f>
        <v>23.042935264958821</v>
      </c>
      <c r="I282" s="299" t="str">
        <f>CONCATENATE("(",ROUND((H282/$H284)*100,1),")")</f>
        <v>(71.3)</v>
      </c>
      <c r="K282" s="302">
        <f>B287-B282</f>
        <v>0.74781699590513639</v>
      </c>
      <c r="L282" s="302">
        <f>D287-D282</f>
        <v>5.3876871445822871E-2</v>
      </c>
      <c r="M282" s="302">
        <f>F287-F282</f>
        <v>0.33063128734780189</v>
      </c>
      <c r="N282" s="302">
        <f>SUM(K282:M282)</f>
        <v>1.1323251546987612</v>
      </c>
    </row>
    <row r="283" spans="1:14" x14ac:dyDescent="0.2">
      <c r="A283" s="282" t="s">
        <v>365</v>
      </c>
      <c r="B283" s="302">
        <f>'Ind T6'!L116</f>
        <v>7.0677299766260528</v>
      </c>
      <c r="C283" s="299" t="str">
        <f>CONCATENATE("(",ROUND((B283/$H284)*100,1),")")</f>
        <v>(21.9)</v>
      </c>
      <c r="D283" s="302">
        <f>'Ind T6'!M116</f>
        <v>1.4989676112547397</v>
      </c>
      <c r="E283" s="299" t="str">
        <f>CONCATENATE("(",ROUND((D283/$H284)*100,1),")")</f>
        <v>(4.6)</v>
      </c>
      <c r="F283" s="302">
        <f>'Ind T6'!N116</f>
        <v>0.69836714716029946</v>
      </c>
      <c r="G283" s="299" t="str">
        <f>CONCATENATE("(",ROUND((F283/$H284)*100,1),")")</f>
        <v>(2.2)</v>
      </c>
      <c r="H283" s="302">
        <f t="shared" ref="H283" si="216">SUM(B283,D283,F283)</f>
        <v>9.2650647350410917</v>
      </c>
      <c r="I283" s="299" t="str">
        <f>CONCATENATE("(",ROUND((H283/$H284)*100,1),")")</f>
        <v>(28.7)</v>
      </c>
      <c r="K283" s="302">
        <f t="shared" ref="K283:K284" si="217">B288-B283</f>
        <v>0.52715073146636726</v>
      </c>
      <c r="L283" s="302">
        <f t="shared" ref="L283:L284" si="218">D288-D283</f>
        <v>5.3109923135093773E-2</v>
      </c>
      <c r="M283" s="302">
        <f t="shared" ref="M283:M284" si="219">F288-F283</f>
        <v>4.6414190699864077E-2</v>
      </c>
      <c r="N283" s="302">
        <f t="shared" ref="N283:N284" si="220">SUM(K283:M283)</f>
        <v>0.62667484530132511</v>
      </c>
    </row>
    <row r="284" spans="1:14" x14ac:dyDescent="0.2">
      <c r="A284" s="282" t="s">
        <v>363</v>
      </c>
      <c r="B284" s="302">
        <f>SUM(B282:B283)</f>
        <v>24.715472329608453</v>
      </c>
      <c r="C284" s="299" t="str">
        <f>CONCATENATE("(",ROUND((B284/$H284)*100,1),")")</f>
        <v>(76.5)</v>
      </c>
      <c r="D284" s="302">
        <f>SUM(D282:D283)</f>
        <v>2.436333534875128</v>
      </c>
      <c r="E284" s="299" t="str">
        <f>CONCATENATE("(",ROUND((D284/$H284)*100,1),")")</f>
        <v>(7.5)</v>
      </c>
      <c r="F284" s="302">
        <f>SUM(F282:F283)</f>
        <v>5.1561941355163325</v>
      </c>
      <c r="G284" s="299" t="str">
        <f>CONCATENATE("(",ROUND((F284/$H284)*100,1),")")</f>
        <v>(16)</v>
      </c>
      <c r="H284" s="302">
        <f>SUM(H282:H283)</f>
        <v>32.307999999999915</v>
      </c>
      <c r="I284" s="299" t="str">
        <f>CONCATENATE("(",ROUND((H284/$H284)*100,1),")")</f>
        <v>(100)</v>
      </c>
      <c r="K284" s="302">
        <f t="shared" si="217"/>
        <v>1.2749677273715037</v>
      </c>
      <c r="L284" s="302">
        <f t="shared" si="218"/>
        <v>0.10698679458091664</v>
      </c>
      <c r="M284" s="302">
        <f t="shared" si="219"/>
        <v>0.37704547804766619</v>
      </c>
      <c r="N284" s="302">
        <f t="shared" si="220"/>
        <v>1.7590000000000865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18.395559348887538</v>
      </c>
      <c r="C287" s="299" t="str">
        <f>CONCATENATE("(",ROUND((B287/$H289)*100,1),")")</f>
        <v>(54)</v>
      </c>
      <c r="D287" s="302">
        <f>'Ind T6'!R117</f>
        <v>0.99124279506621127</v>
      </c>
      <c r="E287" s="299" t="str">
        <f>CONCATENATE("(",ROUND((D287/$H289)*100,1),")")</f>
        <v>(2.9)</v>
      </c>
      <c r="F287" s="302">
        <f>'Ind T6'!S117</f>
        <v>4.7884582757038352</v>
      </c>
      <c r="G287" s="299" t="str">
        <f>CONCATENATE("(",ROUND((F287/$H289)*100,1),")")</f>
        <v>(14.1)</v>
      </c>
      <c r="H287" s="302">
        <f>SUM(B287,D287,F287)</f>
        <v>24.175260419657583</v>
      </c>
      <c r="I287" s="299" t="str">
        <f>CONCATENATE("(",ROUND((H287/$H289)*100,1),")")</f>
        <v>(71)</v>
      </c>
      <c r="K287" s="302">
        <f>B292-B287</f>
        <v>0.51551235778691051</v>
      </c>
      <c r="L287" s="302">
        <f>D292-D287</f>
        <v>4.7207204919691659E-2</v>
      </c>
      <c r="M287" s="302">
        <f>F292-F287</f>
        <v>0.29852540703648511</v>
      </c>
      <c r="N287" s="302">
        <f>SUM(K287:M287)</f>
        <v>0.86124496974308729</v>
      </c>
    </row>
    <row r="288" spans="1:14" x14ac:dyDescent="0.2">
      <c r="A288" s="282" t="s">
        <v>365</v>
      </c>
      <c r="B288" s="302">
        <f>'Ind T6'!Q116</f>
        <v>7.5948807080924201</v>
      </c>
      <c r="C288" s="299" t="str">
        <f>CONCATENATE("(",ROUND((B288/$H289)*100,1),")")</f>
        <v>(22.3)</v>
      </c>
      <c r="D288" s="302">
        <f>'Ind T6'!R116</f>
        <v>1.5520775343898334</v>
      </c>
      <c r="E288" s="299" t="str">
        <f>CONCATENATE("(",ROUND((D288/$H289)*100,1),")")</f>
        <v>(4.6)</v>
      </c>
      <c r="F288" s="302">
        <f>'Ind T6'!S116</f>
        <v>0.74478133786016354</v>
      </c>
      <c r="G288" s="299" t="str">
        <f>CONCATENATE("(",ROUND((F288/$H289)*100,1),")")</f>
        <v>(2.2)</v>
      </c>
      <c r="H288" s="302">
        <f t="shared" ref="H288" si="221">SUM(B288,D288,F288)</f>
        <v>9.8917395803424171</v>
      </c>
      <c r="I288" s="299" t="str">
        <f>CONCATENATE("(",ROUND((H288/$H289)*100,1),")")</f>
        <v>(29)</v>
      </c>
      <c r="K288" s="302">
        <f t="shared" ref="K288:K289" si="222">B293-B288</f>
        <v>0.63721180672777855</v>
      </c>
      <c r="L288" s="302">
        <f t="shared" ref="L288:L289" si="223">D293-D288</f>
        <v>6.0416272663803561E-3</v>
      </c>
      <c r="M288" s="302">
        <f t="shared" ref="M288:M289" si="224">F293-F288</f>
        <v>3.2501596262732413E-2</v>
      </c>
      <c r="N288" s="302">
        <f t="shared" ref="N288:N289" si="225">SUM(K288:M288)</f>
        <v>0.67575503025689132</v>
      </c>
    </row>
    <row r="289" spans="1:14" x14ac:dyDescent="0.2">
      <c r="A289" s="282" t="s">
        <v>363</v>
      </c>
      <c r="B289" s="302">
        <f>SUM(B287:B288)</f>
        <v>25.990440056979956</v>
      </c>
      <c r="C289" s="299" t="str">
        <f>CONCATENATE("(",ROUND((B289/$H289)*100,1),")")</f>
        <v>(76.3)</v>
      </c>
      <c r="D289" s="302">
        <f>SUM(D287:D288)</f>
        <v>2.5433203294560447</v>
      </c>
      <c r="E289" s="299" t="str">
        <f>CONCATENATE("(",ROUND((D289/$H289)*100,1),")")</f>
        <v>(7.5)</v>
      </c>
      <c r="F289" s="302">
        <f>SUM(F287:F288)</f>
        <v>5.5332396135639987</v>
      </c>
      <c r="G289" s="299" t="str">
        <f>CONCATENATE("(",ROUND((F289/$H289)*100,1),")")</f>
        <v>(16.2)</v>
      </c>
      <c r="H289" s="302">
        <f>SUM(H287:H288)</f>
        <v>34.067</v>
      </c>
      <c r="I289" s="299" t="str">
        <f>CONCATENATE("(",ROUND((H289/$H289)*100,1),")")</f>
        <v>(100)</v>
      </c>
      <c r="K289" s="302">
        <f t="shared" si="222"/>
        <v>1.1527241645146908</v>
      </c>
      <c r="L289" s="302">
        <f t="shared" si="223"/>
        <v>5.3248832186072015E-2</v>
      </c>
      <c r="M289" s="302">
        <f t="shared" si="224"/>
        <v>0.33102700329921753</v>
      </c>
      <c r="N289" s="302">
        <f t="shared" si="225"/>
        <v>1.5369999999999804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18.911071706674448</v>
      </c>
      <c r="C292" s="299" t="str">
        <f>CONCATENATE("(",ROUND((B292/$H294)*100,1),")")</f>
        <v>(53.1)</v>
      </c>
      <c r="D292" s="302">
        <f>'Ind T6'!W117</f>
        <v>1.0384499999859029</v>
      </c>
      <c r="E292" s="299" t="str">
        <f>CONCATENATE("(",ROUND((D292/$H294)*100,1),")")</f>
        <v>(2.9)</v>
      </c>
      <c r="F292" s="302">
        <f>'Ind T6'!X117</f>
        <v>5.0869836827403203</v>
      </c>
      <c r="G292" s="299" t="str">
        <f>CONCATENATE("(",ROUND((F292/$H294)*100,1),")")</f>
        <v>(14.3)</v>
      </c>
      <c r="H292" s="302">
        <f>SUM(B292,D292,F292)</f>
        <v>25.036505389400673</v>
      </c>
      <c r="I292" s="299" t="str">
        <f>CONCATENATE("(",ROUND((H292/$H294)*100,1),")")</f>
        <v>(70.3)</v>
      </c>
      <c r="K292" s="302">
        <f>B292-B282</f>
        <v>1.2633293536920469</v>
      </c>
      <c r="L292" s="302">
        <f>D292-D282</f>
        <v>0.10108407636551453</v>
      </c>
      <c r="M292" s="302">
        <f>F292-F282</f>
        <v>0.62915669438428701</v>
      </c>
      <c r="N292" s="302">
        <f>SUM(K292:M292)</f>
        <v>1.9935701244418484</v>
      </c>
    </row>
    <row r="293" spans="1:14" x14ac:dyDescent="0.2">
      <c r="A293" s="282" t="s">
        <v>365</v>
      </c>
      <c r="B293" s="302">
        <f>'Ind T6'!V116</f>
        <v>8.2320925148201987</v>
      </c>
      <c r="C293" s="299" t="str">
        <f>CONCATENATE("(",ROUND((B293/$H294)*100,1),")")</f>
        <v>(23.1)</v>
      </c>
      <c r="D293" s="302">
        <f>'Ind T6'!W116</f>
        <v>1.5581191616562138</v>
      </c>
      <c r="E293" s="299" t="str">
        <f>CONCATENATE("(",ROUND((D293/$H294)*100,1),")")</f>
        <v>(4.4)</v>
      </c>
      <c r="F293" s="302">
        <f>'Ind T6'!X116</f>
        <v>0.77728293412289595</v>
      </c>
      <c r="G293" s="299" t="str">
        <f>CONCATENATE("(",ROUND((F293/$H294)*100,1),")")</f>
        <v>(2.2)</v>
      </c>
      <c r="H293" s="302">
        <f t="shared" ref="H293" si="226">SUM(B293,D293,F293)</f>
        <v>10.567494610599308</v>
      </c>
      <c r="I293" s="299" t="str">
        <f>CONCATENATE("(",ROUND((H293/$H294)*100,1),")")</f>
        <v>(29.7)</v>
      </c>
      <c r="K293" s="302">
        <f t="shared" ref="K293:K294" si="227">B293-B283</f>
        <v>1.1643625381941458</v>
      </c>
      <c r="L293" s="302">
        <f t="shared" ref="L293:L294" si="228">D293-D283</f>
        <v>5.9151550401474129E-2</v>
      </c>
      <c r="M293" s="302">
        <f t="shared" ref="M293:M294" si="229">F293-F283</f>
        <v>7.891578696259649E-2</v>
      </c>
      <c r="N293" s="302">
        <f t="shared" ref="N293:N294" si="230">SUM(K293:M293)</f>
        <v>1.3024298755582164</v>
      </c>
    </row>
    <row r="294" spans="1:14" x14ac:dyDescent="0.2">
      <c r="A294" s="282" t="s">
        <v>363</v>
      </c>
      <c r="B294" s="302">
        <f>SUM(B292:B293)</f>
        <v>27.143164221494647</v>
      </c>
      <c r="C294" s="299" t="str">
        <f>CONCATENATE("(",ROUND((B294/$H294)*100,1),")")</f>
        <v>(76.2)</v>
      </c>
      <c r="D294" s="302">
        <f>SUM(D292:D293)</f>
        <v>2.5965691616421167</v>
      </c>
      <c r="E294" s="299" t="str">
        <f>CONCATENATE("(",ROUND((D294/$H294)*100,1),")")</f>
        <v>(7.3)</v>
      </c>
      <c r="F294" s="302">
        <f>SUM(F292:F293)</f>
        <v>5.8642666168632163</v>
      </c>
      <c r="G294" s="299" t="str">
        <f>CONCATENATE("(",ROUND((F294/$H294)*100,1),")")</f>
        <v>(16.5)</v>
      </c>
      <c r="H294" s="302">
        <f>SUM(H292:H293)</f>
        <v>35.603999999999985</v>
      </c>
      <c r="I294" s="299" t="str">
        <f>CONCATENATE("(",ROUND((H294/$H294)*100,1),")")</f>
        <v>(100)</v>
      </c>
      <c r="K294" s="302">
        <f t="shared" si="227"/>
        <v>2.4276918918861945</v>
      </c>
      <c r="L294" s="302">
        <f t="shared" si="228"/>
        <v>0.16023562676698866</v>
      </c>
      <c r="M294" s="302">
        <f t="shared" si="229"/>
        <v>0.70807248134688372</v>
      </c>
      <c r="N294" s="302">
        <f t="shared" si="230"/>
        <v>3.2960000000000669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18.81316501929247</v>
      </c>
      <c r="C303" s="299" t="str">
        <f>CONCATENATE("(",ROUND((B303/$H305)*100,1),")")</f>
        <v>(40.9)</v>
      </c>
      <c r="D303" s="302">
        <f>'Ind T6'!M126</f>
        <v>1.474469678498791</v>
      </c>
      <c r="E303" s="299" t="str">
        <f>CONCATENATE("(",ROUND((D303/$H305)*100,1),")")</f>
        <v>(3.2)</v>
      </c>
      <c r="F303" s="302">
        <f>'Ind T6'!N126</f>
        <v>3.2836908654142491</v>
      </c>
      <c r="G303" s="299" t="str">
        <f>CONCATENATE("(",ROUND((F303/$H305)*100,1),")")</f>
        <v>(7.1)</v>
      </c>
      <c r="H303" s="302">
        <f>SUM(B303,D303,F303)</f>
        <v>23.571325563205512</v>
      </c>
      <c r="I303" s="299" t="str">
        <f>CONCATENATE("(",ROUND((H303/$H305)*100,1),")")</f>
        <v>(51.3)</v>
      </c>
      <c r="K303" s="302">
        <f>B308-B303</f>
        <v>-4.6354905365440402E-2</v>
      </c>
      <c r="L303" s="302">
        <f>D308-D303</f>
        <v>5.6770777572922704E-2</v>
      </c>
      <c r="M303" s="302">
        <f>F308-F303</f>
        <v>0.15704289774401747</v>
      </c>
      <c r="N303" s="302">
        <f>SUM(K303:M303)</f>
        <v>0.16745876995149978</v>
      </c>
    </row>
    <row r="304" spans="1:14" x14ac:dyDescent="0.2">
      <c r="A304" s="282" t="s">
        <v>365</v>
      </c>
      <c r="B304" s="302">
        <f>'Ind T6'!L125</f>
        <v>15.052095057162786</v>
      </c>
      <c r="C304" s="299" t="str">
        <f>CONCATENATE("(",ROUND((B304/$H305)*100,1),")")</f>
        <v>(32.7)</v>
      </c>
      <c r="D304" s="302">
        <f>'Ind T6'!M125</f>
        <v>6.7406188924607413</v>
      </c>
      <c r="E304" s="299" t="str">
        <f>CONCATENATE("(",ROUND((D304/$H305)*100,1),")")</f>
        <v>(14.7)</v>
      </c>
      <c r="F304" s="302">
        <f>'Ind T6'!N125</f>
        <v>0.6219604871710408</v>
      </c>
      <c r="G304" s="299" t="str">
        <f>CONCATENATE("(",ROUND((F304/$H305)*100,1),")")</f>
        <v>(1.4)</v>
      </c>
      <c r="H304" s="302">
        <f t="shared" ref="H304" si="231">SUM(B304,D304,F304)</f>
        <v>22.414674436794567</v>
      </c>
      <c r="I304" s="299" t="str">
        <f>CONCATENATE("(",ROUND((H304/$H305)*100,1),")")</f>
        <v>(48.7)</v>
      </c>
      <c r="K304" s="302">
        <f t="shared" ref="K304:K305" si="232">B309-B304</f>
        <v>-0.10101636872473563</v>
      </c>
      <c r="L304" s="302">
        <f t="shared" ref="L304:L305" si="233">D309-D304</f>
        <v>-0.11631122206289835</v>
      </c>
      <c r="M304" s="302">
        <f t="shared" ref="M304:M305" si="234">F309-F304</f>
        <v>2.3868820836100535E-2</v>
      </c>
      <c r="N304" s="302">
        <f t="shared" ref="N304:N305" si="235">SUM(K304:M304)</f>
        <v>-0.19345876995153344</v>
      </c>
    </row>
    <row r="305" spans="1:14" x14ac:dyDescent="0.2">
      <c r="A305" s="282" t="s">
        <v>363</v>
      </c>
      <c r="B305" s="302">
        <f>SUM(B303:B304)</f>
        <v>33.865260076455257</v>
      </c>
      <c r="C305" s="299" t="str">
        <f>CONCATENATE("(",ROUND((B305/$H305)*100,1),")")</f>
        <v>(73.6)</v>
      </c>
      <c r="D305" s="302">
        <f>SUM(D303:D304)</f>
        <v>8.2150885709595318</v>
      </c>
      <c r="E305" s="299" t="str">
        <f>CONCATENATE("(",ROUND((D305/$H305)*100,1),")")</f>
        <v>(17.9)</v>
      </c>
      <c r="F305" s="302">
        <f>SUM(F303:F304)</f>
        <v>3.9056513525852901</v>
      </c>
      <c r="G305" s="299" t="str">
        <f>CONCATENATE("(",ROUND((F305/$H305)*100,1),")")</f>
        <v>(8.5)</v>
      </c>
      <c r="H305" s="302">
        <f>SUM(H303:H304)</f>
        <v>45.986000000000075</v>
      </c>
      <c r="I305" s="299" t="str">
        <f>CONCATENATE("(",ROUND((H305/$H305)*100,1),")")</f>
        <v>(100)</v>
      </c>
      <c r="K305" s="302">
        <f t="shared" si="232"/>
        <v>-0.14737127409017603</v>
      </c>
      <c r="L305" s="302">
        <f t="shared" si="233"/>
        <v>-5.9540444489975641E-2</v>
      </c>
      <c r="M305" s="302">
        <f t="shared" si="234"/>
        <v>0.18091171858011768</v>
      </c>
      <c r="N305" s="302">
        <f t="shared" si="235"/>
        <v>-2.6000000000033996E-2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18.766810113927029</v>
      </c>
      <c r="C308" s="299" t="str">
        <f>CONCATENATE("(",ROUND((B308/$H310)*100,1),")")</f>
        <v>(40.8)</v>
      </c>
      <c r="D308" s="302">
        <f>'Ind T6'!R126</f>
        <v>1.5312404560717137</v>
      </c>
      <c r="E308" s="299" t="str">
        <f>CONCATENATE("(",ROUND((D308/$H310)*100,1),")")</f>
        <v>(3.3)</v>
      </c>
      <c r="F308" s="302">
        <f>'Ind T6'!S126</f>
        <v>3.4407337631582666</v>
      </c>
      <c r="G308" s="299" t="str">
        <f>CONCATENATE("(",ROUND((F308/$H310)*100,1),")")</f>
        <v>(7.5)</v>
      </c>
      <c r="H308" s="302">
        <f>SUM(B308,D308,F308)</f>
        <v>23.73878433315701</v>
      </c>
      <c r="I308" s="299" t="str">
        <f>CONCATENATE("(",ROUND((H308/$H310)*100,1),")")</f>
        <v>(51.7)</v>
      </c>
      <c r="K308" s="302">
        <f>B313-B308</f>
        <v>-0.70681798165790255</v>
      </c>
      <c r="L308" s="302">
        <f>D313-D308</f>
        <v>4.2744604009858245E-2</v>
      </c>
      <c r="M308" s="302">
        <f>F313-F308</f>
        <v>3.2161132033738937E-3</v>
      </c>
      <c r="N308" s="302">
        <f>SUM(K308:M308)</f>
        <v>-0.66085726444467041</v>
      </c>
    </row>
    <row r="309" spans="1:14" x14ac:dyDescent="0.2">
      <c r="A309" s="282" t="s">
        <v>365</v>
      </c>
      <c r="B309" s="302">
        <f>'Ind T6'!Q125</f>
        <v>14.95107868843805</v>
      </c>
      <c r="C309" s="299" t="str">
        <f>CONCATENATE("(",ROUND((B309/$H310)*100,1),")")</f>
        <v>(32.5)</v>
      </c>
      <c r="D309" s="302">
        <f>'Ind T6'!R125</f>
        <v>6.624307670397843</v>
      </c>
      <c r="E309" s="299" t="str">
        <f>CONCATENATE("(",ROUND((D309/$H310)*100,1),")")</f>
        <v>(14.4)</v>
      </c>
      <c r="F309" s="302">
        <f>'Ind T6'!S125</f>
        <v>0.64582930800714133</v>
      </c>
      <c r="G309" s="299" t="str">
        <f>CONCATENATE("(",ROUND((F309/$H310)*100,1),")")</f>
        <v>(1.4)</v>
      </c>
      <c r="H309" s="302">
        <f t="shared" ref="H309" si="236">SUM(B309,D309,F309)</f>
        <v>22.221215666843033</v>
      </c>
      <c r="I309" s="299" t="str">
        <f>CONCATENATE("(",ROUND((H309/$H310)*100,1),")")</f>
        <v>(48.3)</v>
      </c>
      <c r="K309" s="302">
        <f t="shared" ref="K309:K310" si="237">B314-B309</f>
        <v>-0.60945474928911736</v>
      </c>
      <c r="L309" s="302">
        <f t="shared" ref="L309:L310" si="238">D314-D309</f>
        <v>-0.3283674300215349</v>
      </c>
      <c r="M309" s="302">
        <f t="shared" ref="M309:M310" si="239">F314-F309</f>
        <v>-1.5320556244737826E-2</v>
      </c>
      <c r="N309" s="302">
        <f t="shared" ref="N309:N310" si="240">SUM(K309:M309)</f>
        <v>-0.95314273555539009</v>
      </c>
    </row>
    <row r="310" spans="1:14" x14ac:dyDescent="0.2">
      <c r="A310" s="282" t="s">
        <v>363</v>
      </c>
      <c r="B310" s="302">
        <f>SUM(B308:B309)</f>
        <v>33.717888802365081</v>
      </c>
      <c r="C310" s="299" t="str">
        <f>CONCATENATE("(",ROUND((B310/$H310)*100,1),")")</f>
        <v>(73.4)</v>
      </c>
      <c r="D310" s="302">
        <f>SUM(D308:D309)</f>
        <v>8.1555481264695562</v>
      </c>
      <c r="E310" s="299" t="str">
        <f>CONCATENATE("(",ROUND((D310/$H310)*100,1),")")</f>
        <v>(17.7)</v>
      </c>
      <c r="F310" s="302">
        <f>SUM(F308:F309)</f>
        <v>4.0865630711654077</v>
      </c>
      <c r="G310" s="299" t="str">
        <f>CONCATENATE("(",ROUND((F310/$H310)*100,1),")")</f>
        <v>(8.9)</v>
      </c>
      <c r="H310" s="302">
        <f>SUM(H308:H309)</f>
        <v>45.960000000000043</v>
      </c>
      <c r="I310" s="299" t="str">
        <f>CONCATENATE("(",ROUND((H310/$H310)*100,1),")")</f>
        <v>(100)</v>
      </c>
      <c r="K310" s="302">
        <f t="shared" si="237"/>
        <v>-1.3162727309470199</v>
      </c>
      <c r="L310" s="302">
        <f t="shared" si="238"/>
        <v>-0.28562282601167599</v>
      </c>
      <c r="M310" s="302">
        <f t="shared" si="239"/>
        <v>-1.2104443041363488E-2</v>
      </c>
      <c r="N310" s="302">
        <f t="shared" si="240"/>
        <v>-1.6140000000000594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18.059992132269127</v>
      </c>
      <c r="C313" s="299" t="str">
        <f>CONCATENATE("(",ROUND((B313/$H315)*100,1),")")</f>
        <v>(40.7)</v>
      </c>
      <c r="D313" s="302">
        <f>'Ind T6'!W126</f>
        <v>1.5739850600815719</v>
      </c>
      <c r="E313" s="299" t="str">
        <f>CONCATENATE("(",ROUND((D313/$H315)*100,1),")")</f>
        <v>(3.5)</v>
      </c>
      <c r="F313" s="302">
        <f>'Ind T6'!X126</f>
        <v>3.4439498763616405</v>
      </c>
      <c r="G313" s="299" t="str">
        <f>CONCATENATE("(",ROUND((F313/$H315)*100,1),")")</f>
        <v>(7.8)</v>
      </c>
      <c r="H313" s="302">
        <f>SUM(B313,D313,F313)</f>
        <v>23.077927068712338</v>
      </c>
      <c r="I313" s="299" t="str">
        <f>CONCATENATE("(",ROUND((H313/$H315)*100,1),")")</f>
        <v>(52)</v>
      </c>
      <c r="K313" s="302">
        <f>B313-B303</f>
        <v>-0.75317288702334295</v>
      </c>
      <c r="L313" s="302">
        <f>D313-D303</f>
        <v>9.9515381582780948E-2</v>
      </c>
      <c r="M313" s="302">
        <f>F313-F303</f>
        <v>0.16025901094739137</v>
      </c>
      <c r="N313" s="302">
        <f>SUM(K313:M313)</f>
        <v>-0.49339849449317064</v>
      </c>
    </row>
    <row r="314" spans="1:14" x14ac:dyDescent="0.2">
      <c r="A314" s="282" t="s">
        <v>365</v>
      </c>
      <c r="B314" s="302">
        <f>'Ind T6'!V125</f>
        <v>14.341623939148933</v>
      </c>
      <c r="C314" s="299" t="str">
        <f>CONCATENATE("(",ROUND((B314/$H315)*100,1),")")</f>
        <v>(32.3)</v>
      </c>
      <c r="D314" s="302">
        <f>'Ind T6'!W125</f>
        <v>6.2959402403763081</v>
      </c>
      <c r="E314" s="299" t="str">
        <f>CONCATENATE("(",ROUND((D314/$H315)*100,1),")")</f>
        <v>(14.2)</v>
      </c>
      <c r="F314" s="302">
        <f>'Ind T6'!X125</f>
        <v>0.63050875176240351</v>
      </c>
      <c r="G314" s="299" t="str">
        <f>CONCATENATE("(",ROUND((F314/$H315)*100,1),")")</f>
        <v>(1.4)</v>
      </c>
      <c r="H314" s="302">
        <f t="shared" ref="H314" si="241">SUM(B314,D314,F314)</f>
        <v>21.268072931287644</v>
      </c>
      <c r="I314" s="299" t="str">
        <f>CONCATENATE("(",ROUND((H314/$H315)*100,1),")")</f>
        <v>(48)</v>
      </c>
      <c r="K314" s="302">
        <f t="shared" ref="K314:K315" si="242">B314-B304</f>
        <v>-0.71047111801385299</v>
      </c>
      <c r="L314" s="302">
        <f t="shared" ref="L314:L315" si="243">D314-D304</f>
        <v>-0.44467865208443325</v>
      </c>
      <c r="M314" s="302">
        <f t="shared" ref="M314:M315" si="244">F314-F304</f>
        <v>8.5482645913627087E-3</v>
      </c>
      <c r="N314" s="302">
        <f t="shared" ref="N314:N315" si="245">SUM(K314:M314)</f>
        <v>-1.1466015055069234</v>
      </c>
    </row>
    <row r="315" spans="1:14" x14ac:dyDescent="0.2">
      <c r="A315" s="282" t="s">
        <v>363</v>
      </c>
      <c r="B315" s="302">
        <f>SUM(B313:B314)</f>
        <v>32.401616071418061</v>
      </c>
      <c r="C315" s="299" t="str">
        <f>CONCATENATE("(",ROUND((B315/$H315)*100,1),")")</f>
        <v>(73.1)</v>
      </c>
      <c r="D315" s="302">
        <f>SUM(D313:D314)</f>
        <v>7.8699253004578802</v>
      </c>
      <c r="E315" s="299" t="str">
        <f>CONCATENATE("(",ROUND((D315/$H315)*100,1),")")</f>
        <v>(17.7)</v>
      </c>
      <c r="F315" s="302">
        <f>SUM(F313:F314)</f>
        <v>4.0744586281240442</v>
      </c>
      <c r="G315" s="299" t="str">
        <f>CONCATENATE("(",ROUND((F315/$H315)*100,1),")")</f>
        <v>(9.2)</v>
      </c>
      <c r="H315" s="302">
        <f>SUM(H313:H314)</f>
        <v>44.345999999999982</v>
      </c>
      <c r="I315" s="299" t="str">
        <f>CONCATENATE("(",ROUND((H315/$H315)*100,1),")")</f>
        <v>(100)</v>
      </c>
      <c r="K315" s="302">
        <f t="shared" si="242"/>
        <v>-1.4636440050371959</v>
      </c>
      <c r="L315" s="302">
        <f t="shared" si="243"/>
        <v>-0.34516327050165163</v>
      </c>
      <c r="M315" s="302">
        <f t="shared" si="244"/>
        <v>0.16880727553875419</v>
      </c>
      <c r="N315" s="302">
        <f t="shared" si="245"/>
        <v>-1.6400000000000934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8.2338288188060584</v>
      </c>
      <c r="C324" s="299" t="str">
        <f>CONCATENATE("(",ROUND((B324/$H326)*100,1),")")</f>
        <v>(31.2)</v>
      </c>
      <c r="D324" s="302">
        <f>'Ind T6'!M135</f>
        <v>2.7402822071621498</v>
      </c>
      <c r="E324" s="299" t="str">
        <f>CONCATENATE("(",ROUND((D324/$H326)*100,1),")")</f>
        <v>(10.4)</v>
      </c>
      <c r="F324" s="302">
        <f>'Ind T6'!N135</f>
        <v>1.8948815186134305</v>
      </c>
      <c r="G324" s="299" t="str">
        <f>CONCATENATE("(",ROUND((F324/$H326)*100,1),")")</f>
        <v>(7.2)</v>
      </c>
      <c r="H324" s="302">
        <f>SUM(B324,D324,F324)</f>
        <v>12.868992544581639</v>
      </c>
      <c r="I324" s="299" t="str">
        <f>CONCATENATE("(",ROUND((H324/$H326)*100,1),")")</f>
        <v>(48.7)</v>
      </c>
      <c r="K324" s="302">
        <f>B329-B324</f>
        <v>1.7357640734331881E-2</v>
      </c>
      <c r="L324" s="302">
        <f>D329-D324</f>
        <v>1.3052659709642089E-2</v>
      </c>
      <c r="M324" s="302">
        <f>F329-F324</f>
        <v>0.10372421643284357</v>
      </c>
      <c r="N324" s="302">
        <f>SUM(K324:M324)</f>
        <v>0.13413451687681754</v>
      </c>
    </row>
    <row r="325" spans="1:14" x14ac:dyDescent="0.2">
      <c r="A325" s="282" t="s">
        <v>365</v>
      </c>
      <c r="B325" s="302">
        <f>'Ind T6'!L134</f>
        <v>7.2196595652232256</v>
      </c>
      <c r="C325" s="299" t="str">
        <f>CONCATENATE("(",ROUND((B325/$H326)*100,1),")")</f>
        <v>(27.3)</v>
      </c>
      <c r="D325" s="302">
        <f>'Ind T6'!M134</f>
        <v>5.3486652896646021</v>
      </c>
      <c r="E325" s="299" t="str">
        <f>CONCATENATE("(",ROUND((D325/$H326)*100,1),")")</f>
        <v>(20.3)</v>
      </c>
      <c r="F325" s="302">
        <f>'Ind T6'!N134</f>
        <v>0.96068260053053578</v>
      </c>
      <c r="G325" s="299" t="str">
        <f>CONCATENATE("(",ROUND((F325/$H326)*100,1),")")</f>
        <v>(3.6)</v>
      </c>
      <c r="H325" s="302">
        <f t="shared" ref="H325" si="246">SUM(B325,D325,F325)</f>
        <v>13.529007455418363</v>
      </c>
      <c r="I325" s="299" t="str">
        <f>CONCATENATE("(",ROUND((H325/$H326)*100,1),")")</f>
        <v>(51.3)</v>
      </c>
      <c r="K325" s="302">
        <f t="shared" ref="K325:K326" si="247">B330-B325</f>
        <v>0.27887261936245444</v>
      </c>
      <c r="L325" s="302">
        <f t="shared" ref="L325:L326" si="248">D330-D325</f>
        <v>-0.21806333640284592</v>
      </c>
      <c r="M325" s="302">
        <f t="shared" ref="M325:M326" si="249">F330-F325</f>
        <v>1.6056200163555134E-2</v>
      </c>
      <c r="N325" s="302">
        <f t="shared" ref="N325:N326" si="250">SUM(K325:M325)</f>
        <v>7.6865483123163658E-2</v>
      </c>
    </row>
    <row r="326" spans="1:14" x14ac:dyDescent="0.2">
      <c r="A326" s="282" t="s">
        <v>363</v>
      </c>
      <c r="B326" s="302">
        <f>SUM(B324:B325)</f>
        <v>15.453488384029285</v>
      </c>
      <c r="C326" s="299" t="str">
        <f>CONCATENATE("(",ROUND((B326/$H326)*100,1),")")</f>
        <v>(58.5)</v>
      </c>
      <c r="D326" s="302">
        <f>SUM(D324:D325)</f>
        <v>8.0889474968267514</v>
      </c>
      <c r="E326" s="299" t="str">
        <f>CONCATENATE("(",ROUND((D326/$H326)*100,1),")")</f>
        <v>(30.6)</v>
      </c>
      <c r="F326" s="302">
        <f>SUM(F324:F325)</f>
        <v>2.855564119143966</v>
      </c>
      <c r="G326" s="299" t="str">
        <f>CONCATENATE("(",ROUND((F326/$H326)*100,1),")")</f>
        <v>(10.8)</v>
      </c>
      <c r="H326" s="302">
        <f>SUM(H324:H325)</f>
        <v>26.398000000000003</v>
      </c>
      <c r="I326" s="299" t="str">
        <f>CONCATENATE("(",ROUND((H326/$H326)*100,1),")")</f>
        <v>(100)</v>
      </c>
      <c r="K326" s="302">
        <f t="shared" si="247"/>
        <v>0.29623026009678455</v>
      </c>
      <c r="L326" s="302">
        <f t="shared" si="248"/>
        <v>-0.20501067669320339</v>
      </c>
      <c r="M326" s="302">
        <f t="shared" si="249"/>
        <v>0.11978041659639871</v>
      </c>
      <c r="N326" s="302">
        <f t="shared" si="250"/>
        <v>0.21099999999997987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8.2511864595403903</v>
      </c>
      <c r="C329" s="299" t="str">
        <f>CONCATENATE("(",ROUND((B329/$H331)*100,1),")")</f>
        <v>(31)</v>
      </c>
      <c r="D329" s="302">
        <f>'Ind T6'!R135</f>
        <v>2.7533348668717919</v>
      </c>
      <c r="E329" s="299" t="str">
        <f>CONCATENATE("(",ROUND((D329/$H331)*100,1),")")</f>
        <v>(10.3)</v>
      </c>
      <c r="F329" s="302">
        <f>'Ind T6'!S135</f>
        <v>1.998605735046274</v>
      </c>
      <c r="G329" s="299" t="str">
        <f>CONCATENATE("(",ROUND((F329/$H331)*100,1),")")</f>
        <v>(7.5)</v>
      </c>
      <c r="H329" s="302">
        <f>SUM(B329,D329,F329)</f>
        <v>13.003127061458455</v>
      </c>
      <c r="I329" s="299" t="str">
        <f>CONCATENATE("(",ROUND((H329/$H331)*100,1),")")</f>
        <v>(48.9)</v>
      </c>
      <c r="K329" s="302">
        <f>B334-B329</f>
        <v>0.79094146199923721</v>
      </c>
      <c r="L329" s="302">
        <f>D334-D329</f>
        <v>0.31897483505342983</v>
      </c>
      <c r="M329" s="302">
        <f>F334-F329</f>
        <v>0.3811437195679388</v>
      </c>
      <c r="N329" s="302">
        <f>SUM(K329:M329)</f>
        <v>1.4910600166206058</v>
      </c>
    </row>
    <row r="330" spans="1:14" x14ac:dyDescent="0.2">
      <c r="A330" s="282" t="s">
        <v>365</v>
      </c>
      <c r="B330" s="302">
        <f>'Ind T6'!Q134</f>
        <v>7.49853218458568</v>
      </c>
      <c r="C330" s="299" t="str">
        <f>CONCATENATE("(",ROUND((B330/$H331)*100,1),")")</f>
        <v>(28.2)</v>
      </c>
      <c r="D330" s="302">
        <f>'Ind T6'!R134</f>
        <v>5.1306019532617562</v>
      </c>
      <c r="E330" s="299" t="str">
        <f>CONCATENATE("(",ROUND((D330/$H331)*100,1),")")</f>
        <v>(19.3)</v>
      </c>
      <c r="F330" s="302">
        <f>'Ind T6'!S134</f>
        <v>0.97673880069409091</v>
      </c>
      <c r="G330" s="299" t="str">
        <f>CONCATENATE("(",ROUND((F330/$H331)*100,1),")")</f>
        <v>(3.7)</v>
      </c>
      <c r="H330" s="302">
        <f t="shared" ref="H330" si="251">SUM(B330,D330,F330)</f>
        <v>13.605872938541529</v>
      </c>
      <c r="I330" s="299" t="str">
        <f>CONCATENATE("(",ROUND((H330/$H331)*100,1),")")</f>
        <v>(51.1)</v>
      </c>
      <c r="K330" s="302">
        <f t="shared" ref="K330:K331" si="252">B335-B330</f>
        <v>1.3033718873097486</v>
      </c>
      <c r="L330" s="302">
        <f t="shared" ref="L330:L331" si="253">D335-D330</f>
        <v>1.7855146502119723E-2</v>
      </c>
      <c r="M330" s="302">
        <f t="shared" ref="M330:M331" si="254">F335-F330</f>
        <v>0.1017129495675253</v>
      </c>
      <c r="N330" s="302">
        <f t="shared" ref="N330:N331" si="255">SUM(K330:M330)</f>
        <v>1.4229399833793936</v>
      </c>
    </row>
    <row r="331" spans="1:14" x14ac:dyDescent="0.2">
      <c r="A331" s="282" t="s">
        <v>363</v>
      </c>
      <c r="B331" s="302">
        <f>SUM(B329:B330)</f>
        <v>15.749718644126069</v>
      </c>
      <c r="C331" s="299" t="str">
        <f>CONCATENATE("(",ROUND((B331/$H331)*100,1),")")</f>
        <v>(59.2)</v>
      </c>
      <c r="D331" s="302">
        <f>SUM(D329:D330)</f>
        <v>7.883936820133548</v>
      </c>
      <c r="E331" s="299" t="str">
        <f>CONCATENATE("(",ROUND((D331/$H331)*100,1),")")</f>
        <v>(29.6)</v>
      </c>
      <c r="F331" s="302">
        <f>SUM(F329:F330)</f>
        <v>2.9753445357403647</v>
      </c>
      <c r="G331" s="299" t="str">
        <f>CONCATENATE("(",ROUND((F331/$H331)*100,1),")")</f>
        <v>(11.2)</v>
      </c>
      <c r="H331" s="302">
        <f>SUM(H329:H330)</f>
        <v>26.608999999999984</v>
      </c>
      <c r="I331" s="299" t="str">
        <f>CONCATENATE("(",ROUND((H331/$H331)*100,1),")")</f>
        <v>(100)</v>
      </c>
      <c r="K331" s="302">
        <f t="shared" si="252"/>
        <v>2.0943133493089867</v>
      </c>
      <c r="L331" s="302">
        <f t="shared" si="253"/>
        <v>0.33682998155555044</v>
      </c>
      <c r="M331" s="302">
        <f t="shared" si="254"/>
        <v>0.48285666913546432</v>
      </c>
      <c r="N331" s="302">
        <f t="shared" si="255"/>
        <v>2.9140000000000015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9.0421279215396275</v>
      </c>
      <c r="C334" s="299" t="str">
        <f>CONCATENATE("(",ROUND((B334/$H336)*100,1),")")</f>
        <v>(30.6)</v>
      </c>
      <c r="D334" s="302">
        <f>'Ind T6'!W135</f>
        <v>3.0723097019252217</v>
      </c>
      <c r="E334" s="299" t="str">
        <f>CONCATENATE("(",ROUND((D334/$H336)*100,1),")")</f>
        <v>(10.4)</v>
      </c>
      <c r="F334" s="302">
        <f>'Ind T6'!X135</f>
        <v>2.3797494546142128</v>
      </c>
      <c r="G334" s="299" t="str">
        <f>CONCATENATE("(",ROUND((F334/$H336)*100,1),")")</f>
        <v>(8.1)</v>
      </c>
      <c r="H334" s="302">
        <f>SUM(B334,D334,F334)</f>
        <v>14.494187078079062</v>
      </c>
      <c r="I334" s="299" t="str">
        <f>CONCATENATE("(",ROUND((H334/$H336)*100,1),")")</f>
        <v>(49.1)</v>
      </c>
      <c r="K334" s="302">
        <f>B334-B324</f>
        <v>0.80829910273356909</v>
      </c>
      <c r="L334" s="302">
        <f>D334-D324</f>
        <v>0.33202749476307192</v>
      </c>
      <c r="M334" s="302">
        <f>F334-F324</f>
        <v>0.48486793600078237</v>
      </c>
      <c r="N334" s="302">
        <f>SUM(K334:M334)</f>
        <v>1.6251945334974234</v>
      </c>
    </row>
    <row r="335" spans="1:14" x14ac:dyDescent="0.2">
      <c r="A335" s="282" t="s">
        <v>365</v>
      </c>
      <c r="B335" s="302">
        <f>'Ind T6'!V134</f>
        <v>8.8019040718954287</v>
      </c>
      <c r="C335" s="299" t="str">
        <f>CONCATENATE("(",ROUND((B335/$H336)*100,1),")")</f>
        <v>(29.8)</v>
      </c>
      <c r="D335" s="302">
        <f>'Ind T6'!W134</f>
        <v>5.1484570997638759</v>
      </c>
      <c r="E335" s="299" t="str">
        <f>CONCATENATE("(",ROUND((D335/$H336)*100,1),")")</f>
        <v>(17.4)</v>
      </c>
      <c r="F335" s="302">
        <f>'Ind T6'!X134</f>
        <v>1.0784517502616162</v>
      </c>
      <c r="G335" s="299" t="str">
        <f>CONCATENATE("(",ROUND((F335/$H336)*100,1),")")</f>
        <v>(3.7)</v>
      </c>
      <c r="H335" s="302">
        <f>SUM(B335,D335,F335)</f>
        <v>15.02881292192092</v>
      </c>
      <c r="I335" s="299" t="str">
        <f>CONCATENATE("(",ROUND((H335/$H336)*100,1),")")</f>
        <v>(50.9)</v>
      </c>
      <c r="K335" s="302">
        <f t="shared" ref="K335:K336" si="256">B335-B325</f>
        <v>1.5822445066722031</v>
      </c>
      <c r="L335" s="302">
        <f t="shared" ref="L335:L336" si="257">D335-D325</f>
        <v>-0.2002081899007262</v>
      </c>
      <c r="M335" s="302">
        <f t="shared" ref="M335:M336" si="258">F335-F325</f>
        <v>0.11776914973108044</v>
      </c>
      <c r="N335" s="302">
        <f t="shared" ref="N335:N336" si="259">SUM(K335:M335)</f>
        <v>1.4998054665025573</v>
      </c>
    </row>
    <row r="336" spans="1:14" x14ac:dyDescent="0.2">
      <c r="A336" s="282" t="s">
        <v>363</v>
      </c>
      <c r="B336" s="302">
        <f>SUM(B334:B335)</f>
        <v>17.844031993435056</v>
      </c>
      <c r="C336" s="299" t="str">
        <f>CONCATENATE("(",ROUND((B336/$H336)*100,1),")")</f>
        <v>(60.4)</v>
      </c>
      <c r="D336" s="302">
        <f>SUM(D334:D335)</f>
        <v>8.2207668016890985</v>
      </c>
      <c r="E336" s="299" t="str">
        <f>CONCATENATE("(",ROUND((D336/$H336)*100,1),")")</f>
        <v>(27.8)</v>
      </c>
      <c r="F336" s="302">
        <f>SUM(F334:F335)</f>
        <v>3.458201204875829</v>
      </c>
      <c r="G336" s="299" t="str">
        <f>CONCATENATE("(",ROUND((F336/$H336)*100,1),")")</f>
        <v>(11.7)</v>
      </c>
      <c r="H336" s="302">
        <f>SUM(H334:H335)</f>
        <v>29.522999999999982</v>
      </c>
      <c r="I336" s="299" t="str">
        <f>CONCATENATE("(",ROUND((H336/$H336)*100,1),")")</f>
        <v>(100)</v>
      </c>
      <c r="K336" s="302">
        <f t="shared" si="256"/>
        <v>2.3905436094057713</v>
      </c>
      <c r="L336" s="302">
        <f t="shared" si="257"/>
        <v>0.13181930486234705</v>
      </c>
      <c r="M336" s="302">
        <f t="shared" si="258"/>
        <v>0.60263708573186303</v>
      </c>
      <c r="N336" s="302">
        <f t="shared" si="259"/>
        <v>3.1249999999999813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39.797581983549406</v>
      </c>
      <c r="C345" s="299" t="str">
        <f>CONCATENATE("(",ROUND((B345/$H347)*100,1),")")</f>
        <v>(37.9)</v>
      </c>
      <c r="D345" s="302">
        <f>'Ind T6'!M144</f>
        <v>6.1280504855454536</v>
      </c>
      <c r="E345" s="299" t="str">
        <f>CONCATENATE("(",ROUND((D345/$H347)*100,1),")")</f>
        <v>(5.8)</v>
      </c>
      <c r="F345" s="302">
        <f>'Ind T6'!N144</f>
        <v>18.056265031672705</v>
      </c>
      <c r="G345" s="299" t="str">
        <f>CONCATENATE("(",ROUND((F345/$H347)*100,1),")")</f>
        <v>(17.2)</v>
      </c>
      <c r="H345" s="302">
        <f>SUM(B345,D345,F345)</f>
        <v>63.981897500767559</v>
      </c>
      <c r="I345" s="299" t="str">
        <f>CONCATENATE("(",ROUND((H345/$H347)*100,1),")")</f>
        <v>(60.9)</v>
      </c>
      <c r="K345" s="302">
        <f>B350-B345</f>
        <v>0.67097158933180623</v>
      </c>
      <c r="L345" s="302">
        <f>D350-D345</f>
        <v>0.36117152978880984</v>
      </c>
      <c r="M345" s="302">
        <f>F350-F345</f>
        <v>0.56644514801202561</v>
      </c>
      <c r="N345" s="302">
        <f>SUM(K345:M345)</f>
        <v>1.5985882671326417</v>
      </c>
    </row>
    <row r="346" spans="1:14" x14ac:dyDescent="0.2">
      <c r="A346" s="282" t="s">
        <v>365</v>
      </c>
      <c r="B346" s="302">
        <f>'Ind T6'!L143</f>
        <v>21.111970767118493</v>
      </c>
      <c r="C346" s="299" t="str">
        <f>CONCATENATE("(",ROUND((B346/$H347)*100,1),")")</f>
        <v>(20.1)</v>
      </c>
      <c r="D346" s="302">
        <f>'Ind T6'!M143</f>
        <v>15.147374111814681</v>
      </c>
      <c r="E346" s="299" t="str">
        <f>CONCATENATE("(",ROUND((D346/$H347)*100,1),")")</f>
        <v>(14.4)</v>
      </c>
      <c r="F346" s="302">
        <f>'Ind T6'!N143</f>
        <v>4.7587576202993205</v>
      </c>
      <c r="G346" s="299" t="str">
        <f>CONCATENATE("(",ROUND((F346/$H347)*100,1),")")</f>
        <v>(4.5)</v>
      </c>
      <c r="H346" s="302">
        <f t="shared" ref="H346" si="260">SUM(B346,D346,F346)</f>
        <v>41.018102499232498</v>
      </c>
      <c r="I346" s="299" t="str">
        <f>CONCATENATE("(",ROUND((H346/$H347)*100,1),")")</f>
        <v>(39.1)</v>
      </c>
      <c r="K346" s="302">
        <f t="shared" ref="K346:K347" si="261">B351-B346</f>
        <v>0.82417698066159417</v>
      </c>
      <c r="L346" s="302">
        <f t="shared" ref="L346:L347" si="262">D351-D346</f>
        <v>0.69933143262296937</v>
      </c>
      <c r="M346" s="302">
        <f t="shared" ref="M346:M347" si="263">F351-F346</f>
        <v>0.27290331958277569</v>
      </c>
      <c r="N346" s="302">
        <f t="shared" ref="N346:N347" si="264">SUM(K346:M346)</f>
        <v>1.7964117328673392</v>
      </c>
    </row>
    <row r="347" spans="1:14" x14ac:dyDescent="0.2">
      <c r="A347" s="282" t="s">
        <v>363</v>
      </c>
      <c r="B347" s="302">
        <f>SUM(B345:B346)</f>
        <v>60.909552750667899</v>
      </c>
      <c r="C347" s="299" t="str">
        <f>CONCATENATE("(",ROUND((B347/$H347)*100,1),")")</f>
        <v>(58)</v>
      </c>
      <c r="D347" s="302">
        <f>SUM(D345:D346)</f>
        <v>21.275424597360136</v>
      </c>
      <c r="E347" s="299" t="str">
        <f>CONCATENATE("(",ROUND((D347/$H347)*100,1),")")</f>
        <v>(20.3)</v>
      </c>
      <c r="F347" s="302">
        <f>SUM(F345:F346)</f>
        <v>22.815022651972026</v>
      </c>
      <c r="G347" s="299" t="str">
        <f>CONCATENATE("(",ROUND((F347/$H347)*100,1),")")</f>
        <v>(21.7)</v>
      </c>
      <c r="H347" s="302">
        <f>SUM(H345:H346)</f>
        <v>105.00000000000006</v>
      </c>
      <c r="I347" s="299" t="str">
        <f>CONCATENATE("(",ROUND((H347/$H347)*100,1),")")</f>
        <v>(100)</v>
      </c>
      <c r="K347" s="302">
        <f t="shared" si="261"/>
        <v>1.495148569993404</v>
      </c>
      <c r="L347" s="302">
        <f t="shared" si="262"/>
        <v>1.0605029624117783</v>
      </c>
      <c r="M347" s="302">
        <f t="shared" si="263"/>
        <v>0.83934846759479953</v>
      </c>
      <c r="N347" s="302">
        <f t="shared" si="264"/>
        <v>3.3949999999999818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40.468553572881213</v>
      </c>
      <c r="C350" s="299" t="str">
        <f>CONCATENATE("(",ROUND((B350/$H352)*100,1),")")</f>
        <v>(37.3)</v>
      </c>
      <c r="D350" s="302">
        <f>'Ind T6'!R144</f>
        <v>6.4892220153342635</v>
      </c>
      <c r="E350" s="299" t="str">
        <f>CONCATENATE("(",ROUND((D350/$H352)*100,1),")")</f>
        <v>(6)</v>
      </c>
      <c r="F350" s="302">
        <f>'Ind T6'!S144</f>
        <v>18.622710179684731</v>
      </c>
      <c r="G350" s="299" t="str">
        <f>CONCATENATE("(",ROUND((F350/$H352)*100,1),")")</f>
        <v>(17.2)</v>
      </c>
      <c r="H350" s="302">
        <f>SUM(B350,D350,F350)</f>
        <v>65.5804857679002</v>
      </c>
      <c r="I350" s="299" t="str">
        <f>CONCATENATE("(",ROUND((H350/$H352)*100,1),")")</f>
        <v>(60.5)</v>
      </c>
      <c r="K350" s="302">
        <f>B355-B350</f>
        <v>1.1285911851633941</v>
      </c>
      <c r="L350" s="302">
        <f>D355-D350</f>
        <v>0.62744005656660296</v>
      </c>
      <c r="M350" s="302">
        <f>F355-F350</f>
        <v>1.0082051579487725</v>
      </c>
      <c r="N350" s="302">
        <f>SUM(K350:M350)</f>
        <v>2.7642363996787696</v>
      </c>
    </row>
    <row r="351" spans="1:14" x14ac:dyDescent="0.2">
      <c r="A351" s="282" t="s">
        <v>365</v>
      </c>
      <c r="B351" s="302">
        <f>'Ind T6'!Q143</f>
        <v>21.936147747780087</v>
      </c>
      <c r="C351" s="299" t="str">
        <f>CONCATENATE("(",ROUND((B351/$H352)*100,1),")")</f>
        <v>(20.2)</v>
      </c>
      <c r="D351" s="302">
        <f>'Ind T6'!R143</f>
        <v>15.846705544437651</v>
      </c>
      <c r="E351" s="299" t="str">
        <f>CONCATENATE("(",ROUND((D351/$H352)*100,1),")")</f>
        <v>(14.6)</v>
      </c>
      <c r="F351" s="302">
        <f>'Ind T6'!S143</f>
        <v>5.0316609398820962</v>
      </c>
      <c r="G351" s="299" t="str">
        <f>CONCATENATE("(",ROUND((F351/$H352)*100,1),")")</f>
        <v>(4.6)</v>
      </c>
      <c r="H351" s="302">
        <f t="shared" ref="H351" si="265">SUM(B351,D351,F351)</f>
        <v>42.814514232099832</v>
      </c>
      <c r="I351" s="299" t="str">
        <f>CONCATENATE("(",ROUND((H351/$H352)*100,1),")")</f>
        <v>(39.5)</v>
      </c>
      <c r="K351" s="302">
        <f t="shared" ref="K351:K352" si="266">B356-B351</f>
        <v>1.2883055850974685</v>
      </c>
      <c r="L351" s="302">
        <f t="shared" ref="L351:L352" si="267">D356-D351</f>
        <v>1.0312683192510548</v>
      </c>
      <c r="M351" s="302">
        <f t="shared" ref="M351:M352" si="268">F356-F351</f>
        <v>0.49218969597268458</v>
      </c>
      <c r="N351" s="302">
        <f t="shared" ref="N351:N352" si="269">SUM(K351:M351)</f>
        <v>2.8117636003212079</v>
      </c>
    </row>
    <row r="352" spans="1:14" x14ac:dyDescent="0.2">
      <c r="A352" s="282" t="s">
        <v>363</v>
      </c>
      <c r="B352" s="302">
        <f>SUM(B350:B351)</f>
        <v>62.404701320661303</v>
      </c>
      <c r="C352" s="299" t="str">
        <f>CONCATENATE("(",ROUND((B352/$H352)*100,1),")")</f>
        <v>(57.6)</v>
      </c>
      <c r="D352" s="302">
        <f>SUM(D350:D351)</f>
        <v>22.335927559771914</v>
      </c>
      <c r="E352" s="299" t="str">
        <f>CONCATENATE("(",ROUND((D352/$H352)*100,1),")")</f>
        <v>(20.6)</v>
      </c>
      <c r="F352" s="302">
        <f>SUM(F350:F351)</f>
        <v>23.654371119566825</v>
      </c>
      <c r="G352" s="299" t="str">
        <f>CONCATENATE("(",ROUND((F352/$H352)*100,1),")")</f>
        <v>(21.8)</v>
      </c>
      <c r="H352" s="302">
        <f>SUM(H350:H351)</f>
        <v>108.39500000000004</v>
      </c>
      <c r="I352" s="299" t="str">
        <f>CONCATENATE("(",ROUND((H352/$H352)*100,1),")")</f>
        <v>(100)</v>
      </c>
      <c r="K352" s="302">
        <f t="shared" si="266"/>
        <v>2.4168967702608626</v>
      </c>
      <c r="L352" s="302">
        <f t="shared" si="267"/>
        <v>1.6587083758176568</v>
      </c>
      <c r="M352" s="302">
        <f t="shared" si="268"/>
        <v>1.5003948539214598</v>
      </c>
      <c r="N352" s="302">
        <f t="shared" si="269"/>
        <v>5.5759999999999792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41.597144758044607</v>
      </c>
      <c r="C355" s="299" t="str">
        <f>CONCATENATE("(",ROUND((B355/$H357)*100,1),")")</f>
        <v>(36.5)</v>
      </c>
      <c r="D355" s="302">
        <f>'Ind T6'!W144</f>
        <v>7.1166620719008664</v>
      </c>
      <c r="E355" s="299" t="str">
        <f>CONCATENATE("(",ROUND((D355/$H357)*100,1),")")</f>
        <v>(6.2)</v>
      </c>
      <c r="F355" s="302">
        <f>'Ind T6'!X144</f>
        <v>19.630915337633503</v>
      </c>
      <c r="G355" s="299" t="str">
        <f>CONCATENATE("(",ROUND((F355/$H357)*100,1),")")</f>
        <v>(17.2)</v>
      </c>
      <c r="H355" s="302">
        <f>SUM(B355,D355,F355)</f>
        <v>68.344722167578979</v>
      </c>
      <c r="I355" s="299" t="str">
        <f>CONCATENATE("(",ROUND((H355/$H357)*100,1),")")</f>
        <v>(60)</v>
      </c>
      <c r="K355" s="302">
        <f>B355-B345</f>
        <v>1.7995627744952003</v>
      </c>
      <c r="L355" s="302">
        <f>D355-D345</f>
        <v>0.9886115863554128</v>
      </c>
      <c r="M355" s="302">
        <f>F355-F345</f>
        <v>1.5746503059607981</v>
      </c>
      <c r="N355" s="302">
        <f>SUM(K355:M355)</f>
        <v>4.3628246668114112</v>
      </c>
    </row>
    <row r="356" spans="1:14" x14ac:dyDescent="0.2">
      <c r="A356" s="282" t="s">
        <v>365</v>
      </c>
      <c r="B356" s="302">
        <f>'Ind T6'!V143</f>
        <v>23.224453332877555</v>
      </c>
      <c r="C356" s="299" t="str">
        <f>CONCATENATE("(",ROUND((B356/$H357)*100,1),")")</f>
        <v>(20.4)</v>
      </c>
      <c r="D356" s="302">
        <f>'Ind T6'!W143</f>
        <v>16.877973863688705</v>
      </c>
      <c r="E356" s="299" t="str">
        <f>CONCATENATE("(",ROUND((D356/$H357)*100,1),")")</f>
        <v>(14.8)</v>
      </c>
      <c r="F356" s="302">
        <f>'Ind T6'!X143</f>
        <v>5.5238506358547808</v>
      </c>
      <c r="G356" s="299" t="str">
        <f>CONCATENATE("(",ROUND((F356/$H357)*100,1),")")</f>
        <v>(4.8)</v>
      </c>
      <c r="H356" s="302">
        <f t="shared" ref="H356" si="270">SUM(B356,D356,F356)</f>
        <v>45.626277832421039</v>
      </c>
      <c r="I356" s="299" t="str">
        <f>CONCATENATE("(",ROUND((H356/$H357)*100,1),")")</f>
        <v>(40)</v>
      </c>
      <c r="K356" s="302">
        <f t="shared" ref="K356:K357" si="271">B356-B346</f>
        <v>2.1124825657590627</v>
      </c>
      <c r="L356" s="302">
        <f t="shared" ref="L356:L357" si="272">D356-D346</f>
        <v>1.7305997518740242</v>
      </c>
      <c r="M356" s="302">
        <f t="shared" ref="M356:M357" si="273">F356-F346</f>
        <v>0.76509301555546028</v>
      </c>
      <c r="N356" s="302">
        <f t="shared" ref="N356:N357" si="274">SUM(K356:M356)</f>
        <v>4.6081753331885471</v>
      </c>
    </row>
    <row r="357" spans="1:14" x14ac:dyDescent="0.2">
      <c r="A357" s="282" t="s">
        <v>363</v>
      </c>
      <c r="B357" s="302">
        <f>SUM(B355:B356)</f>
        <v>64.821598090922166</v>
      </c>
      <c r="C357" s="299" t="str">
        <f>CONCATENATE("(",ROUND((B357/$H357)*100,1),")")</f>
        <v>(56.9)</v>
      </c>
      <c r="D357" s="302">
        <f>SUM(D355:D356)</f>
        <v>23.994635935589571</v>
      </c>
      <c r="E357" s="299" t="str">
        <f>CONCATENATE("(",ROUND((D357/$H357)*100,1),")")</f>
        <v>(21.1)</v>
      </c>
      <c r="F357" s="302">
        <f>SUM(F355:F356)</f>
        <v>25.154765973488285</v>
      </c>
      <c r="G357" s="299" t="str">
        <f>CONCATENATE("(",ROUND((F357/$H357)*100,1),")")</f>
        <v>(22.1)</v>
      </c>
      <c r="H357" s="302">
        <f>SUM(H355:H356)</f>
        <v>113.97100000000002</v>
      </c>
      <c r="I357" s="299" t="str">
        <f>CONCATENATE("(",ROUND((H357/$H357)*100,1),")")</f>
        <v>(100)</v>
      </c>
      <c r="K357" s="302">
        <f t="shared" si="271"/>
        <v>3.9120453402542665</v>
      </c>
      <c r="L357" s="302">
        <f t="shared" si="272"/>
        <v>2.7192113382294352</v>
      </c>
      <c r="M357" s="302">
        <f t="shared" si="273"/>
        <v>2.3397433215162593</v>
      </c>
      <c r="N357" s="302">
        <f t="shared" si="274"/>
        <v>8.970999999999961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51.193867653544757</v>
      </c>
      <c r="C366" s="299" t="str">
        <f>CONCATENATE("(",ROUND((B366/$H368)*100,1),")")</f>
        <v>(39.1)</v>
      </c>
      <c r="D366" s="302">
        <f>'Ind T6'!M153</f>
        <v>18.034744539273269</v>
      </c>
      <c r="E366" s="299" t="str">
        <f>CONCATENATE("(",ROUND((D366/$H368)*100,1),")")</f>
        <v>(13.8)</v>
      </c>
      <c r="F366" s="302">
        <f>'Ind T6'!N153</f>
        <v>4.9353918922358666</v>
      </c>
      <c r="G366" s="299" t="str">
        <f>CONCATENATE("(",ROUND((F366/$H368)*100,1),")")</f>
        <v>(3.8)</v>
      </c>
      <c r="H366" s="302">
        <f>SUM(B366,D366,F366)</f>
        <v>74.16400408505389</v>
      </c>
      <c r="I366" s="299" t="str">
        <f>CONCATENATE("(",ROUND((H366/$H368)*100,1),")")</f>
        <v>(56.7)</v>
      </c>
      <c r="K366" s="302">
        <f>B371-B366</f>
        <v>3.2166795034835687</v>
      </c>
      <c r="L366" s="302">
        <f>D371-D366</f>
        <v>1.0941823258498182</v>
      </c>
      <c r="M366" s="302">
        <f>F371-F366</f>
        <v>0.22829769425105262</v>
      </c>
      <c r="N366" s="302">
        <f>SUM(K366:M366)</f>
        <v>4.5391595235844395</v>
      </c>
    </row>
    <row r="367" spans="1:14" x14ac:dyDescent="0.2">
      <c r="A367" s="282" t="s">
        <v>365</v>
      </c>
      <c r="B367" s="302">
        <f>'Ind T6'!L152</f>
        <v>26.210069683513922</v>
      </c>
      <c r="C367" s="299" t="str">
        <f>CONCATENATE("(",ROUND((B367/$H368)*100,1),")")</f>
        <v>(20)</v>
      </c>
      <c r="D367" s="302">
        <f>'Ind T6'!M152</f>
        <v>24.691570818506872</v>
      </c>
      <c r="E367" s="299" t="str">
        <f>CONCATENATE("(",ROUND((D367/$H368)*100,1),")")</f>
        <v>(18.9)</v>
      </c>
      <c r="F367" s="302">
        <f>'Ind T6'!N152</f>
        <v>5.8223554129250275</v>
      </c>
      <c r="G367" s="299" t="str">
        <f>CONCATENATE("(",ROUND((F367/$H368)*100,1),")")</f>
        <v>(4.4)</v>
      </c>
      <c r="H367" s="302">
        <f t="shared" ref="H367" si="275">SUM(B367,D367,F367)</f>
        <v>56.723995914945824</v>
      </c>
      <c r="I367" s="299" t="str">
        <f>CONCATENATE("(",ROUND((H367/$H368)*100,1),")")</f>
        <v>(43.3)</v>
      </c>
      <c r="K367" s="302">
        <f t="shared" ref="K367:K368" si="276">B372-B367</f>
        <v>2.1487368048028337</v>
      </c>
      <c r="L367" s="302">
        <f t="shared" ref="L367:L368" si="277">D372-D367</f>
        <v>1.0584517611525754</v>
      </c>
      <c r="M367" s="302">
        <f t="shared" ref="M367:M368" si="278">F372-F367</f>
        <v>0.26265191046049274</v>
      </c>
      <c r="N367" s="302">
        <f t="shared" ref="N367:N368" si="279">SUM(K367:M367)</f>
        <v>3.4698404764159019</v>
      </c>
    </row>
    <row r="368" spans="1:14" x14ac:dyDescent="0.2">
      <c r="A368" s="282" t="s">
        <v>363</v>
      </c>
      <c r="B368" s="302">
        <f>SUM(B366:B367)</f>
        <v>77.403937337058679</v>
      </c>
      <c r="C368" s="299" t="str">
        <f>CONCATENATE("(",ROUND((B368/$H368)*100,1),")")</f>
        <v>(59.1)</v>
      </c>
      <c r="D368" s="302">
        <f>SUM(D366:D367)</f>
        <v>42.726315357780138</v>
      </c>
      <c r="E368" s="299" t="str">
        <f>CONCATENATE("(",ROUND((D368/$H368)*100,1),")")</f>
        <v>(32.6)</v>
      </c>
      <c r="F368" s="302">
        <f>SUM(F366:F367)</f>
        <v>10.757747305160894</v>
      </c>
      <c r="G368" s="299" t="str">
        <f>CONCATENATE("(",ROUND((F368/$H368)*100,1),")")</f>
        <v>(8.2)</v>
      </c>
      <c r="H368" s="302">
        <f>SUM(H366:H367)</f>
        <v>130.88799999999972</v>
      </c>
      <c r="I368" s="299" t="str">
        <f>CONCATENATE("(",ROUND((H368/$H368)*100,1),")")</f>
        <v>(100)</v>
      </c>
      <c r="K368" s="302">
        <f t="shared" si="276"/>
        <v>5.3654163082863988</v>
      </c>
      <c r="L368" s="302">
        <f t="shared" si="277"/>
        <v>2.1526340870023972</v>
      </c>
      <c r="M368" s="302">
        <f t="shared" si="278"/>
        <v>0.49094960471154536</v>
      </c>
      <c r="N368" s="302">
        <f t="shared" si="279"/>
        <v>8.0090000000003414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54.410547157028326</v>
      </c>
      <c r="C371" s="299" t="str">
        <f>CONCATENATE("(",ROUND((B371/$H373)*100,1),")")</f>
        <v>(39.2)</v>
      </c>
      <c r="D371" s="302">
        <f>'Ind T6'!R153</f>
        <v>19.128926865123088</v>
      </c>
      <c r="E371" s="299" t="str">
        <f>CONCATENATE("(",ROUND((D371/$H373)*100,1),")")</f>
        <v>(13.8)</v>
      </c>
      <c r="F371" s="302">
        <f>'Ind T6'!S153</f>
        <v>5.1636895864869192</v>
      </c>
      <c r="G371" s="299" t="str">
        <f>CONCATENATE("(",ROUND((F371/$H373)*100,1),")")</f>
        <v>(3.7)</v>
      </c>
      <c r="H371" s="302">
        <f>SUM(B371,D371,F371)</f>
        <v>78.703163608638334</v>
      </c>
      <c r="I371" s="299" t="str">
        <f>CONCATENATE("(",ROUND((H371/$H373)*100,1),")")</f>
        <v>(56.7)</v>
      </c>
      <c r="K371" s="302">
        <f>B376-B371</f>
        <v>3.4362315205860128</v>
      </c>
      <c r="L371" s="302">
        <f>D376-D371</f>
        <v>1.0218078822983117</v>
      </c>
      <c r="M371" s="302">
        <f>F376-F371</f>
        <v>0.34225710732584513</v>
      </c>
      <c r="N371" s="302">
        <f>SUM(K371:M371)</f>
        <v>4.8002965102101696</v>
      </c>
    </row>
    <row r="372" spans="1:14" x14ac:dyDescent="0.2">
      <c r="A372" s="282" t="s">
        <v>365</v>
      </c>
      <c r="B372" s="302">
        <f>'Ind T6'!Q152</f>
        <v>28.358806488316755</v>
      </c>
      <c r="C372" s="299" t="str">
        <f>CONCATENATE("(",ROUND((B372/$H373)*100,1),")")</f>
        <v>(20.4)</v>
      </c>
      <c r="D372" s="302">
        <f>'Ind T6'!R152</f>
        <v>25.750022579659447</v>
      </c>
      <c r="E372" s="299" t="str">
        <f>CONCATENATE("(",ROUND((D372/$H373)*100,1),")")</f>
        <v>(18.5)</v>
      </c>
      <c r="F372" s="302">
        <f>'Ind T6'!S152</f>
        <v>6.0850073233855202</v>
      </c>
      <c r="G372" s="299" t="str">
        <f>CONCATENATE("(",ROUND((F372/$H373)*100,1),")")</f>
        <v>(4.4)</v>
      </c>
      <c r="H372" s="302">
        <f t="shared" ref="H372" si="280">SUM(B372,D372,F372)</f>
        <v>60.193836391361721</v>
      </c>
      <c r="I372" s="299" t="str">
        <f>CONCATENATE("(",ROUND((H372/$H373)*100,1),")")</f>
        <v>(43.3)</v>
      </c>
      <c r="K372" s="302">
        <f t="shared" ref="K372:K373" si="281">B377-B372</f>
        <v>2.4636569413946141</v>
      </c>
      <c r="L372" s="302">
        <f t="shared" ref="L372:L373" si="282">D377-D372</f>
        <v>0.69053998799576277</v>
      </c>
      <c r="M372" s="302">
        <f t="shared" ref="M372:M373" si="283">F377-F372</f>
        <v>0.44250656039929304</v>
      </c>
      <c r="N372" s="302">
        <f t="shared" ref="N372:N373" si="284">SUM(K372:M372)</f>
        <v>3.5967034897896699</v>
      </c>
    </row>
    <row r="373" spans="1:14" x14ac:dyDescent="0.2">
      <c r="A373" s="282" t="s">
        <v>363</v>
      </c>
      <c r="B373" s="302">
        <f>SUM(B371:B372)</f>
        <v>82.769353645345078</v>
      </c>
      <c r="C373" s="299" t="str">
        <f>CONCATENATE("(",ROUND((B373/$H373)*100,1),")")</f>
        <v>(59.6)</v>
      </c>
      <c r="D373" s="302">
        <f>SUM(D371:D372)</f>
        <v>44.878949444782535</v>
      </c>
      <c r="E373" s="299" t="str">
        <f>CONCATENATE("(",ROUND((D373/$H373)*100,1),")")</f>
        <v>(32.3)</v>
      </c>
      <c r="F373" s="302">
        <f>SUM(F371:F372)</f>
        <v>11.248696909872439</v>
      </c>
      <c r="G373" s="299" t="str">
        <f>CONCATENATE("(",ROUND((F373/$H373)*100,1),")")</f>
        <v>(8.1)</v>
      </c>
      <c r="H373" s="302">
        <f>SUM(H371:H372)</f>
        <v>138.89700000000005</v>
      </c>
      <c r="I373" s="299" t="str">
        <f>CONCATENATE("(",ROUND((H373/$H373)*100,1),")")</f>
        <v>(100)</v>
      </c>
      <c r="K373" s="302">
        <f t="shared" si="281"/>
        <v>5.8998884619806375</v>
      </c>
      <c r="L373" s="302">
        <f t="shared" si="282"/>
        <v>1.7123478702940744</v>
      </c>
      <c r="M373" s="302">
        <f t="shared" si="283"/>
        <v>0.78476366772513728</v>
      </c>
      <c r="N373" s="302">
        <f t="shared" si="284"/>
        <v>8.3969999999998493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57.846778677614338</v>
      </c>
      <c r="C376" s="299" t="str">
        <f>CONCATENATE("(",ROUND((B376/$H378)*100,1),")")</f>
        <v>(39.3)</v>
      </c>
      <c r="D376" s="302">
        <f>'Ind T6'!W153</f>
        <v>20.150734747421399</v>
      </c>
      <c r="E376" s="299" t="str">
        <f>CONCATENATE("(",ROUND((D376/$H378)*100,1),")")</f>
        <v>(13.7)</v>
      </c>
      <c r="F376" s="302">
        <f>'Ind T6'!X153</f>
        <v>5.5059466938127644</v>
      </c>
      <c r="G376" s="299" t="str">
        <f>CONCATENATE("(",ROUND((F376/$H378)*100,1),")")</f>
        <v>(3.7)</v>
      </c>
      <c r="H376" s="302">
        <f>SUM(B376,D376,F376)</f>
        <v>83.503460118848494</v>
      </c>
      <c r="I376" s="299" t="str">
        <f>CONCATENATE("(",ROUND((H376/$H378)*100,1),")")</f>
        <v>(56.7)</v>
      </c>
      <c r="K376" s="302">
        <f>B376-B366</f>
        <v>6.6529110240695815</v>
      </c>
      <c r="L376" s="302">
        <f>D376-D366</f>
        <v>2.1159902081481299</v>
      </c>
      <c r="M376" s="302">
        <f>F376-F366</f>
        <v>0.57055480157689775</v>
      </c>
      <c r="N376" s="302">
        <f>SUM(K376:M376)</f>
        <v>9.3394560337946082</v>
      </c>
    </row>
    <row r="377" spans="1:14" x14ac:dyDescent="0.2">
      <c r="A377" s="282" t="s">
        <v>365</v>
      </c>
      <c r="B377" s="302">
        <f>'Ind T6'!V152</f>
        <v>30.82246342971137</v>
      </c>
      <c r="C377" s="299" t="str">
        <f>CONCATENATE("(",ROUND((B377/$H378)*100,1),")")</f>
        <v>(20.9)</v>
      </c>
      <c r="D377" s="302">
        <f>'Ind T6'!W152</f>
        <v>26.44056256765521</v>
      </c>
      <c r="E377" s="299" t="str">
        <f>CONCATENATE("(",ROUND((D377/$H378)*100,1),")")</f>
        <v>(18)</v>
      </c>
      <c r="F377" s="302">
        <f>'Ind T6'!X152</f>
        <v>6.5275138837848132</v>
      </c>
      <c r="G377" s="299" t="str">
        <f>CONCATENATE("(",ROUND((F377/$H378)*100,1),")")</f>
        <v>(4.4)</v>
      </c>
      <c r="H377" s="302">
        <f t="shared" ref="H377" si="285">SUM(B377,D377,F377)</f>
        <v>63.790539881151396</v>
      </c>
      <c r="I377" s="299" t="str">
        <f>CONCATENATE("(",ROUND((H377/$H378)*100,1),")")</f>
        <v>(43.3)</v>
      </c>
      <c r="K377" s="302">
        <f t="shared" ref="K377:K378" si="286">B377-B367</f>
        <v>4.6123937461974478</v>
      </c>
      <c r="L377" s="302">
        <f t="shared" ref="L377:L378" si="287">D377-D367</f>
        <v>1.7489917491483382</v>
      </c>
      <c r="M377" s="302">
        <f t="shared" ref="M377:M378" si="288">F377-F367</f>
        <v>0.70515847085978578</v>
      </c>
      <c r="N377" s="302">
        <f t="shared" ref="N377:N378" si="289">SUM(K377:M377)</f>
        <v>7.0665439662055718</v>
      </c>
    </row>
    <row r="378" spans="1:14" x14ac:dyDescent="0.2">
      <c r="A378" s="282" t="s">
        <v>363</v>
      </c>
      <c r="B378" s="302">
        <f>SUM(B376:B377)</f>
        <v>88.669242107325715</v>
      </c>
      <c r="C378" s="299" t="str">
        <f>CONCATENATE("(",ROUND((B378/$H378)*100,1),")")</f>
        <v>(60.2)</v>
      </c>
      <c r="D378" s="302">
        <f>SUM(D376:D377)</f>
        <v>46.591297315076609</v>
      </c>
      <c r="E378" s="299" t="str">
        <f>CONCATENATE("(",ROUND((D378/$H378)*100,1),")")</f>
        <v>(31.6)</v>
      </c>
      <c r="F378" s="302">
        <f>SUM(F376:F377)</f>
        <v>12.033460577597577</v>
      </c>
      <c r="G378" s="299" t="str">
        <f>CONCATENATE("(",ROUND((F378/$H378)*100,1),")")</f>
        <v>(8.2)</v>
      </c>
      <c r="H378" s="302">
        <f>SUM(H376:H377)</f>
        <v>147.2939999999999</v>
      </c>
      <c r="I378" s="299" t="str">
        <f>CONCATENATE("(",ROUND((H378/$H378)*100,1),")")</f>
        <v>(100)</v>
      </c>
      <c r="K378" s="302">
        <f t="shared" si="286"/>
        <v>11.265304770267036</v>
      </c>
      <c r="L378" s="302">
        <f t="shared" si="287"/>
        <v>3.8649819572964716</v>
      </c>
      <c r="M378" s="302">
        <f t="shared" si="288"/>
        <v>1.2757132724366826</v>
      </c>
      <c r="N378" s="302">
        <f t="shared" si="289"/>
        <v>16.406000000000191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18.545182070086863</v>
      </c>
      <c r="C387" s="299" t="str">
        <f>CONCATENATE("(",ROUND((B387/$H389)*100,1),")")</f>
        <v>(35.2)</v>
      </c>
      <c r="D387" s="302">
        <f>'Ind T6'!M162</f>
        <v>2.6192312295438649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21.164413299630727</v>
      </c>
      <c r="I387" s="299" t="str">
        <f>CONCATENATE("(",ROUND((H387/$H389)*100,1),")")</f>
        <v>(40.2)</v>
      </c>
      <c r="K387" s="302">
        <f>B392-B387</f>
        <v>-0.12686002929627804</v>
      </c>
      <c r="L387" s="302">
        <f>D392-D387</f>
        <v>0.17875642075853726</v>
      </c>
      <c r="M387" s="302">
        <f>F392-F387</f>
        <v>0</v>
      </c>
      <c r="N387" s="302">
        <f>SUM(K387:M387)</f>
        <v>5.1896391462259217E-2</v>
      </c>
    </row>
    <row r="388" spans="1:14" x14ac:dyDescent="0.2">
      <c r="A388" s="282" t="s">
        <v>365</v>
      </c>
      <c r="B388" s="302">
        <f>'Ind T6'!L161</f>
        <v>16.318111364767205</v>
      </c>
      <c r="C388" s="299" t="str">
        <f>CONCATENATE("(",ROUND((B388/$H389)*100,1),")")</f>
        <v>(31)</v>
      </c>
      <c r="D388" s="302">
        <f>'Ind T6'!M161</f>
        <v>14.252584057421211</v>
      </c>
      <c r="E388" s="299" t="str">
        <f>CONCATENATE("(",ROUND((D388/$H389)*100,1),")")</f>
        <v>(27)</v>
      </c>
      <c r="F388" s="302">
        <f>'Ind T6'!N161</f>
        <v>0.95589127818080044</v>
      </c>
      <c r="G388" s="299" t="str">
        <f>CONCATENATE("(",ROUND((F388/$H389)*100,1),")")</f>
        <v>(1.8)</v>
      </c>
      <c r="H388" s="302">
        <f t="shared" ref="H388" si="290">SUM(B388,D388,F388)</f>
        <v>31.526586700369215</v>
      </c>
      <c r="I388" s="299" t="str">
        <f>CONCATENATE("(",ROUND((H388/$H389)*100,1),")")</f>
        <v>(59.8)</v>
      </c>
      <c r="K388" s="302">
        <f t="shared" ref="K388:K389" si="291">B393-B388</f>
        <v>0.2224066704660963</v>
      </c>
      <c r="L388" s="302">
        <f t="shared" ref="L388:L389" si="292">D393-D388</f>
        <v>0.22348894945768727</v>
      </c>
      <c r="M388" s="302">
        <f t="shared" ref="M388:M389" si="293">F393-F388</f>
        <v>1.4207988613987199E-2</v>
      </c>
      <c r="N388" s="302">
        <f t="shared" ref="N388:N389" si="294">SUM(K388:M388)</f>
        <v>0.46010360853777077</v>
      </c>
    </row>
    <row r="389" spans="1:14" x14ac:dyDescent="0.2">
      <c r="A389" s="282" t="s">
        <v>363</v>
      </c>
      <c r="B389" s="302">
        <f>SUM(B387:B388)</f>
        <v>34.863293434854072</v>
      </c>
      <c r="C389" s="299" t="str">
        <f>CONCATENATE("(",ROUND((B389/$H389)*100,1),")")</f>
        <v>(66.2)</v>
      </c>
      <c r="D389" s="302">
        <f>SUM(D387:D388)</f>
        <v>16.871815286965077</v>
      </c>
      <c r="E389" s="299" t="str">
        <f>CONCATENATE("(",ROUND((D389/$H389)*100,1),")")</f>
        <v>(32)</v>
      </c>
      <c r="F389" s="302">
        <f>SUM(F387:F388)</f>
        <v>0.95589127818080044</v>
      </c>
      <c r="G389" s="299" t="str">
        <f>CONCATENATE("(",ROUND((F389/$H389)*100,1),")")</f>
        <v>(1.8)</v>
      </c>
      <c r="H389" s="302">
        <f>SUM(H387:H388)</f>
        <v>52.690999999999946</v>
      </c>
      <c r="I389" s="299" t="str">
        <f>CONCATENATE("(",ROUND((H389/$H389)*100,1),")")</f>
        <v>(100)</v>
      </c>
      <c r="K389" s="302">
        <f t="shared" si="291"/>
        <v>9.5546641169818258E-2</v>
      </c>
      <c r="L389" s="302">
        <f t="shared" si="292"/>
        <v>0.40224537021622453</v>
      </c>
      <c r="M389" s="302">
        <f t="shared" si="293"/>
        <v>1.4207988613987199E-2</v>
      </c>
      <c r="N389" s="302">
        <f t="shared" si="294"/>
        <v>0.51200000000002999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18.418322040790585</v>
      </c>
      <c r="C392" s="299" t="str">
        <f>CONCATENATE("(",ROUND((B392/$H394)*100,1),")")</f>
        <v>(34.6)</v>
      </c>
      <c r="D392" s="302">
        <f>'Ind T6'!R162</f>
        <v>2.7979876503024022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21.216309691092988</v>
      </c>
      <c r="I392" s="299" t="str">
        <f>CONCATENATE("(",ROUND((H392/$H394)*100,1),")")</f>
        <v>(39.9)</v>
      </c>
      <c r="K392" s="302">
        <f>B397-B392</f>
        <v>0.1780778496594202</v>
      </c>
      <c r="L392" s="302">
        <f>D397-D392</f>
        <v>0.45097734780377996</v>
      </c>
      <c r="M392" s="302">
        <f>F397-F392</f>
        <v>0</v>
      </c>
      <c r="N392" s="302">
        <f>SUM(K392:M392)</f>
        <v>0.62905519746320016</v>
      </c>
    </row>
    <row r="393" spans="1:14" x14ac:dyDescent="0.2">
      <c r="A393" s="282" t="s">
        <v>365</v>
      </c>
      <c r="B393" s="302">
        <f>'Ind T6'!Q161</f>
        <v>16.540518035233301</v>
      </c>
      <c r="C393" s="299" t="str">
        <f>CONCATENATE("(",ROUND((B393/$H394)*100,1),")")</f>
        <v>(31.1)</v>
      </c>
      <c r="D393" s="302">
        <f>'Ind T6'!R161</f>
        <v>14.476073006878899</v>
      </c>
      <c r="E393" s="299" t="str">
        <f>CONCATENATE("(",ROUND((D393/$H394)*100,1),")")</f>
        <v>(27.2)</v>
      </c>
      <c r="F393" s="302">
        <f>'Ind T6'!S161</f>
        <v>0.97009926679478764</v>
      </c>
      <c r="G393" s="299" t="str">
        <f>CONCATENATE("(",ROUND((F393/$H394)*100,1),")")</f>
        <v>(1.8)</v>
      </c>
      <c r="H393" s="302">
        <f t="shared" ref="H393" si="295">SUM(B393,D393,F393)</f>
        <v>31.986690308906987</v>
      </c>
      <c r="I393" s="299" t="str">
        <f>CONCATENATE("(",ROUND((H393/$H394)*100,1),")")</f>
        <v>(60.1)</v>
      </c>
      <c r="K393" s="302">
        <f t="shared" ref="K393:K394" si="296">B398-B393</f>
        <v>0.869501725485744</v>
      </c>
      <c r="L393" s="302">
        <f t="shared" ref="L393:L394" si="297">D398-D393</f>
        <v>0.76760794551062439</v>
      </c>
      <c r="M393" s="302">
        <f t="shared" ref="M393:M394" si="298">F398-F393</f>
        <v>5.9835131540520115E-2</v>
      </c>
      <c r="N393" s="302">
        <f t="shared" ref="N393:N394" si="299">SUM(K393:M393)</f>
        <v>1.6969448025368885</v>
      </c>
    </row>
    <row r="394" spans="1:14" x14ac:dyDescent="0.2">
      <c r="A394" s="282" t="s">
        <v>363</v>
      </c>
      <c r="B394" s="302">
        <f>SUM(B392:B393)</f>
        <v>34.95884007602389</v>
      </c>
      <c r="C394" s="299" t="str">
        <f>CONCATENATE("(",ROUND((B394/$H394)*100,1),")")</f>
        <v>(65.7)</v>
      </c>
      <c r="D394" s="302">
        <f>SUM(D392:D393)</f>
        <v>17.274060657181302</v>
      </c>
      <c r="E394" s="299" t="str">
        <f>CONCATENATE("(",ROUND((D394/$H394)*100,1),")")</f>
        <v>(32.5)</v>
      </c>
      <c r="F394" s="302">
        <f>SUM(F392:F393)</f>
        <v>0.97009926679478764</v>
      </c>
      <c r="G394" s="299" t="str">
        <f>CONCATENATE("(",ROUND((F394/$H394)*100,1),")")</f>
        <v>(1.8)</v>
      </c>
      <c r="H394" s="302">
        <f>SUM(H392:H393)</f>
        <v>53.202999999999975</v>
      </c>
      <c r="I394" s="299" t="str">
        <f>CONCATENATE("(",ROUND((H394/$H394)*100,1),")")</f>
        <v>(100)</v>
      </c>
      <c r="K394" s="302">
        <f t="shared" si="296"/>
        <v>1.0475795751451642</v>
      </c>
      <c r="L394" s="302">
        <f t="shared" si="297"/>
        <v>1.2185852933144048</v>
      </c>
      <c r="M394" s="302">
        <f t="shared" si="298"/>
        <v>5.9835131540520115E-2</v>
      </c>
      <c r="N394" s="302">
        <f t="shared" si="299"/>
        <v>2.3260000000000893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18.596399890450005</v>
      </c>
      <c r="C397" s="299" t="str">
        <f>CONCATENATE("(",ROUND((B397/$H399)*100,1),")")</f>
        <v>(33.5)</v>
      </c>
      <c r="D397" s="302">
        <f>'Ind T6'!W162</f>
        <v>3.2489649981061821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21.845364888556187</v>
      </c>
      <c r="I397" s="299" t="str">
        <f>CONCATENATE("(",ROUND((H397/$H399)*100,1),")")</f>
        <v>(39.3)</v>
      </c>
      <c r="K397" s="302">
        <f>B397-B387</f>
        <v>5.1217820363142152E-2</v>
      </c>
      <c r="L397" s="302">
        <f>D397-D387</f>
        <v>0.62973376856231722</v>
      </c>
      <c r="M397" s="302">
        <f>F397-F387</f>
        <v>0</v>
      </c>
      <c r="N397" s="302">
        <f>SUM(K397:M397)</f>
        <v>0.68095158892545937</v>
      </c>
    </row>
    <row r="398" spans="1:14" x14ac:dyDescent="0.2">
      <c r="A398" s="282" t="s">
        <v>365</v>
      </c>
      <c r="B398" s="302">
        <f>'Ind T6'!V161</f>
        <v>17.410019760719045</v>
      </c>
      <c r="C398" s="299" t="str">
        <f>CONCATENATE("(",ROUND((B398/$H399)*100,1),")")</f>
        <v>(31.4)</v>
      </c>
      <c r="D398" s="302">
        <f>'Ind T6'!W161</f>
        <v>15.243680952389523</v>
      </c>
      <c r="E398" s="299" t="str">
        <f>CONCATENATE("(",ROUND((D398/$H399)*100,1),")")</f>
        <v>(27.5)</v>
      </c>
      <c r="F398" s="302">
        <f>'Ind T6'!X161</f>
        <v>1.0299343983353078</v>
      </c>
      <c r="G398" s="299" t="str">
        <f>CONCATENATE("(",ROUND((F398/$H399)*100,1),")")</f>
        <v>(1.9)</v>
      </c>
      <c r="H398" s="302">
        <f t="shared" ref="H398" si="300">SUM(B398,D398,F398)</f>
        <v>33.683635111443877</v>
      </c>
      <c r="I398" s="299" t="str">
        <f>CONCATENATE("(",ROUND((H398/$H399)*100,1),")")</f>
        <v>(60.7)</v>
      </c>
      <c r="K398" s="302">
        <f t="shared" ref="K398:K399" si="301">B398-B388</f>
        <v>1.0919083959518403</v>
      </c>
      <c r="L398" s="302">
        <f t="shared" ref="L398:L399" si="302">D398-D388</f>
        <v>0.99109689496831166</v>
      </c>
      <c r="M398" s="302">
        <f t="shared" ref="M398:M399" si="303">F398-F388</f>
        <v>7.4043120154507314E-2</v>
      </c>
      <c r="N398" s="302">
        <f t="shared" ref="N398:N399" si="304">SUM(K398:M398)</f>
        <v>2.1570484110746593</v>
      </c>
    </row>
    <row r="399" spans="1:14" x14ac:dyDescent="0.2">
      <c r="A399" s="282" t="s">
        <v>363</v>
      </c>
      <c r="B399" s="302">
        <f>SUM(B397:B398)</f>
        <v>36.006419651169054</v>
      </c>
      <c r="C399" s="299" t="str">
        <f>CONCATENATE("(",ROUND((B399/$H399)*100,1),")")</f>
        <v>(64.8)</v>
      </c>
      <c r="D399" s="302">
        <f>SUM(D397:D398)</f>
        <v>18.492645950495707</v>
      </c>
      <c r="E399" s="299" t="str">
        <f>CONCATENATE("(",ROUND((D399/$H399)*100,1),")")</f>
        <v>(33.3)</v>
      </c>
      <c r="F399" s="302">
        <f>SUM(F397:F398)</f>
        <v>1.0299343983353078</v>
      </c>
      <c r="G399" s="299" t="str">
        <f>CONCATENATE("(",ROUND((F399/$H399)*100,1),")")</f>
        <v>(1.9)</v>
      </c>
      <c r="H399" s="302">
        <f>SUM(H397:H398)</f>
        <v>55.529000000000067</v>
      </c>
      <c r="I399" s="299" t="str">
        <f>CONCATENATE("(",ROUND((H399/$H399)*100,1),")")</f>
        <v>(100)</v>
      </c>
      <c r="K399" s="302">
        <f t="shared" si="301"/>
        <v>1.1431262163149825</v>
      </c>
      <c r="L399" s="302">
        <f t="shared" si="302"/>
        <v>1.6208306635306293</v>
      </c>
      <c r="M399" s="302">
        <f t="shared" si="303"/>
        <v>7.4043120154507314E-2</v>
      </c>
      <c r="N399" s="302">
        <f t="shared" si="304"/>
        <v>2.8380000000001191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26.009375435010938</v>
      </c>
      <c r="C408" s="299" t="str">
        <f>CONCATENATE("(",ROUND((B408/$H410)*100,1),")")</f>
        <v>(19.4)</v>
      </c>
      <c r="D408" s="302">
        <f>'Ind T6'!M171</f>
        <v>7.6122234298516833</v>
      </c>
      <c r="E408" s="299" t="str">
        <f>CONCATENATE("(",ROUND((D408/$H410)*100,1),")")</f>
        <v>(5.7)</v>
      </c>
      <c r="F408" s="302">
        <f>'Ind T6'!N171</f>
        <v>4.173730623539007</v>
      </c>
      <c r="G408" s="299" t="str">
        <f>CONCATENATE("(",ROUND((F408/$H410)*100,1),")")</f>
        <v>(3.1)</v>
      </c>
      <c r="H408" s="302">
        <f>SUM(B408,D408,F408)</f>
        <v>37.795329488401627</v>
      </c>
      <c r="I408" s="299" t="str">
        <f>CONCATENATE("(",ROUND((H408/$H410)*100,1),")")</f>
        <v>(28.2)</v>
      </c>
      <c r="K408" s="302">
        <f>B413-B408</f>
        <v>0.39597861528588041</v>
      </c>
      <c r="L408" s="302">
        <f>D413-D408</f>
        <v>0.32330476466765923</v>
      </c>
      <c r="M408" s="302">
        <f>F413-F408</f>
        <v>0.20251945536726712</v>
      </c>
      <c r="N408" s="302">
        <f>SUM(K408:M408)</f>
        <v>0.92180283532080676</v>
      </c>
    </row>
    <row r="409" spans="1:14" x14ac:dyDescent="0.2">
      <c r="A409" s="282" t="s">
        <v>365</v>
      </c>
      <c r="B409" s="302">
        <f>'Ind T6'!L170</f>
        <v>41.930704574401766</v>
      </c>
      <c r="C409" s="299" t="str">
        <f>CONCATENATE("(",ROUND((B409/$H410)*100,1),")")</f>
        <v>(31.3)</v>
      </c>
      <c r="D409" s="302">
        <f>'Ind T6'!M170</f>
        <v>49.194486859123771</v>
      </c>
      <c r="E409" s="299" t="str">
        <f>CONCATENATE("(",ROUND((D409/$H410)*100,1),")")</f>
        <v>(36.7)</v>
      </c>
      <c r="F409" s="302">
        <f>'Ind T6'!N170</f>
        <v>5.2314790780729314</v>
      </c>
      <c r="G409" s="299" t="str">
        <f>CONCATENATE("(",ROUND((F409/$H410)*100,1),")")</f>
        <v>(3.9)</v>
      </c>
      <c r="H409" s="302">
        <f t="shared" ref="H409" si="305">SUM(B409,D409,F409)</f>
        <v>96.35667051159848</v>
      </c>
      <c r="I409" s="299" t="str">
        <f>CONCATENATE("(",ROUND((H409/$H410)*100,1),")")</f>
        <v>(71.8)</v>
      </c>
      <c r="K409" s="302">
        <f t="shared" ref="K409:K410" si="306">B414-B409</f>
        <v>2.1604196718391577</v>
      </c>
      <c r="L409" s="302">
        <f t="shared" ref="L409:L410" si="307">D414-D409</f>
        <v>0.32081319331891933</v>
      </c>
      <c r="M409" s="302">
        <f t="shared" ref="M409:M410" si="308">F414-F409</f>
        <v>0.20996429952098428</v>
      </c>
      <c r="N409" s="302">
        <f t="shared" ref="N409:N410" si="309">SUM(K409:M409)</f>
        <v>2.6911971646790613</v>
      </c>
    </row>
    <row r="410" spans="1:14" x14ac:dyDescent="0.2">
      <c r="A410" s="282" t="s">
        <v>363</v>
      </c>
      <c r="B410" s="302">
        <f>SUM(B408:B409)</f>
        <v>67.940080009412696</v>
      </c>
      <c r="C410" s="299" t="str">
        <f>CONCATENATE("(",ROUND((B410/$H410)*100,1),")")</f>
        <v>(50.6)</v>
      </c>
      <c r="D410" s="302">
        <f>SUM(D408:D409)</f>
        <v>56.806710288975452</v>
      </c>
      <c r="E410" s="299" t="str">
        <f>CONCATENATE("(",ROUND((D410/$H410)*100,1),")")</f>
        <v>(42.3)</v>
      </c>
      <c r="F410" s="302">
        <f>SUM(F408:F409)</f>
        <v>9.4052097016119376</v>
      </c>
      <c r="G410" s="299" t="str">
        <f>CONCATENATE("(",ROUND((F410/$H410)*100,1),")")</f>
        <v>(7)</v>
      </c>
      <c r="H410" s="302">
        <f>SUM(H408:H409)</f>
        <v>134.1520000000001</v>
      </c>
      <c r="I410" s="299" t="str">
        <f>CONCATENATE("(",ROUND((H410/$H410)*100,1),")")</f>
        <v>(100)</v>
      </c>
      <c r="K410" s="302">
        <f t="shared" si="306"/>
        <v>2.5563982871250488</v>
      </c>
      <c r="L410" s="302">
        <f t="shared" si="307"/>
        <v>0.64411795798658034</v>
      </c>
      <c r="M410" s="302">
        <f t="shared" si="308"/>
        <v>0.41248375488825317</v>
      </c>
      <c r="N410" s="302">
        <f t="shared" si="309"/>
        <v>3.6129999999998823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26.405354050296818</v>
      </c>
      <c r="C413" s="299" t="str">
        <f>CONCATENATE("(",ROUND((B413/$H415)*100,1),")")</f>
        <v>(19.2)</v>
      </c>
      <c r="D413" s="302">
        <f>'Ind T6'!R171</f>
        <v>7.9355281945193425</v>
      </c>
      <c r="E413" s="299" t="str">
        <f>CONCATENATE("(",ROUND((D413/$H415)*100,1),")")</f>
        <v>(5.8)</v>
      </c>
      <c r="F413" s="302">
        <f>'Ind T6'!S171</f>
        <v>4.3762500789062742</v>
      </c>
      <c r="G413" s="299" t="str">
        <f>CONCATENATE("(",ROUND((F413/$H415)*100,1),")")</f>
        <v>(3.2)</v>
      </c>
      <c r="H413" s="302">
        <f>SUM(B413,D413,F413)</f>
        <v>38.717132323722431</v>
      </c>
      <c r="I413" s="299" t="str">
        <f>CONCATENATE("(",ROUND((H413/$H415)*100,1),")")</f>
        <v>(28.1)</v>
      </c>
      <c r="K413" s="302">
        <f>B418-B413</f>
        <v>1.0407439829572276</v>
      </c>
      <c r="L413" s="302">
        <f>D418-D413</f>
        <v>0.70967508503258259</v>
      </c>
      <c r="M413" s="302">
        <f>F418-F413</f>
        <v>0.43405730027517908</v>
      </c>
      <c r="N413" s="302">
        <f>SUM(K413:M413)</f>
        <v>2.1844763682649893</v>
      </c>
    </row>
    <row r="414" spans="1:14" x14ac:dyDescent="0.2">
      <c r="A414" s="282" t="s">
        <v>365</v>
      </c>
      <c r="B414" s="302">
        <f>'Ind T6'!Q170</f>
        <v>44.091124246240923</v>
      </c>
      <c r="C414" s="299" t="str">
        <f>CONCATENATE("(",ROUND((B414/$H415)*100,1),")")</f>
        <v>(32)</v>
      </c>
      <c r="D414" s="302">
        <f>'Ind T6'!R170</f>
        <v>49.51530005244269</v>
      </c>
      <c r="E414" s="299" t="str">
        <f>CONCATENATE("(",ROUND((D414/$H415)*100,1),")")</f>
        <v>(35.9)</v>
      </c>
      <c r="F414" s="302">
        <f>'Ind T6'!S170</f>
        <v>5.4414433775939157</v>
      </c>
      <c r="G414" s="299" t="str">
        <f>CONCATENATE("(",ROUND((F414/$H415)*100,1),")")</f>
        <v>(3.9)</v>
      </c>
      <c r="H414" s="302">
        <f t="shared" ref="H414" si="310">SUM(B414,D414,F414)</f>
        <v>99.047867676277519</v>
      </c>
      <c r="I414" s="299" t="str">
        <f>CONCATENATE("(",ROUND((H414/$H415)*100,1),")")</f>
        <v>(71.9)</v>
      </c>
      <c r="K414" s="302">
        <f t="shared" ref="K414:K415" si="311">B419-B414</f>
        <v>5.1057884640134859</v>
      </c>
      <c r="L414" s="302">
        <f t="shared" ref="L414:L415" si="312">D419-D414</f>
        <v>0.98969758658258655</v>
      </c>
      <c r="M414" s="302">
        <f t="shared" ref="M414:M415" si="313">F419-F414</f>
        <v>0.36903758113872698</v>
      </c>
      <c r="N414" s="302">
        <f t="shared" ref="N414:N415" si="314">SUM(K414:M414)</f>
        <v>6.4645236317347994</v>
      </c>
    </row>
    <row r="415" spans="1:14" x14ac:dyDescent="0.2">
      <c r="A415" s="282" t="s">
        <v>363</v>
      </c>
      <c r="B415" s="302">
        <f>SUM(B413:B414)</f>
        <v>70.496478296537745</v>
      </c>
      <c r="C415" s="299" t="str">
        <f>CONCATENATE("(",ROUND((B415/$H415)*100,1),")")</f>
        <v>(51.2)</v>
      </c>
      <c r="D415" s="302">
        <f>SUM(D413:D414)</f>
        <v>57.450828246962033</v>
      </c>
      <c r="E415" s="299" t="str">
        <f>CONCATENATE("(",ROUND((D415/$H415)*100,1),")")</f>
        <v>(41.7)</v>
      </c>
      <c r="F415" s="302">
        <f>SUM(F413:F414)</f>
        <v>9.8176934565001908</v>
      </c>
      <c r="G415" s="299" t="str">
        <f>CONCATENATE("(",ROUND((F415/$H415)*100,1),")")</f>
        <v>(7.1)</v>
      </c>
      <c r="H415" s="302">
        <f>SUM(H413:H414)</f>
        <v>137.76499999999996</v>
      </c>
      <c r="I415" s="299" t="str">
        <f>CONCATENATE("(",ROUND((H415/$H415)*100,1),")")</f>
        <v>(100)</v>
      </c>
      <c r="K415" s="302">
        <f t="shared" si="311"/>
        <v>6.1465324469707099</v>
      </c>
      <c r="L415" s="302">
        <f t="shared" si="312"/>
        <v>1.6993726716151656</v>
      </c>
      <c r="M415" s="302">
        <f t="shared" si="313"/>
        <v>0.80309488141390517</v>
      </c>
      <c r="N415" s="302">
        <f t="shared" si="314"/>
        <v>8.6489999999997806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27.446098033254046</v>
      </c>
      <c r="C418" s="299" t="str">
        <f>CONCATENATE("(",ROUND((B418/$H420)*100,1),")")</f>
        <v>(18.7)</v>
      </c>
      <c r="D418" s="302">
        <f>'Ind T6'!W171</f>
        <v>8.6452032795519251</v>
      </c>
      <c r="E418" s="299" t="str">
        <f>CONCATENATE("(",ROUND((D418/$H420)*100,1),")")</f>
        <v>(5.9)</v>
      </c>
      <c r="F418" s="302">
        <f>'Ind T6'!X171</f>
        <v>4.8103073791814532</v>
      </c>
      <c r="G418" s="299" t="str">
        <f>CONCATENATE("(",ROUND((F418/$H420)*100,1),")")</f>
        <v>(3.3)</v>
      </c>
      <c r="H418" s="302">
        <f>SUM(B418,D418,F418)</f>
        <v>40.90160869198742</v>
      </c>
      <c r="I418" s="299" t="str">
        <f>CONCATENATE("(",ROUND((H418/$H420)*100,1),")")</f>
        <v>(27.9)</v>
      </c>
      <c r="K418" s="302">
        <f>B418-B408</f>
        <v>1.436722598243108</v>
      </c>
      <c r="L418" s="302">
        <f>D418-D408</f>
        <v>1.0329798497002418</v>
      </c>
      <c r="M418" s="302">
        <f>F418-F408</f>
        <v>0.6365767556424462</v>
      </c>
      <c r="N418" s="302">
        <f>SUM(K418:M418)</f>
        <v>3.106279203585796</v>
      </c>
    </row>
    <row r="419" spans="1:14" x14ac:dyDescent="0.2">
      <c r="A419" s="282" t="s">
        <v>365</v>
      </c>
      <c r="B419" s="302">
        <f>'Ind T6'!V170</f>
        <v>49.196912710254409</v>
      </c>
      <c r="C419" s="299" t="str">
        <f>CONCATENATE("(",ROUND((B419/$H420)*100,1),")")</f>
        <v>(33.6)</v>
      </c>
      <c r="D419" s="302">
        <f>'Ind T6'!W170</f>
        <v>50.504997639025277</v>
      </c>
      <c r="E419" s="299" t="str">
        <f>CONCATENATE("(",ROUND((D419/$H420)*100,1),")")</f>
        <v>(34.5)</v>
      </c>
      <c r="F419" s="302">
        <f>'Ind T6'!X170</f>
        <v>5.8104809587326427</v>
      </c>
      <c r="G419" s="299" t="str">
        <f>CONCATENATE("(",ROUND((F419/$H420)*100,1),")")</f>
        <v>(4)</v>
      </c>
      <c r="H419" s="302">
        <f t="shared" ref="H419" si="315">SUM(B419,D419,F419)</f>
        <v>105.51239130801233</v>
      </c>
      <c r="I419" s="299" t="str">
        <f>CONCATENATE("(",ROUND((H419/$H420)*100,1),")")</f>
        <v>(72.1)</v>
      </c>
      <c r="K419" s="302">
        <f t="shared" ref="K419:K420" si="316">B419-B409</f>
        <v>7.2662081358526436</v>
      </c>
      <c r="L419" s="302">
        <f t="shared" ref="L419:L420" si="317">D419-D409</f>
        <v>1.3105107799015059</v>
      </c>
      <c r="M419" s="302">
        <f t="shared" ref="M419:M420" si="318">F419-F409</f>
        <v>0.57900188065971125</v>
      </c>
      <c r="N419" s="302">
        <f t="shared" ref="N419:N420" si="319">SUM(K419:M419)</f>
        <v>9.1557207964138598</v>
      </c>
    </row>
    <row r="420" spans="1:14" x14ac:dyDescent="0.2">
      <c r="A420" s="282" t="s">
        <v>363</v>
      </c>
      <c r="B420" s="302">
        <f>SUM(B418:B419)</f>
        <v>76.643010743508455</v>
      </c>
      <c r="C420" s="299" t="str">
        <f>CONCATENATE("(",ROUND((B420/$H420)*100,1),")")</f>
        <v>(52.3)</v>
      </c>
      <c r="D420" s="302">
        <f>SUM(D418:D419)</f>
        <v>59.150200918577198</v>
      </c>
      <c r="E420" s="299" t="str">
        <f>CONCATENATE("(",ROUND((D420/$H420)*100,1),")")</f>
        <v>(40.4)</v>
      </c>
      <c r="F420" s="302">
        <f>SUM(F418:F419)</f>
        <v>10.620788337914096</v>
      </c>
      <c r="G420" s="299" t="str">
        <f>CONCATENATE("(",ROUND((F420/$H420)*100,1),")")</f>
        <v>(7.3)</v>
      </c>
      <c r="H420" s="302">
        <f>SUM(H418:H419)</f>
        <v>146.41399999999976</v>
      </c>
      <c r="I420" s="299" t="str">
        <f>CONCATENATE("(",ROUND((H420/$H420)*100,1),")")</f>
        <v>(100)</v>
      </c>
      <c r="K420" s="302">
        <f t="shared" si="316"/>
        <v>8.7029307340957587</v>
      </c>
      <c r="L420" s="302">
        <f t="shared" si="317"/>
        <v>2.3434906296017459</v>
      </c>
      <c r="M420" s="302">
        <f t="shared" si="318"/>
        <v>1.2155786363021583</v>
      </c>
      <c r="N420" s="302">
        <f t="shared" si="319"/>
        <v>12.261999999999663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25.484294330727518</v>
      </c>
      <c r="C429" s="299" t="str">
        <f>CONCATENATE("(",ROUND((B429/$H431)*100,1),")")</f>
        <v>(13.5)</v>
      </c>
      <c r="D429" s="302">
        <f>'Ind T6'!M180</f>
        <v>7.6525598695683739</v>
      </c>
      <c r="E429" s="299" t="str">
        <f>CONCATENATE("(",ROUND((D429/$H431)*100,1),")")</f>
        <v>(4.1)</v>
      </c>
      <c r="F429" s="302">
        <f>'Ind T6'!N180</f>
        <v>6.6852361552877007</v>
      </c>
      <c r="G429" s="299" t="str">
        <f>CONCATENATE("(",ROUND((F429/$H431)*100,1),")")</f>
        <v>(3.5)</v>
      </c>
      <c r="H429" s="302">
        <f>SUM(B429,D429,F429)</f>
        <v>39.822090355583597</v>
      </c>
      <c r="I429" s="299" t="str">
        <f>CONCATENATE("(",ROUND((H429/$H431)*100,1),")")</f>
        <v>(21.1)</v>
      </c>
      <c r="K429" s="302">
        <f>B434-B429</f>
        <v>1.4464331958803029</v>
      </c>
      <c r="L429" s="302">
        <f>D434-D429</f>
        <v>0.63062943006095029</v>
      </c>
      <c r="M429" s="302">
        <f>F434-F429</f>
        <v>2.3906670479476588E-2</v>
      </c>
      <c r="N429" s="302">
        <f>SUM(K429:M429)</f>
        <v>2.1009692964207298</v>
      </c>
    </row>
    <row r="430" spans="1:14" x14ac:dyDescent="0.2">
      <c r="A430" s="282" t="s">
        <v>365</v>
      </c>
      <c r="B430" s="302">
        <f>'Ind T6'!L179</f>
        <v>76.127710645535956</v>
      </c>
      <c r="C430" s="299" t="str">
        <f>CONCATENATE("(",ROUND((B430/$H431)*100,1),")")</f>
        <v>(40.3)</v>
      </c>
      <c r="D430" s="302">
        <f>'Ind T6'!M179</f>
        <v>66.678765601658782</v>
      </c>
      <c r="E430" s="299" t="str">
        <f>CONCATENATE("(",ROUND((D430/$H431)*100,1),")")</f>
        <v>(35.3)</v>
      </c>
      <c r="F430" s="302">
        <f>'Ind T6'!N179</f>
        <v>6.121433397222046</v>
      </c>
      <c r="G430" s="299" t="str">
        <f>CONCATENATE("(",ROUND((F430/$H431)*100,1),")")</f>
        <v>(3.2)</v>
      </c>
      <c r="H430" s="302">
        <f t="shared" ref="H430" si="320">SUM(B430,D430,F430)</f>
        <v>148.92790964441676</v>
      </c>
      <c r="I430" s="299" t="str">
        <f>CONCATENATE("(",ROUND((H430/$H431)*100,1),")")</f>
        <v>(78.9)</v>
      </c>
      <c r="K430" s="302">
        <f t="shared" ref="K430:K431" si="321">B435-B430</f>
        <v>6.5276394269487668</v>
      </c>
      <c r="L430" s="302">
        <f t="shared" ref="L430:L431" si="322">D435-D430</f>
        <v>1.5670998517698678</v>
      </c>
      <c r="M430" s="302">
        <f t="shared" ref="M430:M431" si="323">F435-F430</f>
        <v>0.72229142486008957</v>
      </c>
      <c r="N430" s="302">
        <f t="shared" ref="N430:N431" si="324">SUM(K430:M430)</f>
        <v>8.8170307035787232</v>
      </c>
    </row>
    <row r="431" spans="1:14" x14ac:dyDescent="0.2">
      <c r="A431" s="282" t="s">
        <v>363</v>
      </c>
      <c r="B431" s="302">
        <f>SUM(B429:B430)</f>
        <v>101.61200497626348</v>
      </c>
      <c r="C431" s="299" t="str">
        <f>CONCATENATE("(",ROUND((B431/$H431)*100,1),")")</f>
        <v>(53.8)</v>
      </c>
      <c r="D431" s="302">
        <f>SUM(D429:D430)</f>
        <v>74.33132547122716</v>
      </c>
      <c r="E431" s="299" t="str">
        <f>CONCATENATE("(",ROUND((D431/$H431)*100,1),")")</f>
        <v>(39.4)</v>
      </c>
      <c r="F431" s="302">
        <f>SUM(F429:F430)</f>
        <v>12.806669552509746</v>
      </c>
      <c r="G431" s="299" t="str">
        <f>CONCATENATE("(",ROUND((F431/$H431)*100,1),")")</f>
        <v>(6.8)</v>
      </c>
      <c r="H431" s="302">
        <f>SUM(H429:H430)</f>
        <v>188.75000000000034</v>
      </c>
      <c r="I431" s="299" t="str">
        <f>CONCATENATE("(",ROUND((H431/$H431)*100,1),")")</f>
        <v>(100)</v>
      </c>
      <c r="K431" s="302">
        <f t="shared" si="321"/>
        <v>7.9740726228290697</v>
      </c>
      <c r="L431" s="302">
        <f t="shared" si="322"/>
        <v>2.1977292818308172</v>
      </c>
      <c r="M431" s="302">
        <f t="shared" si="323"/>
        <v>0.74619809533956705</v>
      </c>
      <c r="N431" s="302">
        <f t="shared" si="324"/>
        <v>10.917999999999454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26.930727526607821</v>
      </c>
      <c r="C434" s="299" t="str">
        <f>CONCATENATE("(",ROUND((B434/$H436)*100,1),")")</f>
        <v>(13.5)</v>
      </c>
      <c r="D434" s="302">
        <f>'Ind T6'!R180</f>
        <v>8.2831892996293242</v>
      </c>
      <c r="E434" s="299" t="str">
        <f>CONCATENATE("(",ROUND((D434/$H436)*100,1),")")</f>
        <v>(4.1)</v>
      </c>
      <c r="F434" s="302">
        <f>'Ind T6'!S180</f>
        <v>6.7091428257671772</v>
      </c>
      <c r="G434" s="299" t="str">
        <f>CONCATENATE("(",ROUND((F434/$H436)*100,1),")")</f>
        <v>(3.4)</v>
      </c>
      <c r="H434" s="302">
        <f>SUM(B434,D434,F434)</f>
        <v>41.923059652004326</v>
      </c>
      <c r="I434" s="299" t="str">
        <f>CONCATENATE("(",ROUND((H434/$H436)*100,1),")")</f>
        <v>(21)</v>
      </c>
      <c r="K434" s="302">
        <f>B439-B434</f>
        <v>1.5055758959464143</v>
      </c>
      <c r="L434" s="302">
        <f>D439-D434</f>
        <v>0.79645993230659506</v>
      </c>
      <c r="M434" s="302">
        <f>F439-F434</f>
        <v>-0.35359295170086114</v>
      </c>
      <c r="N434" s="302">
        <f>SUM(K434:M434)</f>
        <v>1.9484428765521482</v>
      </c>
    </row>
    <row r="435" spans="1:14" x14ac:dyDescent="0.2">
      <c r="A435" s="282" t="s">
        <v>365</v>
      </c>
      <c r="B435" s="302">
        <f>'Ind T6'!Q179</f>
        <v>82.655350072484723</v>
      </c>
      <c r="C435" s="299" t="str">
        <f>CONCATENATE("(",ROUND((B435/$H436)*100,1),")")</f>
        <v>(41.4)</v>
      </c>
      <c r="D435" s="302">
        <f>'Ind T6'!R179</f>
        <v>68.24586545342865</v>
      </c>
      <c r="E435" s="299" t="str">
        <f>CONCATENATE("(",ROUND((D435/$H436)*100,1),")")</f>
        <v>(34.2)</v>
      </c>
      <c r="F435" s="302">
        <f>'Ind T6'!S179</f>
        <v>6.8437248220821356</v>
      </c>
      <c r="G435" s="299" t="str">
        <f>CONCATENATE("(",ROUND((F435/$H436)*100,1),")")</f>
        <v>(3.4)</v>
      </c>
      <c r="H435" s="302">
        <f t="shared" ref="H435" si="325">SUM(B435,D435,F435)</f>
        <v>157.74494034799548</v>
      </c>
      <c r="I435" s="299" t="str">
        <f>CONCATENATE("(",ROUND((H435/$H436)*100,1),")")</f>
        <v>(79)</v>
      </c>
      <c r="K435" s="302">
        <f t="shared" ref="K435:K436" si="326">B440-B435</f>
        <v>9.2745639850967194</v>
      </c>
      <c r="L435" s="302">
        <f t="shared" ref="L435:L436" si="327">D440-D435</f>
        <v>-1.4225727259382808</v>
      </c>
      <c r="M435" s="302">
        <f t="shared" ref="M435:M436" si="328">F440-F435</f>
        <v>0.97156586428968605</v>
      </c>
      <c r="N435" s="302">
        <f t="shared" ref="N435:N436" si="329">SUM(K435:M435)</f>
        <v>8.8235571234481256</v>
      </c>
    </row>
    <row r="436" spans="1:14" x14ac:dyDescent="0.2">
      <c r="A436" s="282" t="s">
        <v>363</v>
      </c>
      <c r="B436" s="302">
        <f>SUM(B434:B435)</f>
        <v>109.58607759909255</v>
      </c>
      <c r="C436" s="299" t="str">
        <f>CONCATENATE("(",ROUND((B436/$H436)*100,1),")")</f>
        <v>(54.9)</v>
      </c>
      <c r="D436" s="302">
        <f>SUM(D434:D435)</f>
        <v>76.529054753057977</v>
      </c>
      <c r="E436" s="299" t="str">
        <f>CONCATENATE("(",ROUND((D436/$H436)*100,1),")")</f>
        <v>(38.3)</v>
      </c>
      <c r="F436" s="302">
        <f>SUM(F434:F435)</f>
        <v>13.552867647849313</v>
      </c>
      <c r="G436" s="299" t="str">
        <f>CONCATENATE("(",ROUND((F436/$H436)*100,1),")")</f>
        <v>(6.8)</v>
      </c>
      <c r="H436" s="302">
        <f>SUM(H434:H435)</f>
        <v>199.66799999999981</v>
      </c>
      <c r="I436" s="299" t="str">
        <f>CONCATENATE("(",ROUND((H436/$H436)*100,1),")")</f>
        <v>(100)</v>
      </c>
      <c r="K436" s="302">
        <f t="shared" si="326"/>
        <v>10.780139881043127</v>
      </c>
      <c r="L436" s="302">
        <f t="shared" si="327"/>
        <v>-0.62611279363169103</v>
      </c>
      <c r="M436" s="302">
        <f t="shared" si="328"/>
        <v>0.61797291258882403</v>
      </c>
      <c r="N436" s="302">
        <f t="shared" si="329"/>
        <v>10.77200000000026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28.436303422554236</v>
      </c>
      <c r="C439" s="299" t="str">
        <f>CONCATENATE("(",ROUND((B439/$H441)*100,1),")")</f>
        <v>(13.5)</v>
      </c>
      <c r="D439" s="302">
        <f>'Ind T6'!W180</f>
        <v>9.0796492319359192</v>
      </c>
      <c r="E439" s="299" t="str">
        <f>CONCATENATE("(",ROUND((D439/$H441)*100,1),")")</f>
        <v>(4.3)</v>
      </c>
      <c r="F439" s="302">
        <f>'Ind T6'!X180</f>
        <v>6.3555498740663161</v>
      </c>
      <c r="G439" s="299" t="str">
        <f>CONCATENATE("(",ROUND((F439/$H441)*100,1),")")</f>
        <v>(3)</v>
      </c>
      <c r="H439" s="302">
        <f>SUM(B439,D439,F439)</f>
        <v>43.871502528556476</v>
      </c>
      <c r="I439" s="299" t="str">
        <f>CONCATENATE("(",ROUND((H439/$H441)*100,1),")")</f>
        <v>(20.8)</v>
      </c>
      <c r="K439" s="302">
        <f>B439-B429</f>
        <v>2.9520090918267172</v>
      </c>
      <c r="L439" s="302">
        <f>D439-D429</f>
        <v>1.4270893623675454</v>
      </c>
      <c r="M439" s="302">
        <f>F439-F429</f>
        <v>-0.32968628122138455</v>
      </c>
      <c r="N439" s="302">
        <f>SUM(K439:M439)</f>
        <v>4.049412172972878</v>
      </c>
    </row>
    <row r="440" spans="1:14" x14ac:dyDescent="0.2">
      <c r="A440" s="282" t="s">
        <v>365</v>
      </c>
      <c r="B440" s="302">
        <f>'Ind T6'!V179</f>
        <v>91.929914057581442</v>
      </c>
      <c r="C440" s="299" t="str">
        <f>CONCATENATE("(",ROUND((B440/$H441)*100,1),")")</f>
        <v>(43.7)</v>
      </c>
      <c r="D440" s="302">
        <f>'Ind T6'!W179</f>
        <v>66.823292727490369</v>
      </c>
      <c r="E440" s="299" t="str">
        <f>CONCATENATE("(",ROUND((D440/$H441)*100,1),")")</f>
        <v>(31.8)</v>
      </c>
      <c r="F440" s="302">
        <f>'Ind T6'!X179</f>
        <v>7.8152906863718217</v>
      </c>
      <c r="G440" s="299" t="str">
        <f>CONCATENATE("(",ROUND((F440/$H441)*100,1),")")</f>
        <v>(3.7)</v>
      </c>
      <c r="H440" s="302">
        <f t="shared" ref="H440" si="330">SUM(B440,D440,F440)</f>
        <v>166.56849747144364</v>
      </c>
      <c r="I440" s="299" t="str">
        <f>CONCATENATE("(",ROUND((H440/$H441)*100,1),")")</f>
        <v>(79.2)</v>
      </c>
      <c r="K440" s="302">
        <f t="shared" ref="K440:K441" si="331">B440-B430</f>
        <v>15.802203412045486</v>
      </c>
      <c r="L440" s="302">
        <f t="shared" ref="L440:L441" si="332">D440-D430</f>
        <v>0.144527125831587</v>
      </c>
      <c r="M440" s="302">
        <f t="shared" ref="M440:M441" si="333">F440-F430</f>
        <v>1.6938572891497756</v>
      </c>
      <c r="N440" s="302">
        <f t="shared" ref="N440:N441" si="334">SUM(K440:M440)</f>
        <v>17.640587827026849</v>
      </c>
    </row>
    <row r="441" spans="1:14" x14ac:dyDescent="0.2">
      <c r="A441" s="282" t="s">
        <v>363</v>
      </c>
      <c r="B441" s="302">
        <f>SUM(B439:B440)</f>
        <v>120.36621748013567</v>
      </c>
      <c r="C441" s="299" t="str">
        <f>CONCATENATE("(",ROUND((B441/$H441)*100,1),")")</f>
        <v>(57.2)</v>
      </c>
      <c r="D441" s="302">
        <f>SUM(D439:D440)</f>
        <v>75.902941959426286</v>
      </c>
      <c r="E441" s="299" t="str">
        <f>CONCATENATE("(",ROUND((D441/$H441)*100,1),")")</f>
        <v>(36.1)</v>
      </c>
      <c r="F441" s="302">
        <f>SUM(F439:F440)</f>
        <v>14.170840560438137</v>
      </c>
      <c r="G441" s="299" t="str">
        <f>CONCATENATE("(",ROUND((F441/$H441)*100,1),")")</f>
        <v>(6.7)</v>
      </c>
      <c r="H441" s="302">
        <f>SUM(H439:H440)</f>
        <v>210.44000000000011</v>
      </c>
      <c r="I441" s="299" t="str">
        <f>CONCATENATE("(",ROUND((H441/$H441)*100,1),")")</f>
        <v>(100)</v>
      </c>
      <c r="K441" s="302">
        <f t="shared" si="331"/>
        <v>18.754212503872196</v>
      </c>
      <c r="L441" s="302">
        <f t="shared" si="332"/>
        <v>1.5716164881991261</v>
      </c>
      <c r="M441" s="302">
        <f t="shared" si="333"/>
        <v>1.3641710079283911</v>
      </c>
      <c r="N441" s="302">
        <f t="shared" si="334"/>
        <v>21.689999999999714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5.7799574283730371</v>
      </c>
      <c r="C450" s="299" t="str">
        <f>CONCATENATE("(",ROUND((B450/$H452)*100,1),")")</f>
        <v>(18.6)</v>
      </c>
      <c r="D450" s="302">
        <f>'Ind T6'!M189</f>
        <v>4.4289115409968858</v>
      </c>
      <c r="E450" s="299" t="str">
        <f>CONCATENATE("(",ROUND((D450/$H452)*100,1),")")</f>
        <v>(14.2)</v>
      </c>
      <c r="F450" s="302">
        <f>'Ind T6'!N189</f>
        <v>5.4269702787055651</v>
      </c>
      <c r="G450" s="299" t="str">
        <f>CONCATENATE("(",ROUND((F450/$H452)*100,1),")")</f>
        <v>(17.4)</v>
      </c>
      <c r="H450" s="302">
        <f>SUM(B450,D450,F450)</f>
        <v>15.635839248075488</v>
      </c>
      <c r="I450" s="299" t="str">
        <f>CONCATENATE("(",ROUND((H450/$H452)*100,1),")")</f>
        <v>(50.3)</v>
      </c>
      <c r="K450" s="302">
        <f>B455-B450</f>
        <v>-0.21944211564305593</v>
      </c>
      <c r="L450" s="302">
        <f>D455-D450</f>
        <v>-2.7677424805440332E-2</v>
      </c>
      <c r="M450" s="302">
        <f>F455-F450</f>
        <v>-0.73879759879191909</v>
      </c>
      <c r="N450" s="302">
        <f>SUM(K450:M450)</f>
        <v>-0.98591713924041535</v>
      </c>
    </row>
    <row r="451" spans="1:14" x14ac:dyDescent="0.2">
      <c r="A451" s="282" t="s">
        <v>365</v>
      </c>
      <c r="B451" s="302">
        <f>'Ind T6'!L188</f>
        <v>5.226032757579449</v>
      </c>
      <c r="C451" s="299" t="str">
        <f>CONCATENATE("(",ROUND((B451/$H452)*100,1),")")</f>
        <v>(16.8)</v>
      </c>
      <c r="D451" s="302">
        <f>'Ind T6'!M188</f>
        <v>7.7387875280508451</v>
      </c>
      <c r="E451" s="299" t="str">
        <f>CONCATENATE("(",ROUND((D451/$H452)*100,1),")")</f>
        <v>(24.9)</v>
      </c>
      <c r="F451" s="302">
        <f>'Ind T6'!N188</f>
        <v>2.5123404662941948</v>
      </c>
      <c r="G451" s="299" t="str">
        <f>CONCATENATE("(",ROUND((F451/$H452)*100,1),")")</f>
        <v>(8.1)</v>
      </c>
      <c r="H451" s="302">
        <f t="shared" ref="H451" si="335">SUM(B451,D451,F451)</f>
        <v>15.477160751924488</v>
      </c>
      <c r="I451" s="299" t="str">
        <f>CONCATENATE("(",ROUND((H451/$H452)*100,1),")")</f>
        <v>(49.7)</v>
      </c>
      <c r="K451" s="302">
        <f t="shared" ref="K451:K452" si="336">B456-B451</f>
        <v>-0.52674481087889546</v>
      </c>
      <c r="L451" s="302">
        <f t="shared" ref="L451:L452" si="337">D456-D451</f>
        <v>-0.30308547890047688</v>
      </c>
      <c r="M451" s="302">
        <f t="shared" ref="M451:M452" si="338">F456-F451</f>
        <v>-0.45025257098017057</v>
      </c>
      <c r="N451" s="302">
        <f t="shared" ref="N451:N452" si="339">SUM(K451:M451)</f>
        <v>-1.2800828607595429</v>
      </c>
    </row>
    <row r="452" spans="1:14" x14ac:dyDescent="0.2">
      <c r="A452" s="282" t="s">
        <v>363</v>
      </c>
      <c r="B452" s="302">
        <f>SUM(B450:B451)</f>
        <v>11.005990185952486</v>
      </c>
      <c r="C452" s="299" t="str">
        <f>CONCATENATE("(",ROUND((B452/$H452)*100,1),")")</f>
        <v>(35.4)</v>
      </c>
      <c r="D452" s="302">
        <f>SUM(D450:D451)</f>
        <v>12.167699069047732</v>
      </c>
      <c r="E452" s="299" t="str">
        <f>CONCATENATE("(",ROUND((D452/$H452)*100,1),")")</f>
        <v>(39.1)</v>
      </c>
      <c r="F452" s="302">
        <f>SUM(F450:F451)</f>
        <v>7.9393107449997604</v>
      </c>
      <c r="G452" s="299" t="str">
        <f>CONCATENATE("(",ROUND((F452/$H452)*100,1),")")</f>
        <v>(25.5)</v>
      </c>
      <c r="H452" s="302">
        <f>SUM(H450:H451)</f>
        <v>31.112999999999978</v>
      </c>
      <c r="I452" s="299" t="str">
        <f>CONCATENATE("(",ROUND((H452/$H452)*100,1),")")</f>
        <v>(100)</v>
      </c>
      <c r="K452" s="302">
        <f t="shared" si="336"/>
        <v>-0.74618692652195229</v>
      </c>
      <c r="L452" s="302">
        <f t="shared" si="337"/>
        <v>-0.33076290370591721</v>
      </c>
      <c r="M452" s="302">
        <f t="shared" si="338"/>
        <v>-1.1890501697720897</v>
      </c>
      <c r="N452" s="302">
        <f t="shared" si="339"/>
        <v>-2.2659999999999592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5.5605153127299811</v>
      </c>
      <c r="C455" s="299" t="str">
        <f>CONCATENATE("(",ROUND((B455/$H457)*100,1),")")</f>
        <v>(19.3)</v>
      </c>
      <c r="D455" s="302">
        <f>'Ind T6'!R189</f>
        <v>4.4012341161914454</v>
      </c>
      <c r="E455" s="299" t="str">
        <f>CONCATENATE("(",ROUND((D455/$H457)*100,1),")")</f>
        <v>(15.3)</v>
      </c>
      <c r="F455" s="302">
        <f>'Ind T6'!S189</f>
        <v>4.6881726799136461</v>
      </c>
      <c r="G455" s="299" t="str">
        <f>CONCATENATE("(",ROUND((F455/$H457)*100,1),")")</f>
        <v>(16.3)</v>
      </c>
      <c r="H455" s="302">
        <f>SUM(B455,D455,F455)</f>
        <v>14.649922108835071</v>
      </c>
      <c r="I455" s="299" t="str">
        <f>CONCATENATE("(",ROUND((H455/$H457)*100,1),")")</f>
        <v>(50.8)</v>
      </c>
      <c r="K455" s="302">
        <f>B460-B455</f>
        <v>0.29760818905270092</v>
      </c>
      <c r="L455" s="302">
        <f>D460-D455</f>
        <v>0.39628021409310232</v>
      </c>
      <c r="M455" s="302">
        <f>F460-F455</f>
        <v>0.22776895667250674</v>
      </c>
      <c r="N455" s="302">
        <f>SUM(K455:M455)</f>
        <v>0.92165735981830998</v>
      </c>
    </row>
    <row r="456" spans="1:14" x14ac:dyDescent="0.2">
      <c r="A456" s="282" t="s">
        <v>365</v>
      </c>
      <c r="B456" s="302">
        <f>'Ind T6'!Q188</f>
        <v>4.6992879467005535</v>
      </c>
      <c r="C456" s="299" t="str">
        <f>CONCATENATE("(",ROUND((B456/$H457)*100,1),")")</f>
        <v>(16.3)</v>
      </c>
      <c r="D456" s="302">
        <f>'Ind T6'!R188</f>
        <v>7.4357020491503683</v>
      </c>
      <c r="E456" s="299" t="str">
        <f>CONCATENATE("(",ROUND((D456/$H457)*100,1),")")</f>
        <v>(25.8)</v>
      </c>
      <c r="F456" s="302">
        <f>'Ind T6'!S188</f>
        <v>2.0620878953140243</v>
      </c>
      <c r="G456" s="299" t="str">
        <f>CONCATENATE("(",ROUND((F456/$H457)*100,1),")")</f>
        <v>(7.1)</v>
      </c>
      <c r="H456" s="302">
        <f t="shared" ref="H456" si="340">SUM(B456,D456,F456)</f>
        <v>14.197077891164946</v>
      </c>
      <c r="I456" s="299" t="str">
        <f>CONCATENATE("(",ROUND((H456/$H457)*100,1),")")</f>
        <v>(49.2)</v>
      </c>
      <c r="K456" s="302">
        <f t="shared" ref="K456:K457" si="341">B461-B456</f>
        <v>-8.9082110376277335E-2</v>
      </c>
      <c r="L456" s="302">
        <f t="shared" ref="L456:L457" si="342">D461-D456</f>
        <v>0.31121613726446729</v>
      </c>
      <c r="M456" s="302">
        <f t="shared" ref="M456:M457" si="343">F461-F456</f>
        <v>0.15620861329346036</v>
      </c>
      <c r="N456" s="302">
        <f t="shared" ref="N456:N457" si="344">SUM(K456:M456)</f>
        <v>0.37834264018165031</v>
      </c>
    </row>
    <row r="457" spans="1:14" x14ac:dyDescent="0.2">
      <c r="A457" s="282" t="s">
        <v>363</v>
      </c>
      <c r="B457" s="302">
        <f>SUM(B455:B456)</f>
        <v>10.259803259430534</v>
      </c>
      <c r="C457" s="299" t="str">
        <f>CONCATENATE("(",ROUND((B457/$H457)*100,1),")")</f>
        <v>(35.6)</v>
      </c>
      <c r="D457" s="302">
        <f>SUM(D455:D456)</f>
        <v>11.836936165341815</v>
      </c>
      <c r="E457" s="299" t="str">
        <f>CONCATENATE("(",ROUND((D457/$H457)*100,1),")")</f>
        <v>(41)</v>
      </c>
      <c r="F457" s="302">
        <f>SUM(F455:F456)</f>
        <v>6.7502605752276708</v>
      </c>
      <c r="G457" s="299" t="str">
        <f>CONCATENATE("(",ROUND((F457/$H457)*100,1),")")</f>
        <v>(23.4)</v>
      </c>
      <c r="H457" s="302">
        <f>SUM(H455:H456)</f>
        <v>28.847000000000016</v>
      </c>
      <c r="I457" s="299" t="str">
        <f>CONCATENATE("(",ROUND((H457/$H457)*100,1),")")</f>
        <v>(100)</v>
      </c>
      <c r="K457" s="302">
        <f t="shared" si="341"/>
        <v>0.20852607867642448</v>
      </c>
      <c r="L457" s="302">
        <f t="shared" si="342"/>
        <v>0.70749635135756961</v>
      </c>
      <c r="M457" s="302">
        <f t="shared" si="343"/>
        <v>0.38397756996596666</v>
      </c>
      <c r="N457" s="302">
        <f t="shared" si="344"/>
        <v>1.2999999999999607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5.858123501782682</v>
      </c>
      <c r="C460" s="299" t="str">
        <f>CONCATENATE("(",ROUND((B460/$H462)*100,1),")")</f>
        <v>(19.4)</v>
      </c>
      <c r="D460" s="302">
        <f>'Ind T6'!W189</f>
        <v>4.7975143302845478</v>
      </c>
      <c r="E460" s="299" t="str">
        <f>CONCATENATE("(",ROUND((D460/$H462)*100,1),")")</f>
        <v>(15.9)</v>
      </c>
      <c r="F460" s="302">
        <f>'Ind T6'!X189</f>
        <v>4.9159416365861528</v>
      </c>
      <c r="G460" s="299" t="str">
        <f>CONCATENATE("(",ROUND((F460/$H462)*100,1),")")</f>
        <v>(16.3)</v>
      </c>
      <c r="H460" s="302">
        <f>SUM(B460,D460,F460)</f>
        <v>15.571579468653383</v>
      </c>
      <c r="I460" s="299" t="str">
        <f>CONCATENATE("(",ROUND((H460/$H462)*100,1),")")</f>
        <v>(51.7)</v>
      </c>
      <c r="K460" s="302">
        <f>B460-B450</f>
        <v>7.8166073409644987E-2</v>
      </c>
      <c r="L460" s="302">
        <f>D460-D450</f>
        <v>0.36860278928766199</v>
      </c>
      <c r="M460" s="302">
        <f>F460-F450</f>
        <v>-0.51102864211941235</v>
      </c>
      <c r="N460" s="302">
        <f>SUM(K460:M460)</f>
        <v>-6.4259779422105368E-2</v>
      </c>
    </row>
    <row r="461" spans="1:14" x14ac:dyDescent="0.2">
      <c r="A461" s="282" t="s">
        <v>365</v>
      </c>
      <c r="B461" s="302">
        <f>'Ind T6'!V188</f>
        <v>4.6102058363242762</v>
      </c>
      <c r="C461" s="299" t="str">
        <f>CONCATENATE("(",ROUND((B461/$H462)*100,1),")")</f>
        <v>(15.3)</v>
      </c>
      <c r="D461" s="302">
        <f>'Ind T6'!W188</f>
        <v>7.7469181864148355</v>
      </c>
      <c r="E461" s="299" t="str">
        <f>CONCATENATE("(",ROUND((D461/$H462)*100,1),")")</f>
        <v>(25.7)</v>
      </c>
      <c r="F461" s="302">
        <f>'Ind T6'!X188</f>
        <v>2.2182965086074846</v>
      </c>
      <c r="G461" s="299" t="str">
        <f>CONCATENATE("(",ROUND((F461/$H462)*100,1),")")</f>
        <v>(7.4)</v>
      </c>
      <c r="H461" s="302">
        <f t="shared" ref="H461" si="345">SUM(B461,D461,F461)</f>
        <v>14.575420531346595</v>
      </c>
      <c r="I461" s="299" t="str">
        <f>CONCATENATE("(",ROUND((H461/$H462)*100,1),")")</f>
        <v>(48.3)</v>
      </c>
      <c r="K461" s="302">
        <f t="shared" ref="K461:K462" si="346">B461-B451</f>
        <v>-0.6158269212551728</v>
      </c>
      <c r="L461" s="302">
        <f t="shared" ref="L461:L462" si="347">D461-D451</f>
        <v>8.1306583639904062E-3</v>
      </c>
      <c r="M461" s="302">
        <f t="shared" ref="M461:M462" si="348">F461-F451</f>
        <v>-0.29404395768671021</v>
      </c>
      <c r="N461" s="302">
        <f t="shared" ref="N461:N462" si="349">SUM(K461:M461)</f>
        <v>-0.9017402205778926</v>
      </c>
    </row>
    <row r="462" spans="1:14" x14ac:dyDescent="0.2">
      <c r="A462" s="282" t="s">
        <v>363</v>
      </c>
      <c r="B462" s="302">
        <f>SUM(B460:B461)</f>
        <v>10.468329338106958</v>
      </c>
      <c r="C462" s="299" t="str">
        <f>CONCATENATE("(",ROUND((B462/$H462)*100,1),")")</f>
        <v>(34.7)</v>
      </c>
      <c r="D462" s="302">
        <f>SUM(D460:D461)</f>
        <v>12.544432516699384</v>
      </c>
      <c r="E462" s="299" t="str">
        <f>CONCATENATE("(",ROUND((D462/$H462)*100,1),")")</f>
        <v>(41.6)</v>
      </c>
      <c r="F462" s="302">
        <f>SUM(F460:F461)</f>
        <v>7.1342381451936374</v>
      </c>
      <c r="G462" s="299" t="str">
        <f>CONCATENATE("(",ROUND((F462/$H462)*100,1),")")</f>
        <v>(23.7)</v>
      </c>
      <c r="H462" s="302">
        <f>SUM(H460:H461)</f>
        <v>30.146999999999977</v>
      </c>
      <c r="I462" s="299" t="str">
        <f>CONCATENATE("(",ROUND((H462/$H462)*100,1),")")</f>
        <v>(100)</v>
      </c>
      <c r="K462" s="302">
        <f t="shared" si="346"/>
        <v>-0.53766084784552781</v>
      </c>
      <c r="L462" s="302">
        <f t="shared" si="347"/>
        <v>0.3767334476516524</v>
      </c>
      <c r="M462" s="302">
        <f t="shared" si="348"/>
        <v>-0.805072599806123</v>
      </c>
      <c r="N462" s="302">
        <f t="shared" si="349"/>
        <v>-0.96599999999999842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7.2957635193725503</v>
      </c>
      <c r="C471" s="299" t="str">
        <f>CONCATENATE("(",ROUND((B471/$H473)*100,1),")")</f>
        <v>(20.4)</v>
      </c>
      <c r="D471" s="302">
        <f>'Ind T6'!M198</f>
        <v>3.146321152402372</v>
      </c>
      <c r="E471" s="299" t="str">
        <f>CONCATENATE("(",ROUND((D471/$H473)*100,1),")")</f>
        <v>(8.8)</v>
      </c>
      <c r="F471" s="302">
        <f>'Ind T6'!N198</f>
        <v>1.8757626400417398</v>
      </c>
      <c r="G471" s="299" t="str">
        <f>CONCATENATE("(",ROUND((F471/$H473)*100,1),")")</f>
        <v>(5.2)</v>
      </c>
      <c r="H471" s="302">
        <f>SUM(B471,D471,F471)</f>
        <v>12.317847311816662</v>
      </c>
      <c r="I471" s="299" t="str">
        <f>CONCATENATE("(",ROUND((H471/$H473)*100,1),")")</f>
        <v>(34.4)</v>
      </c>
      <c r="K471" s="302">
        <f>B476-B471</f>
        <v>9.0796288753439036E-2</v>
      </c>
      <c r="L471" s="302">
        <f>D476-D471</f>
        <v>-7.3307992808133715E-2</v>
      </c>
      <c r="M471" s="302">
        <f>F476-F471</f>
        <v>2.125077148913479E-2</v>
      </c>
      <c r="N471" s="302">
        <f>SUM(K471:M471)</f>
        <v>3.8739067434440111E-2</v>
      </c>
    </row>
    <row r="472" spans="1:14" x14ac:dyDescent="0.2">
      <c r="A472" s="282" t="s">
        <v>365</v>
      </c>
      <c r="B472" s="302">
        <f>'Ind T6'!L197</f>
        <v>8.2530779992792258</v>
      </c>
      <c r="C472" s="299" t="str">
        <f>CONCATENATE("(",ROUND((B472/$H473)*100,1),")")</f>
        <v>(23.1)</v>
      </c>
      <c r="D472" s="302">
        <f>'Ind T6'!M197</f>
        <v>6.9265334781483556</v>
      </c>
      <c r="E472" s="299" t="str">
        <f>CONCATENATE("(",ROUND((D472/$H473)*100,1),")")</f>
        <v>(19.4)</v>
      </c>
      <c r="F472" s="302">
        <f>'Ind T6'!N197</f>
        <v>8.2845412107557515</v>
      </c>
      <c r="G472" s="299" t="str">
        <f>CONCATENATE("(",ROUND((F472/$H473)*100,1),")")</f>
        <v>(23.2)</v>
      </c>
      <c r="H472" s="302">
        <f t="shared" ref="H472" si="350">SUM(B472,D472,F472)</f>
        <v>23.464152688183333</v>
      </c>
      <c r="I472" s="299" t="str">
        <f>CONCATENATE("(",ROUND((H472/$H473)*100,1),")")</f>
        <v>(65.6)</v>
      </c>
      <c r="K472" s="302">
        <f t="shared" ref="K472:K473" si="351">B477-B472</f>
        <v>-0.41571054978302069</v>
      </c>
      <c r="L472" s="302">
        <f t="shared" ref="L472:L473" si="352">D477-D472</f>
        <v>-0.23359531397237099</v>
      </c>
      <c r="M472" s="302">
        <f t="shared" ref="M472:M473" si="353">F477-F472</f>
        <v>-0.13843320367903011</v>
      </c>
      <c r="N472" s="302">
        <f t="shared" ref="N472:N473" si="354">SUM(K472:M472)</f>
        <v>-0.78773906743442179</v>
      </c>
    </row>
    <row r="473" spans="1:14" x14ac:dyDescent="0.2">
      <c r="A473" s="282" t="s">
        <v>363</v>
      </c>
      <c r="B473" s="302">
        <f>SUM(B471:B472)</f>
        <v>15.548841518651777</v>
      </c>
      <c r="C473" s="299" t="str">
        <f>CONCATENATE("(",ROUND((B473/$H473)*100,1),")")</f>
        <v>(43.5)</v>
      </c>
      <c r="D473" s="302">
        <f>SUM(D471:D472)</f>
        <v>10.072854630550728</v>
      </c>
      <c r="E473" s="299" t="str">
        <f>CONCATENATE("(",ROUND((D473/$H473)*100,1),")")</f>
        <v>(28.2)</v>
      </c>
      <c r="F473" s="302">
        <f>SUM(F471:F472)</f>
        <v>10.160303850797492</v>
      </c>
      <c r="G473" s="299" t="str">
        <f>CONCATENATE("(",ROUND((F473/$H473)*100,1),")")</f>
        <v>(28.4)</v>
      </c>
      <c r="H473" s="302">
        <f>SUM(H471:H472)</f>
        <v>35.781999999999996</v>
      </c>
      <c r="I473" s="299" t="str">
        <f>CONCATENATE("(",ROUND((H473/$H473)*100,1),")")</f>
        <v>(100)</v>
      </c>
      <c r="K473" s="302">
        <f t="shared" si="351"/>
        <v>-0.32491426102958343</v>
      </c>
      <c r="L473" s="302">
        <f t="shared" si="352"/>
        <v>-0.30690330678050515</v>
      </c>
      <c r="M473" s="302">
        <f t="shared" si="353"/>
        <v>-0.11718243218989599</v>
      </c>
      <c r="N473" s="302">
        <f t="shared" si="354"/>
        <v>-0.74899999999998457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7.3865598081259893</v>
      </c>
      <c r="C476" s="299" t="str">
        <f>CONCATENATE("(",ROUND((B476/$H478)*100,1),")")</f>
        <v>(21.1)</v>
      </c>
      <c r="D476" s="302">
        <f>'Ind T6'!R198</f>
        <v>3.0730131595942383</v>
      </c>
      <c r="E476" s="299" t="str">
        <f>CONCATENATE("(",ROUND((D476/$H478)*100,1),")")</f>
        <v>(8.8)</v>
      </c>
      <c r="F476" s="302">
        <f>'Ind T6'!S198</f>
        <v>1.8970134115308745</v>
      </c>
      <c r="G476" s="299" t="str">
        <f>CONCATENATE("(",ROUND((F476/$H478)*100,1),")")</f>
        <v>(5.4)</v>
      </c>
      <c r="H476" s="302">
        <f>SUM(B476,D476,F476)</f>
        <v>12.356586379251102</v>
      </c>
      <c r="I476" s="299" t="str">
        <f>CONCATENATE("(",ROUND((H476/$H478)*100,1),")")</f>
        <v>(35.3)</v>
      </c>
      <c r="K476" s="302">
        <f>B481-B476</f>
        <v>0.40416459727669185</v>
      </c>
      <c r="L476" s="302">
        <f>D481-D476</f>
        <v>3.0650272093300401E-2</v>
      </c>
      <c r="M476" s="302">
        <f>F481-F476</f>
        <v>9.5811463267862829E-2</v>
      </c>
      <c r="N476" s="302">
        <f>SUM(K476:M476)</f>
        <v>0.53062633263785508</v>
      </c>
    </row>
    <row r="477" spans="1:14" x14ac:dyDescent="0.2">
      <c r="A477" s="282" t="s">
        <v>365</v>
      </c>
      <c r="B477" s="302">
        <f>'Ind T6'!Q197</f>
        <v>7.8373674494962051</v>
      </c>
      <c r="C477" s="299" t="str">
        <f>CONCATENATE("(",ROUND((B477/$H478)*100,1),")")</f>
        <v>(22.4)</v>
      </c>
      <c r="D477" s="302">
        <f>'Ind T6'!R197</f>
        <v>6.6929381641759846</v>
      </c>
      <c r="E477" s="299" t="str">
        <f>CONCATENATE("(",ROUND((D477/$H478)*100,1),")")</f>
        <v>(19.1)</v>
      </c>
      <c r="F477" s="302">
        <f>'Ind T6'!S197</f>
        <v>8.1461080070767213</v>
      </c>
      <c r="G477" s="299" t="str">
        <f>CONCATENATE("(",ROUND((F477/$H478)*100,1),")")</f>
        <v>(23.3)</v>
      </c>
      <c r="H477" s="302">
        <f t="shared" ref="H477" si="355">SUM(B477,D477,F477)</f>
        <v>22.67641362074891</v>
      </c>
      <c r="I477" s="299" t="str">
        <f>CONCATENATE("(",ROUND((H477/$H478)*100,1),")")</f>
        <v>(64.7)</v>
      </c>
      <c r="K477" s="302">
        <f t="shared" ref="K477:K478" si="356">B482-B477</f>
        <v>-0.30613270290718386</v>
      </c>
      <c r="L477" s="302">
        <f t="shared" ref="L477:L478" si="357">D482-D477</f>
        <v>-0.17088144641252967</v>
      </c>
      <c r="M477" s="302">
        <f t="shared" ref="M477:M478" si="358">F482-F477</f>
        <v>-7.3612183318166657E-2</v>
      </c>
      <c r="N477" s="302">
        <f t="shared" ref="N477:N478" si="359">SUM(K477:M477)</f>
        <v>-0.55062633263788019</v>
      </c>
    </row>
    <row r="478" spans="1:14" x14ac:dyDescent="0.2">
      <c r="A478" s="282" t="s">
        <v>363</v>
      </c>
      <c r="B478" s="302">
        <f>SUM(B476:B477)</f>
        <v>15.223927257622194</v>
      </c>
      <c r="C478" s="299" t="str">
        <f>CONCATENATE("(",ROUND((B478/$H478)*100,1),")")</f>
        <v>(43.5)</v>
      </c>
      <c r="D478" s="302">
        <f>SUM(D476:D477)</f>
        <v>9.7659513237702225</v>
      </c>
      <c r="E478" s="299" t="str">
        <f>CONCATENATE("(",ROUND((D478/$H478)*100,1),")")</f>
        <v>(27.9)</v>
      </c>
      <c r="F478" s="302">
        <f>SUM(F476:F477)</f>
        <v>10.043121418607596</v>
      </c>
      <c r="G478" s="299" t="str">
        <f>CONCATENATE("(",ROUND((F478/$H478)*100,1),")")</f>
        <v>(28.7)</v>
      </c>
      <c r="H478" s="302">
        <f>SUM(H476:H477)</f>
        <v>35.033000000000015</v>
      </c>
      <c r="I478" s="299" t="str">
        <f>CONCATENATE("(",ROUND((H478/$H478)*100,1),")")</f>
        <v>(100)</v>
      </c>
      <c r="K478" s="302">
        <f t="shared" si="356"/>
        <v>9.8031894369508876E-2</v>
      </c>
      <c r="L478" s="302">
        <f t="shared" si="357"/>
        <v>-0.14023117431922927</v>
      </c>
      <c r="M478" s="302">
        <f t="shared" si="358"/>
        <v>2.2199279949695949E-2</v>
      </c>
      <c r="N478" s="302">
        <f t="shared" si="359"/>
        <v>-2.0000000000024443E-2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7.7907244054026812</v>
      </c>
      <c r="C481" s="299" t="str">
        <f>CONCATENATE("(",ROUND((B481/$H483)*100,1),")")</f>
        <v>(22.3)</v>
      </c>
      <c r="D481" s="302">
        <f>'Ind T6'!W198</f>
        <v>3.1036634316875387</v>
      </c>
      <c r="E481" s="299" t="str">
        <f>CONCATENATE("(",ROUND((D481/$H483)*100,1),")")</f>
        <v>(8.9)</v>
      </c>
      <c r="F481" s="302">
        <f>'Ind T6'!X198</f>
        <v>1.9928248747987374</v>
      </c>
      <c r="G481" s="299" t="str">
        <f>CONCATENATE("(",ROUND((F481/$H483)*100,1),")")</f>
        <v>(5.7)</v>
      </c>
      <c r="H481" s="302">
        <f>SUM(B481,D481,F481)</f>
        <v>12.887212711888957</v>
      </c>
      <c r="I481" s="299" t="str">
        <f>CONCATENATE("(",ROUND((H481/$H483)*100,1),")")</f>
        <v>(36.8)</v>
      </c>
      <c r="K481" s="302">
        <f>B481-B471</f>
        <v>0.49496088603013089</v>
      </c>
      <c r="L481" s="302">
        <f>D481-D471</f>
        <v>-4.2657720714833314E-2</v>
      </c>
      <c r="M481" s="302">
        <f>F481-F471</f>
        <v>0.11706223475699762</v>
      </c>
      <c r="N481" s="302">
        <f>SUM(K481:M481)</f>
        <v>0.56936540007229519</v>
      </c>
    </row>
    <row r="482" spans="1:14" x14ac:dyDescent="0.2">
      <c r="A482" s="282" t="s">
        <v>365</v>
      </c>
      <c r="B482" s="302">
        <f>'Ind T6'!V197</f>
        <v>7.5312347465890213</v>
      </c>
      <c r="C482" s="299" t="str">
        <f>CONCATENATE("(",ROUND((B482/$H483)*100,1),")")</f>
        <v>(21.5)</v>
      </c>
      <c r="D482" s="302">
        <f>'Ind T6'!W197</f>
        <v>6.522056717763455</v>
      </c>
      <c r="E482" s="299" t="str">
        <f>CONCATENATE("(",ROUND((D482/$H483)*100,1),")")</f>
        <v>(18.6)</v>
      </c>
      <c r="F482" s="302">
        <f>'Ind T6'!X197</f>
        <v>8.0724958237585547</v>
      </c>
      <c r="G482" s="299" t="str">
        <f>CONCATENATE("(",ROUND((F482/$H483)*100,1),")")</f>
        <v>(23.1)</v>
      </c>
      <c r="H482" s="302">
        <f t="shared" ref="H482" si="360">SUM(B482,D482,F482)</f>
        <v>22.125787288111031</v>
      </c>
      <c r="I482" s="299" t="str">
        <f>CONCATENATE("(",ROUND((H482/$H483)*100,1),")")</f>
        <v>(63.2)</v>
      </c>
      <c r="K482" s="302">
        <f t="shared" ref="K482:K483" si="361">B482-B472</f>
        <v>-0.72184325269020455</v>
      </c>
      <c r="L482" s="302">
        <f t="shared" ref="L482:L483" si="362">D482-D472</f>
        <v>-0.40447676038490066</v>
      </c>
      <c r="M482" s="302">
        <f t="shared" ref="M482:M483" si="363">F482-F472</f>
        <v>-0.21204538699719677</v>
      </c>
      <c r="N482" s="302">
        <f t="shared" ref="N482:N483" si="364">SUM(K482:M482)</f>
        <v>-1.338365400072302</v>
      </c>
    </row>
    <row r="483" spans="1:14" x14ac:dyDescent="0.2">
      <c r="A483" s="282" t="s">
        <v>363</v>
      </c>
      <c r="B483" s="302">
        <f>SUM(B481:B482)</f>
        <v>15.321959151991702</v>
      </c>
      <c r="C483" s="299" t="str">
        <f>CONCATENATE("(",ROUND((B483/$H483)*100,1),")")</f>
        <v>(43.8)</v>
      </c>
      <c r="D483" s="302">
        <f>SUM(D481:D482)</f>
        <v>9.6257201494509932</v>
      </c>
      <c r="E483" s="299" t="str">
        <f>CONCATENATE("(",ROUND((D483/$H483)*100,1),")")</f>
        <v>(27.5)</v>
      </c>
      <c r="F483" s="302">
        <f>SUM(F481:F482)</f>
        <v>10.065320698557292</v>
      </c>
      <c r="G483" s="299" t="str">
        <f>CONCATENATE("(",ROUND((F483/$H483)*100,1),")")</f>
        <v>(28.7)</v>
      </c>
      <c r="H483" s="302">
        <f>SUM(H481:H482)</f>
        <v>35.012999999999991</v>
      </c>
      <c r="I483" s="299" t="str">
        <f>CONCATENATE("(",ROUND((H483/$H483)*100,1),")")</f>
        <v>(100)</v>
      </c>
      <c r="K483" s="302">
        <f t="shared" si="361"/>
        <v>-0.22688236666007455</v>
      </c>
      <c r="L483" s="302">
        <f t="shared" si="362"/>
        <v>-0.44713448109973442</v>
      </c>
      <c r="M483" s="302">
        <f t="shared" si="363"/>
        <v>-9.4983152240200042E-2</v>
      </c>
      <c r="N483" s="302">
        <f t="shared" si="364"/>
        <v>-0.76900000000000901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Midlands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0.88192877506218625</v>
      </c>
      <c r="C8" s="300">
        <v>0.59728611808539778</v>
      </c>
      <c r="D8" s="300">
        <v>0.48373802969331792</v>
      </c>
      <c r="E8" s="300">
        <f>SUM(B8:D8)</f>
        <v>1.9629529228409019</v>
      </c>
      <c r="F8" s="300"/>
      <c r="G8" s="300">
        <v>0.59222129948313651</v>
      </c>
      <c r="H8" s="300">
        <v>0.39522644599197687</v>
      </c>
      <c r="I8" s="300">
        <v>0.62525989825809103</v>
      </c>
      <c r="J8" s="300">
        <f>SUM(G8:I8)</f>
        <v>1.6127076437332044</v>
      </c>
      <c r="K8" s="300"/>
      <c r="L8" s="300">
        <v>0.54920771970325488</v>
      </c>
      <c r="M8" s="300">
        <v>2.653431221760422E-2</v>
      </c>
      <c r="N8" s="300">
        <v>0.40760381588196726</v>
      </c>
      <c r="O8" s="300">
        <f>SUM(L8:N8)</f>
        <v>0.98334584780282641</v>
      </c>
      <c r="P8" s="300"/>
      <c r="Q8" s="300">
        <v>0.59450918702944677</v>
      </c>
      <c r="R8" s="300">
        <v>2.7888874906223542E-2</v>
      </c>
      <c r="S8" s="300">
        <v>0.4475824314118233</v>
      </c>
      <c r="T8" s="300">
        <f>SUM(Q8:S8)</f>
        <v>1.0699804933474937</v>
      </c>
      <c r="U8" s="300"/>
      <c r="V8" s="300">
        <v>0.59120233756934448</v>
      </c>
      <c r="W8" s="300">
        <v>2.5739977378529438E-2</v>
      </c>
      <c r="X8" s="300">
        <v>0.45882531104578522</v>
      </c>
      <c r="Y8" s="300">
        <f>SUM(V8:X8)</f>
        <v>1.075767625993659</v>
      </c>
    </row>
    <row r="9" spans="1:25" x14ac:dyDescent="0.2">
      <c r="A9" s="260" t="s">
        <v>364</v>
      </c>
      <c r="B9" s="300">
        <v>2.4578912741408994</v>
      </c>
      <c r="C9" s="300">
        <v>0.60887265771674426</v>
      </c>
      <c r="D9" s="300">
        <v>2.895283145301442</v>
      </c>
      <c r="E9" s="300">
        <f t="shared" ref="E9:E10" si="0">SUM(B9:D9)</f>
        <v>5.9620470771590854</v>
      </c>
      <c r="F9" s="300"/>
      <c r="G9" s="300">
        <v>2.4591671442699252</v>
      </c>
      <c r="H9" s="300">
        <v>0.28833686180471968</v>
      </c>
      <c r="I9" s="300">
        <v>1.6817883501921556</v>
      </c>
      <c r="J9" s="300">
        <f t="shared" ref="J9:J10" si="1">SUM(G9:I9)</f>
        <v>4.4292923562668003</v>
      </c>
      <c r="K9" s="300"/>
      <c r="L9" s="300">
        <v>0.9706041236352031</v>
      </c>
      <c r="M9" s="300">
        <v>2.4563942498234452E-2</v>
      </c>
      <c r="N9" s="300">
        <v>1.0094860860637347</v>
      </c>
      <c r="O9" s="300">
        <f t="shared" ref="O9:O10" si="2">SUM(L9:N9)</f>
        <v>2.0046541521971721</v>
      </c>
      <c r="P9" s="300"/>
      <c r="Q9" s="300">
        <v>1.0861696451229277</v>
      </c>
      <c r="R9" s="300">
        <v>2.6800528568063739E-2</v>
      </c>
      <c r="S9" s="300">
        <v>1.0600493329615122</v>
      </c>
      <c r="T9" s="300">
        <f t="shared" ref="T9:T10" si="3">SUM(Q9:S9)</f>
        <v>2.1730195066525035</v>
      </c>
      <c r="U9" s="300"/>
      <c r="V9" s="300">
        <v>1.1719180176944717</v>
      </c>
      <c r="W9" s="300">
        <v>2.682950023056967E-2</v>
      </c>
      <c r="X9" s="300">
        <v>0.97648485608129654</v>
      </c>
      <c r="Y9" s="300">
        <f t="shared" ref="Y9:Y10" si="4">SUM(V9:X9)</f>
        <v>2.1752323740063377</v>
      </c>
    </row>
    <row r="10" spans="1:25" x14ac:dyDescent="0.2">
      <c r="A10" s="264" t="s">
        <v>363</v>
      </c>
      <c r="B10" s="301">
        <f>SUM(B8:B9)</f>
        <v>3.3398200492030856</v>
      </c>
      <c r="C10" s="301">
        <f t="shared" ref="C10:D10" si="5">SUM(C8:C9)</f>
        <v>1.2061587758021419</v>
      </c>
      <c r="D10" s="301">
        <f t="shared" si="5"/>
        <v>3.3790211749947598</v>
      </c>
      <c r="E10" s="301">
        <f t="shared" si="0"/>
        <v>7.9249999999999874</v>
      </c>
      <c r="F10" s="301"/>
      <c r="G10" s="301">
        <f>SUM(G8:G9)</f>
        <v>3.0513884437530616</v>
      </c>
      <c r="H10" s="301">
        <f t="shared" ref="H10" si="6">SUM(H8:H9)</f>
        <v>0.6835633077966965</v>
      </c>
      <c r="I10" s="301">
        <f t="shared" ref="I10" si="7">SUM(I8:I9)</f>
        <v>2.3070482484502466</v>
      </c>
      <c r="J10" s="301">
        <f t="shared" si="1"/>
        <v>6.0420000000000051</v>
      </c>
      <c r="K10" s="301"/>
      <c r="L10" s="301">
        <f>SUM(L8:L9)</f>
        <v>1.519811843338458</v>
      </c>
      <c r="M10" s="301">
        <f t="shared" ref="M10" si="8">SUM(M8:M9)</f>
        <v>5.1098254715838676E-2</v>
      </c>
      <c r="N10" s="301">
        <f t="shared" ref="N10" si="9">SUM(N8:N9)</f>
        <v>1.4170899019457019</v>
      </c>
      <c r="O10" s="301">
        <f t="shared" si="2"/>
        <v>2.9879999999999987</v>
      </c>
      <c r="P10" s="301"/>
      <c r="Q10" s="301">
        <f>SUM(Q8:Q9)</f>
        <v>1.6806788321523745</v>
      </c>
      <c r="R10" s="301">
        <f t="shared" ref="R10" si="10">SUM(R8:R9)</f>
        <v>5.4689403474287281E-2</v>
      </c>
      <c r="S10" s="301">
        <f t="shared" ref="S10" si="11">SUM(S8:S9)</f>
        <v>1.5076317643733355</v>
      </c>
      <c r="T10" s="301">
        <f t="shared" si="3"/>
        <v>3.2429999999999972</v>
      </c>
      <c r="U10" s="301"/>
      <c r="V10" s="301">
        <f>SUM(V8:V9)</f>
        <v>1.7631203552638162</v>
      </c>
      <c r="W10" s="301">
        <f t="shared" ref="W10" si="12">SUM(W8:W9)</f>
        <v>5.2569477609099108E-2</v>
      </c>
      <c r="X10" s="301">
        <f t="shared" ref="X10" si="13">SUM(X8:X9)</f>
        <v>1.4353101671270818</v>
      </c>
      <c r="Y10" s="301">
        <f t="shared" si="4"/>
        <v>3.2509999999999968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2.4811594202832292E-2</v>
      </c>
      <c r="C17" s="300">
        <v>3.6653491436455053E-3</v>
      </c>
      <c r="D17" s="300">
        <v>2.8194993412685977E-4</v>
      </c>
      <c r="E17" s="300">
        <f>SUM(B17:D17)</f>
        <v>2.8758893280604655E-2</v>
      </c>
      <c r="F17" s="300"/>
      <c r="G17" s="300">
        <v>4.2686699072338463E-2</v>
      </c>
      <c r="H17" s="300">
        <v>1.9885108263394777E-2</v>
      </c>
      <c r="I17" s="300">
        <v>2.6513477685037552E-4</v>
      </c>
      <c r="J17" s="300">
        <f>SUM(G17:I17)</f>
        <v>6.2836942112583616E-2</v>
      </c>
      <c r="K17" s="300"/>
      <c r="L17" s="300">
        <v>9.0144472362868155E-2</v>
      </c>
      <c r="M17" s="300">
        <v>1.3827470686830986E-2</v>
      </c>
      <c r="N17" s="300">
        <v>0</v>
      </c>
      <c r="O17" s="300">
        <f>SUM(L17:N17)</f>
        <v>0.10397194304969914</v>
      </c>
      <c r="P17" s="300"/>
      <c r="Q17" s="300">
        <v>6.6467300170003643E-2</v>
      </c>
      <c r="R17" s="300">
        <v>1.0508664058150556E-2</v>
      </c>
      <c r="S17" s="300">
        <v>0</v>
      </c>
      <c r="T17" s="300">
        <f>SUM(Q17:S17)</f>
        <v>7.6975964228154198E-2</v>
      </c>
      <c r="U17" s="300"/>
      <c r="V17" s="300">
        <v>4.0287944493459536E-2</v>
      </c>
      <c r="W17" s="300">
        <v>6.8846487423798444E-3</v>
      </c>
      <c r="X17" s="300">
        <v>0</v>
      </c>
      <c r="Y17" s="300">
        <f>SUM(V17:X17)</f>
        <v>4.7172593235839382E-2</v>
      </c>
    </row>
    <row r="18" spans="1:25" x14ac:dyDescent="0.2">
      <c r="A18" s="260" t="s">
        <v>364</v>
      </c>
      <c r="B18" s="300">
        <v>0.1722714097504689</v>
      </c>
      <c r="C18" s="300">
        <v>5.6389986825160958E-4</v>
      </c>
      <c r="D18" s="300">
        <v>0.22640579710067543</v>
      </c>
      <c r="E18" s="300">
        <f t="shared" ref="E18:E19" si="14">SUM(B18:D18)</f>
        <v>0.39924110671939594</v>
      </c>
      <c r="F18" s="300"/>
      <c r="G18" s="300">
        <v>0.34334953601237805</v>
      </c>
      <c r="H18" s="300">
        <v>5.0375607600582697E-3</v>
      </c>
      <c r="I18" s="300">
        <v>0.18877596111498016</v>
      </c>
      <c r="J18" s="300">
        <f t="shared" ref="J18:J19" si="15">SUM(G18:I18)</f>
        <v>0.53716305788741647</v>
      </c>
      <c r="K18" s="300"/>
      <c r="L18" s="300">
        <v>0.52225293132211381</v>
      </c>
      <c r="M18" s="300">
        <v>8.7751256281860084E-3</v>
      </c>
      <c r="N18" s="300">
        <v>0</v>
      </c>
      <c r="O18" s="300">
        <f t="shared" ref="O18:O19" si="16">SUM(L18:N18)</f>
        <v>0.53102805695029986</v>
      </c>
      <c r="P18" s="300"/>
      <c r="Q18" s="300">
        <v>0.3864561207355281</v>
      </c>
      <c r="R18" s="300">
        <v>6.5679150363172267E-3</v>
      </c>
      <c r="S18" s="300">
        <v>0</v>
      </c>
      <c r="T18" s="300">
        <f t="shared" ref="T18:T19" si="17">SUM(Q18:S18)</f>
        <v>0.3930240357718453</v>
      </c>
      <c r="U18" s="300"/>
      <c r="V18" s="300">
        <v>0.24223764093588859</v>
      </c>
      <c r="W18" s="300">
        <v>4.5897658282716882E-3</v>
      </c>
      <c r="X18" s="300">
        <v>0</v>
      </c>
      <c r="Y18" s="300">
        <f t="shared" ref="Y18:Y19" si="18">SUM(V18:X18)</f>
        <v>0.24682740676416029</v>
      </c>
    </row>
    <row r="19" spans="1:25" x14ac:dyDescent="0.2">
      <c r="A19" s="264" t="s">
        <v>363</v>
      </c>
      <c r="B19" s="301">
        <f>SUM(B17:B18)</f>
        <v>0.19708300395330119</v>
      </c>
      <c r="C19" s="301">
        <f t="shared" ref="C19" si="19">SUM(C17:C18)</f>
        <v>4.2292490118971144E-3</v>
      </c>
      <c r="D19" s="301">
        <f t="shared" ref="D19" si="20">SUM(D17:D18)</f>
        <v>0.22668774703480229</v>
      </c>
      <c r="E19" s="301">
        <f t="shared" si="14"/>
        <v>0.4280000000000006</v>
      </c>
      <c r="F19" s="301"/>
      <c r="G19" s="301">
        <f>SUM(G17:G18)</f>
        <v>0.38603623508471652</v>
      </c>
      <c r="H19" s="301">
        <f t="shared" ref="H19" si="21">SUM(H17:H18)</f>
        <v>2.4922669023453047E-2</v>
      </c>
      <c r="I19" s="301">
        <f t="shared" ref="I19" si="22">SUM(I17:I18)</f>
        <v>0.18904109589183052</v>
      </c>
      <c r="J19" s="301">
        <f t="shared" si="15"/>
        <v>0.60000000000000009</v>
      </c>
      <c r="K19" s="301"/>
      <c r="L19" s="301">
        <f>SUM(L17:L18)</f>
        <v>0.61239740368498197</v>
      </c>
      <c r="M19" s="301">
        <f t="shared" ref="M19" si="23">SUM(M17:M18)</f>
        <v>2.2602596315016994E-2</v>
      </c>
      <c r="N19" s="301">
        <f t="shared" ref="N19" si="24">SUM(N17:N18)</f>
        <v>0</v>
      </c>
      <c r="O19" s="301">
        <f t="shared" si="16"/>
        <v>0.63499999999999901</v>
      </c>
      <c r="P19" s="301"/>
      <c r="Q19" s="301">
        <f>SUM(Q17:Q18)</f>
        <v>0.45292342090553173</v>
      </c>
      <c r="R19" s="301">
        <f t="shared" ref="R19" si="25">SUM(R17:R18)</f>
        <v>1.7076579094467782E-2</v>
      </c>
      <c r="S19" s="301">
        <f t="shared" ref="S19" si="26">SUM(S17:S18)</f>
        <v>0</v>
      </c>
      <c r="T19" s="301">
        <f t="shared" si="17"/>
        <v>0.46999999999999953</v>
      </c>
      <c r="U19" s="301"/>
      <c r="V19" s="301">
        <f>SUM(V17:V18)</f>
        <v>0.28252558542934814</v>
      </c>
      <c r="W19" s="301">
        <f t="shared" ref="W19" si="27">SUM(W17:W18)</f>
        <v>1.1474414570651532E-2</v>
      </c>
      <c r="X19" s="301">
        <f t="shared" ref="X19" si="28">SUM(X17:X18)</f>
        <v>0</v>
      </c>
      <c r="Y19" s="301">
        <f t="shared" si="18"/>
        <v>0.29399999999999965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3.0612767086926373</v>
      </c>
      <c r="C26" s="300">
        <v>0.81258721609635531</v>
      </c>
      <c r="D26" s="300">
        <v>0.21380448577028702</v>
      </c>
      <c r="E26" s="300">
        <f>SUM(B26:D26)</f>
        <v>4.0876684105592798</v>
      </c>
      <c r="F26" s="300"/>
      <c r="G26" s="300">
        <v>2.6448735632033498</v>
      </c>
      <c r="H26" s="300">
        <v>0.69679414839526543</v>
      </c>
      <c r="I26" s="300">
        <v>0.18615935214839702</v>
      </c>
      <c r="J26" s="300">
        <f>SUM(G26:I26)</f>
        <v>3.5278270637470124</v>
      </c>
      <c r="K26" s="300"/>
      <c r="L26" s="300">
        <v>2.7382545529074376</v>
      </c>
      <c r="M26" s="300">
        <v>0.67283351878523245</v>
      </c>
      <c r="N26" s="300">
        <v>0.17142841248583546</v>
      </c>
      <c r="O26" s="300">
        <f>SUM(L26:N26)</f>
        <v>3.5825164841785053</v>
      </c>
      <c r="P26" s="300"/>
      <c r="Q26" s="300">
        <v>2.852439932717532</v>
      </c>
      <c r="R26" s="300">
        <v>0.67442478160291064</v>
      </c>
      <c r="S26" s="300">
        <v>0.17680286187054461</v>
      </c>
      <c r="T26" s="300">
        <f>SUM(Q26:S26)</f>
        <v>3.7036675761909872</v>
      </c>
      <c r="U26" s="300"/>
      <c r="V26" s="300">
        <v>2.9411963992138519</v>
      </c>
      <c r="W26" s="300">
        <v>0.6462718545313173</v>
      </c>
      <c r="X26" s="300">
        <v>0.17790112749515971</v>
      </c>
      <c r="Y26" s="300">
        <f>SUM(V26:X26)</f>
        <v>3.7653693812403288</v>
      </c>
    </row>
    <row r="27" spans="1:25" x14ac:dyDescent="0.2">
      <c r="A27" s="260" t="s">
        <v>364</v>
      </c>
      <c r="B27" s="300">
        <v>7.6133271606511217</v>
      </c>
      <c r="C27" s="300">
        <v>0.46405661599472486</v>
      </c>
      <c r="D27" s="300">
        <v>0.3999478127948532</v>
      </c>
      <c r="E27" s="300">
        <f t="shared" ref="E27:E28" si="29">SUM(B27:D27)</f>
        <v>8.4773315894407002</v>
      </c>
      <c r="F27" s="300"/>
      <c r="G27" s="300">
        <v>6.4824550679069946</v>
      </c>
      <c r="H27" s="300">
        <v>0.48732654128053737</v>
      </c>
      <c r="I27" s="300">
        <v>6.8391327065449689E-2</v>
      </c>
      <c r="J27" s="300">
        <f t="shared" ref="J27:J28" si="30">SUM(G27:I27)</f>
        <v>7.0381729362529812</v>
      </c>
      <c r="K27" s="300"/>
      <c r="L27" s="300">
        <v>6.2051565263017912</v>
      </c>
      <c r="M27" s="300">
        <v>0.57929923288625329</v>
      </c>
      <c r="N27" s="300">
        <v>0.10702775663345028</v>
      </c>
      <c r="O27" s="300">
        <f t="shared" ref="O27:O28" si="31">SUM(L27:N27)</f>
        <v>6.8914835158214949</v>
      </c>
      <c r="P27" s="300"/>
      <c r="Q27" s="300">
        <v>6.1632803528773064</v>
      </c>
      <c r="R27" s="300">
        <v>0.58188671523069357</v>
      </c>
      <c r="S27" s="300">
        <v>0.10816535570101468</v>
      </c>
      <c r="T27" s="300">
        <f t="shared" ref="T27:T28" si="32">SUM(Q27:S27)</f>
        <v>6.8533324238090145</v>
      </c>
      <c r="U27" s="300"/>
      <c r="V27" s="300">
        <v>5.8207408559202038</v>
      </c>
      <c r="W27" s="300">
        <v>0.56161545593367501</v>
      </c>
      <c r="X27" s="300">
        <v>0.10827430690578192</v>
      </c>
      <c r="Y27" s="300">
        <f t="shared" ref="Y27:Y28" si="33">SUM(V27:X27)</f>
        <v>6.4906306187596616</v>
      </c>
    </row>
    <row r="28" spans="1:25" x14ac:dyDescent="0.2">
      <c r="A28" s="264" t="s">
        <v>363</v>
      </c>
      <c r="B28" s="301">
        <f>SUM(B26:B27)</f>
        <v>10.674603869343759</v>
      </c>
      <c r="C28" s="301">
        <f t="shared" ref="C28" si="34">SUM(C26:C27)</f>
        <v>1.2766438320910802</v>
      </c>
      <c r="D28" s="301">
        <f t="shared" ref="D28" si="35">SUM(D26:D27)</f>
        <v>0.61375229856514024</v>
      </c>
      <c r="E28" s="301">
        <f t="shared" si="29"/>
        <v>12.56499999999998</v>
      </c>
      <c r="F28" s="301"/>
      <c r="G28" s="301">
        <f>SUM(G26:G27)</f>
        <v>9.1273286311103448</v>
      </c>
      <c r="H28" s="301">
        <f t="shared" ref="H28" si="36">SUM(H26:H27)</f>
        <v>1.1841206896758028</v>
      </c>
      <c r="I28" s="301">
        <f t="shared" ref="I28" si="37">SUM(I26:I27)</f>
        <v>0.25455067921384672</v>
      </c>
      <c r="J28" s="301">
        <f t="shared" si="30"/>
        <v>10.565999999999994</v>
      </c>
      <c r="K28" s="301"/>
      <c r="L28" s="301">
        <f>SUM(L26:L27)</f>
        <v>8.9434110792092287</v>
      </c>
      <c r="M28" s="301">
        <f t="shared" ref="M28" si="38">SUM(M26:M27)</f>
        <v>1.2521327516714857</v>
      </c>
      <c r="N28" s="301">
        <f t="shared" ref="N28" si="39">SUM(N26:N27)</f>
        <v>0.27845616911928572</v>
      </c>
      <c r="O28" s="301">
        <f t="shared" si="31"/>
        <v>10.474</v>
      </c>
      <c r="P28" s="301"/>
      <c r="Q28" s="301">
        <f>SUM(Q26:Q27)</f>
        <v>9.0157202855948384</v>
      </c>
      <c r="R28" s="301">
        <f t="shared" ref="R28" si="40">SUM(R26:R27)</f>
        <v>1.2563114968336042</v>
      </c>
      <c r="S28" s="301">
        <f t="shared" ref="S28" si="41">SUM(S26:S27)</f>
        <v>0.28496821757155932</v>
      </c>
      <c r="T28" s="301">
        <f t="shared" si="32"/>
        <v>10.557000000000002</v>
      </c>
      <c r="U28" s="301"/>
      <c r="V28" s="301">
        <f>SUM(V26:V27)</f>
        <v>8.7619372551340557</v>
      </c>
      <c r="W28" s="301">
        <f t="shared" ref="W28" si="42">SUM(W26:W27)</f>
        <v>1.2078873104649923</v>
      </c>
      <c r="X28" s="301">
        <f t="shared" ref="X28" si="43">SUM(X26:X27)</f>
        <v>0.28617543440094162</v>
      </c>
      <c r="Y28" s="301">
        <f t="shared" si="33"/>
        <v>10.25599999999999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2.1692796025834848</v>
      </c>
      <c r="C35" s="300">
        <v>0.62732702709744381</v>
      </c>
      <c r="D35" s="300">
        <v>8.4367975116896629E-2</v>
      </c>
      <c r="E35" s="300">
        <f>SUM(B35:D35)</f>
        <v>2.8809746047978249</v>
      </c>
      <c r="F35" s="300"/>
      <c r="G35" s="300">
        <v>2.4060600203896558</v>
      </c>
      <c r="H35" s="300">
        <v>0.63412424224110087</v>
      </c>
      <c r="I35" s="300">
        <v>0.3294369085539155</v>
      </c>
      <c r="J35" s="300">
        <f>SUM(G35:I35)</f>
        <v>3.3696211711846722</v>
      </c>
      <c r="K35" s="300"/>
      <c r="L35" s="300">
        <v>2.578131493964301</v>
      </c>
      <c r="M35" s="300">
        <v>0.66036465083654472</v>
      </c>
      <c r="N35" s="300">
        <v>0.21348417283387724</v>
      </c>
      <c r="O35" s="300">
        <f>SUM(L35:N35)</f>
        <v>3.4519803176347228</v>
      </c>
      <c r="P35" s="300"/>
      <c r="Q35" s="300">
        <v>2.7759308873541104</v>
      </c>
      <c r="R35" s="300">
        <v>0.7100228885003097</v>
      </c>
      <c r="S35" s="300">
        <v>0.23405549344260809</v>
      </c>
      <c r="T35" s="300">
        <f>SUM(Q35:S35)</f>
        <v>3.7200092692970284</v>
      </c>
      <c r="U35" s="300"/>
      <c r="V35" s="300">
        <v>2.3777085311443296</v>
      </c>
      <c r="W35" s="300">
        <v>0.61559414982280969</v>
      </c>
      <c r="X35" s="300">
        <v>0.21517148153125537</v>
      </c>
      <c r="Y35" s="300">
        <f>SUM(V35:X35)</f>
        <v>3.208474162498395</v>
      </c>
    </row>
    <row r="36" spans="1:25" x14ac:dyDescent="0.2">
      <c r="A36" s="260" t="s">
        <v>364</v>
      </c>
      <c r="B36" s="300">
        <v>9.9404010074449296</v>
      </c>
      <c r="C36" s="300">
        <v>0.26716525453351386</v>
      </c>
      <c r="D36" s="300">
        <v>0.67845913322374574</v>
      </c>
      <c r="E36" s="300">
        <f t="shared" ref="E36:E37" si="44">SUM(B36:D36)</f>
        <v>10.886025395202189</v>
      </c>
      <c r="F36" s="300"/>
      <c r="G36" s="300">
        <v>12.088160594605581</v>
      </c>
      <c r="H36" s="300">
        <v>0.29298145369676265</v>
      </c>
      <c r="I36" s="300">
        <v>0.96623678051298423</v>
      </c>
      <c r="J36" s="300">
        <f t="shared" ref="J36:J37" si="45">SUM(G36:I36)</f>
        <v>13.347378828815328</v>
      </c>
      <c r="K36" s="300"/>
      <c r="L36" s="300">
        <v>10.604679392839733</v>
      </c>
      <c r="M36" s="300">
        <v>0.40477121455339476</v>
      </c>
      <c r="N36" s="300">
        <v>0.3985690749721712</v>
      </c>
      <c r="O36" s="300">
        <f t="shared" ref="O36:O37" si="46">SUM(L36:N36)</f>
        <v>11.408019682365298</v>
      </c>
      <c r="P36" s="300"/>
      <c r="Q36" s="300">
        <v>11.486723447448224</v>
      </c>
      <c r="R36" s="300">
        <v>0.45763577599668687</v>
      </c>
      <c r="S36" s="300">
        <v>0.4396315072580827</v>
      </c>
      <c r="T36" s="300">
        <f t="shared" ref="T36:T37" si="47">SUM(Q36:S36)</f>
        <v>12.383990730702994</v>
      </c>
      <c r="U36" s="300"/>
      <c r="V36" s="300">
        <v>10.043351711183021</v>
      </c>
      <c r="W36" s="300">
        <v>0.42843315702026613</v>
      </c>
      <c r="X36" s="300">
        <v>0.40074096929828745</v>
      </c>
      <c r="Y36" s="300">
        <f t="shared" ref="Y36:Y37" si="48">SUM(V36:X36)</f>
        <v>10.872525837501573</v>
      </c>
    </row>
    <row r="37" spans="1:25" x14ac:dyDescent="0.2">
      <c r="A37" s="264" t="s">
        <v>363</v>
      </c>
      <c r="B37" s="301">
        <f>SUM(B35:B36)</f>
        <v>12.109680610028414</v>
      </c>
      <c r="C37" s="301">
        <f t="shared" ref="C37" si="49">SUM(C35:C36)</f>
        <v>0.89449228163095773</v>
      </c>
      <c r="D37" s="301">
        <f t="shared" ref="D37" si="50">SUM(D35:D36)</f>
        <v>0.76282710834064238</v>
      </c>
      <c r="E37" s="301">
        <f t="shared" si="44"/>
        <v>13.767000000000015</v>
      </c>
      <c r="F37" s="301"/>
      <c r="G37" s="301">
        <f>SUM(G35:G36)</f>
        <v>14.494220614995237</v>
      </c>
      <c r="H37" s="301">
        <f t="shared" ref="H37" si="51">SUM(H35:H36)</f>
        <v>0.92710569593786352</v>
      </c>
      <c r="I37" s="301">
        <f t="shared" ref="I37" si="52">SUM(I35:I36)</f>
        <v>1.2956736890668998</v>
      </c>
      <c r="J37" s="301">
        <f t="shared" si="45"/>
        <v>16.716999999999999</v>
      </c>
      <c r="K37" s="301"/>
      <c r="L37" s="301">
        <f>SUM(L35:L36)</f>
        <v>13.182810886804035</v>
      </c>
      <c r="M37" s="301">
        <f t="shared" ref="M37" si="53">SUM(M35:M36)</f>
        <v>1.0651358653899394</v>
      </c>
      <c r="N37" s="301">
        <f t="shared" ref="N37" si="54">SUM(N35:N36)</f>
        <v>0.61205324780604842</v>
      </c>
      <c r="O37" s="301">
        <f t="shared" si="46"/>
        <v>14.860000000000023</v>
      </c>
      <c r="P37" s="301"/>
      <c r="Q37" s="301">
        <f>SUM(Q35:Q36)</f>
        <v>14.262654334802335</v>
      </c>
      <c r="R37" s="301">
        <f t="shared" ref="R37" si="55">SUM(R35:R36)</f>
        <v>1.1676586644969966</v>
      </c>
      <c r="S37" s="301">
        <f t="shared" ref="S37" si="56">SUM(S35:S36)</f>
        <v>0.67368700070069076</v>
      </c>
      <c r="T37" s="301">
        <f t="shared" si="47"/>
        <v>16.104000000000024</v>
      </c>
      <c r="U37" s="301"/>
      <c r="V37" s="301">
        <f>SUM(V35:V36)</f>
        <v>12.42106024232735</v>
      </c>
      <c r="W37" s="301">
        <f t="shared" ref="W37" si="57">SUM(W35:W36)</f>
        <v>1.0440273068430759</v>
      </c>
      <c r="X37" s="301">
        <f t="shared" ref="X37" si="58">SUM(X35:X36)</f>
        <v>0.61591245082954282</v>
      </c>
      <c r="Y37" s="301">
        <f t="shared" si="48"/>
        <v>14.080999999999968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15.710837606817963</v>
      </c>
      <c r="C44" s="300">
        <v>3.9200114191609039</v>
      </c>
      <c r="D44" s="300">
        <v>1.1750598020676837</v>
      </c>
      <c r="E44" s="300">
        <f>SUM(B44:D44)</f>
        <v>20.805908828046551</v>
      </c>
      <c r="F44" s="300"/>
      <c r="G44" s="300">
        <v>16.747513519488212</v>
      </c>
      <c r="H44" s="300">
        <v>4.8728571985157947</v>
      </c>
      <c r="I44" s="300">
        <v>1.7065754895984691</v>
      </c>
      <c r="J44" s="300">
        <f>SUM(G44:I44)</f>
        <v>23.326946207602475</v>
      </c>
      <c r="K44" s="300"/>
      <c r="L44" s="300">
        <v>16.72417936324581</v>
      </c>
      <c r="M44" s="300">
        <v>4.8825688789936628</v>
      </c>
      <c r="N44" s="300">
        <v>1.6758763225376339</v>
      </c>
      <c r="O44" s="300">
        <f>SUM(L44:N44)</f>
        <v>23.282624564777105</v>
      </c>
      <c r="P44" s="300"/>
      <c r="Q44" s="300">
        <v>16.456005577094011</v>
      </c>
      <c r="R44" s="300">
        <v>4.677165974545475</v>
      </c>
      <c r="S44" s="300">
        <v>1.5332779251030699</v>
      </c>
      <c r="T44" s="300">
        <f>SUM(Q44:S44)</f>
        <v>22.666449476742557</v>
      </c>
      <c r="U44" s="300"/>
      <c r="V44" s="300">
        <v>15.399141507424316</v>
      </c>
      <c r="W44" s="300">
        <v>4.2632501986485511</v>
      </c>
      <c r="X44" s="300">
        <v>1.3522119960489649</v>
      </c>
      <c r="Y44" s="300">
        <f>SUM(V44:X44)</f>
        <v>21.014603702121832</v>
      </c>
    </row>
    <row r="45" spans="1:25" x14ac:dyDescent="0.2">
      <c r="A45" s="260" t="s">
        <v>364</v>
      </c>
      <c r="B45" s="300">
        <v>86.51390208669325</v>
      </c>
      <c r="C45" s="300">
        <v>1.7953682098223949</v>
      </c>
      <c r="D45" s="300">
        <v>9.0538208754376939</v>
      </c>
      <c r="E45" s="300">
        <f t="shared" ref="E45:E46" si="59">SUM(B45:D45)</f>
        <v>97.363091171953343</v>
      </c>
      <c r="F45" s="300"/>
      <c r="G45" s="300">
        <v>86.71270894104164</v>
      </c>
      <c r="H45" s="300">
        <v>2.8558619335486979</v>
      </c>
      <c r="I45" s="300">
        <v>5.1084829178073212</v>
      </c>
      <c r="J45" s="300">
        <f t="shared" ref="J45:J46" si="60">SUM(G45:I45)</f>
        <v>94.677053792397658</v>
      </c>
      <c r="K45" s="300"/>
      <c r="L45" s="300">
        <v>75.984587909272122</v>
      </c>
      <c r="M45" s="300">
        <v>4.2672643305944025</v>
      </c>
      <c r="N45" s="300">
        <v>4.4685231953565099</v>
      </c>
      <c r="O45" s="300">
        <f t="shared" ref="O45:O46" si="61">SUM(L45:N45)</f>
        <v>84.720375435223033</v>
      </c>
      <c r="P45" s="300"/>
      <c r="Q45" s="300">
        <v>74.011210878058009</v>
      </c>
      <c r="R45" s="300">
        <v>4.0207969997031823</v>
      </c>
      <c r="S45" s="300">
        <v>4.2475426454960763</v>
      </c>
      <c r="T45" s="300">
        <f t="shared" ref="T45:T46" si="62">SUM(Q45:S45)</f>
        <v>82.279550523257271</v>
      </c>
      <c r="U45" s="300"/>
      <c r="V45" s="300">
        <v>67.569466080153461</v>
      </c>
      <c r="W45" s="300">
        <v>3.7176373863125423</v>
      </c>
      <c r="X45" s="300">
        <v>4.071292831412066</v>
      </c>
      <c r="Y45" s="300">
        <f t="shared" ref="Y45:Y46" si="63">SUM(V45:X45)</f>
        <v>75.358396297878073</v>
      </c>
    </row>
    <row r="46" spans="1:25" x14ac:dyDescent="0.2">
      <c r="A46" s="264" t="s">
        <v>363</v>
      </c>
      <c r="B46" s="301">
        <f>SUM(B44:B45)</f>
        <v>102.22473969351121</v>
      </c>
      <c r="C46" s="301">
        <f t="shared" ref="C46" si="64">SUM(C44:C45)</f>
        <v>5.7153796289832988</v>
      </c>
      <c r="D46" s="301">
        <f t="shared" ref="D46" si="65">SUM(D44:D45)</f>
        <v>10.228880677505378</v>
      </c>
      <c r="E46" s="301">
        <f t="shared" si="59"/>
        <v>118.16899999999988</v>
      </c>
      <c r="F46" s="301"/>
      <c r="G46" s="301">
        <f>SUM(G44:G45)</f>
        <v>103.46022246052985</v>
      </c>
      <c r="H46" s="301">
        <f t="shared" ref="H46" si="66">SUM(H44:H45)</f>
        <v>7.7287191320644926</v>
      </c>
      <c r="I46" s="301">
        <f t="shared" ref="I46" si="67">SUM(I44:I45)</f>
        <v>6.8150584074057905</v>
      </c>
      <c r="J46" s="301">
        <f t="shared" si="60"/>
        <v>118.00400000000013</v>
      </c>
      <c r="K46" s="301"/>
      <c r="L46" s="301">
        <f>SUM(L44:L45)</f>
        <v>92.708767272517932</v>
      </c>
      <c r="M46" s="301">
        <f t="shared" ref="M46" si="68">SUM(M44:M45)</f>
        <v>9.1498332095880652</v>
      </c>
      <c r="N46" s="301">
        <f t="shared" ref="N46" si="69">SUM(N44:N45)</f>
        <v>6.1443995178941435</v>
      </c>
      <c r="O46" s="301">
        <f t="shared" si="61"/>
        <v>108.00300000000014</v>
      </c>
      <c r="P46" s="301"/>
      <c r="Q46" s="301">
        <f>SUM(Q44:Q45)</f>
        <v>90.467216455152027</v>
      </c>
      <c r="R46" s="301">
        <f t="shared" ref="R46" si="70">SUM(R44:R45)</f>
        <v>8.6979629742486573</v>
      </c>
      <c r="S46" s="301">
        <f t="shared" ref="S46" si="71">SUM(S44:S45)</f>
        <v>5.780820570599146</v>
      </c>
      <c r="T46" s="301">
        <f t="shared" si="62"/>
        <v>104.94599999999983</v>
      </c>
      <c r="U46" s="301"/>
      <c r="V46" s="301">
        <f>SUM(V44:V45)</f>
        <v>82.968607587577779</v>
      </c>
      <c r="W46" s="301">
        <f t="shared" ref="W46" si="72">SUM(W44:W45)</f>
        <v>7.9808875849610939</v>
      </c>
      <c r="X46" s="301">
        <f t="shared" ref="X46" si="73">SUM(X44:X45)</f>
        <v>5.4235048274610307</v>
      </c>
      <c r="Y46" s="301">
        <f t="shared" si="63"/>
        <v>96.372999999999905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1.4776404666894021</v>
      </c>
      <c r="C53" s="300">
        <v>0.38779167946565085</v>
      </c>
      <c r="D53" s="300">
        <v>5.9295363832507955E-4</v>
      </c>
      <c r="E53" s="300">
        <f>SUM(B53:D53)</f>
        <v>1.8660250997933781</v>
      </c>
      <c r="F53" s="300"/>
      <c r="G53" s="300">
        <v>1.340662478397348</v>
      </c>
      <c r="H53" s="300">
        <v>0.29206032994442432</v>
      </c>
      <c r="I53" s="300">
        <v>5.026855937153861E-4</v>
      </c>
      <c r="J53" s="300">
        <f>SUM(G53:I53)</f>
        <v>1.6332254939354878</v>
      </c>
      <c r="K53" s="300"/>
      <c r="L53" s="300">
        <v>1.3683248567759767</v>
      </c>
      <c r="M53" s="300">
        <v>0.30643516750589622</v>
      </c>
      <c r="N53" s="300">
        <v>0</v>
      </c>
      <c r="O53" s="300">
        <f>SUM(L53:N53)</f>
        <v>1.674760024281873</v>
      </c>
      <c r="P53" s="300"/>
      <c r="Q53" s="300">
        <v>1.3405430932698028</v>
      </c>
      <c r="R53" s="300">
        <v>0.2974085005886804</v>
      </c>
      <c r="S53" s="300">
        <v>0</v>
      </c>
      <c r="T53" s="300">
        <f>SUM(Q53:S53)</f>
        <v>1.6379515938584832</v>
      </c>
      <c r="U53" s="300"/>
      <c r="V53" s="300">
        <v>1.357526970934235</v>
      </c>
      <c r="W53" s="300">
        <v>0.29543568464296904</v>
      </c>
      <c r="X53" s="300">
        <v>0</v>
      </c>
      <c r="Y53" s="300">
        <f>SUM(V53:X53)</f>
        <v>1.6529626555772041</v>
      </c>
    </row>
    <row r="54" spans="1:25" x14ac:dyDescent="0.2">
      <c r="A54" s="260" t="s">
        <v>364</v>
      </c>
      <c r="B54" s="300">
        <v>5.3342109302960177</v>
      </c>
      <c r="C54" s="300">
        <v>0.12096254221767899</v>
      </c>
      <c r="D54" s="300">
        <v>0.40380142769291827</v>
      </c>
      <c r="E54" s="300">
        <f t="shared" ref="E54:E55" si="74">SUM(B54:D54)</f>
        <v>5.8589749002066149</v>
      </c>
      <c r="F54" s="300"/>
      <c r="G54" s="300">
        <v>3.5223179551339654</v>
      </c>
      <c r="H54" s="300">
        <v>8.5456550930546479E-2</v>
      </c>
      <c r="I54" s="300">
        <v>0</v>
      </c>
      <c r="J54" s="300">
        <f t="shared" ref="J54:J55" si="75">SUM(G54:I54)</f>
        <v>3.6077745060645117</v>
      </c>
      <c r="K54" s="300"/>
      <c r="L54" s="300">
        <v>3.828989585161128</v>
      </c>
      <c r="M54" s="300">
        <v>6.5250390556997051E-2</v>
      </c>
      <c r="N54" s="300">
        <v>0</v>
      </c>
      <c r="O54" s="300">
        <f t="shared" ref="O54:O55" si="76">SUM(L54:N54)</f>
        <v>3.8942399757181252</v>
      </c>
      <c r="P54" s="300"/>
      <c r="Q54" s="300">
        <v>3.6928630460477931</v>
      </c>
      <c r="R54" s="300">
        <v>6.4185360093727481E-2</v>
      </c>
      <c r="S54" s="300">
        <v>0</v>
      </c>
      <c r="T54" s="300">
        <f t="shared" ref="T54:T55" si="77">SUM(Q54:S54)</f>
        <v>3.7570484061415206</v>
      </c>
      <c r="U54" s="300"/>
      <c r="V54" s="300">
        <v>3.621549100992592</v>
      </c>
      <c r="W54" s="300">
        <v>6.5488243430201751E-2</v>
      </c>
      <c r="X54" s="300">
        <v>0</v>
      </c>
      <c r="Y54" s="300">
        <f t="shared" ref="Y54:Y55" si="78">SUM(V54:X54)</f>
        <v>3.6870373444227935</v>
      </c>
    </row>
    <row r="55" spans="1:25" x14ac:dyDescent="0.2">
      <c r="A55" s="264" t="s">
        <v>363</v>
      </c>
      <c r="B55" s="301">
        <f>SUM(B53:B54)</f>
        <v>6.8118513969854195</v>
      </c>
      <c r="C55" s="301">
        <f t="shared" ref="C55" si="79">SUM(C53:C54)</f>
        <v>0.50875422168332984</v>
      </c>
      <c r="D55" s="301">
        <f t="shared" ref="D55" si="80">SUM(D53:D54)</f>
        <v>0.40439438133124334</v>
      </c>
      <c r="E55" s="301">
        <f t="shared" si="74"/>
        <v>7.7249999999999925</v>
      </c>
      <c r="F55" s="301"/>
      <c r="G55" s="301">
        <f>SUM(G53:G54)</f>
        <v>4.8629804335313134</v>
      </c>
      <c r="H55" s="301">
        <f t="shared" ref="H55" si="81">SUM(H53:H54)</f>
        <v>0.37751688087497082</v>
      </c>
      <c r="I55" s="301">
        <f t="shared" ref="I55" si="82">SUM(I53:I54)</f>
        <v>5.026855937153861E-4</v>
      </c>
      <c r="J55" s="301">
        <f t="shared" si="75"/>
        <v>5.2409999999999997</v>
      </c>
      <c r="K55" s="301"/>
      <c r="L55" s="301">
        <f>SUM(L53:L54)</f>
        <v>5.1973144419371042</v>
      </c>
      <c r="M55" s="301">
        <f t="shared" ref="M55" si="83">SUM(M53:M54)</f>
        <v>0.37168555806289327</v>
      </c>
      <c r="N55" s="301">
        <f t="shared" ref="N55" si="84">SUM(N53:N54)</f>
        <v>0</v>
      </c>
      <c r="O55" s="301">
        <f t="shared" si="76"/>
        <v>5.5689999999999973</v>
      </c>
      <c r="P55" s="301"/>
      <c r="Q55" s="301">
        <f>SUM(Q53:Q54)</f>
        <v>5.033406139317596</v>
      </c>
      <c r="R55" s="301">
        <f t="shared" ref="R55" si="85">SUM(R53:R54)</f>
        <v>0.3615938606824079</v>
      </c>
      <c r="S55" s="301">
        <f t="shared" ref="S55" si="86">SUM(S53:S54)</f>
        <v>0</v>
      </c>
      <c r="T55" s="301">
        <f t="shared" si="77"/>
        <v>5.395000000000004</v>
      </c>
      <c r="U55" s="301"/>
      <c r="V55" s="301">
        <f>SUM(V53:V54)</f>
        <v>4.9790760719268272</v>
      </c>
      <c r="W55" s="301">
        <f t="shared" ref="W55" si="87">SUM(W53:W54)</f>
        <v>0.36092392807317081</v>
      </c>
      <c r="X55" s="301">
        <f t="shared" ref="X55" si="88">SUM(X53:X54)</f>
        <v>0</v>
      </c>
      <c r="Y55" s="301">
        <f t="shared" si="78"/>
        <v>5.3399999999999981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1.4174026273123992</v>
      </c>
      <c r="C62" s="300">
        <v>0.62489794618121086</v>
      </c>
      <c r="D62" s="300">
        <v>0.30819626489062224</v>
      </c>
      <c r="E62" s="300">
        <f>SUM(B62:D62)</f>
        <v>2.350496838384232</v>
      </c>
      <c r="F62" s="300"/>
      <c r="G62" s="300">
        <v>2.0636438115516409</v>
      </c>
      <c r="H62" s="300">
        <v>0.85089121088198527</v>
      </c>
      <c r="I62" s="300">
        <v>0</v>
      </c>
      <c r="J62" s="300">
        <f>SUM(G62:I62)</f>
        <v>2.9145350224336264</v>
      </c>
      <c r="K62" s="300"/>
      <c r="L62" s="300">
        <v>1.6734507469012483</v>
      </c>
      <c r="M62" s="300">
        <v>0.8719799436001513</v>
      </c>
      <c r="N62" s="300">
        <v>4.0580800167559744E-2</v>
      </c>
      <c r="O62" s="300">
        <f>SUM(L62:N62)</f>
        <v>2.5860114906689593</v>
      </c>
      <c r="P62" s="300"/>
      <c r="Q62" s="300">
        <v>1.7786538989487999</v>
      </c>
      <c r="R62" s="300">
        <v>0.90275935992169209</v>
      </c>
      <c r="S62" s="300">
        <v>4.0550673101934755E-2</v>
      </c>
      <c r="T62" s="300">
        <f>SUM(Q62:S62)</f>
        <v>2.7219639319724269</v>
      </c>
      <c r="U62" s="300"/>
      <c r="V62" s="300">
        <v>1.9611751323909674</v>
      </c>
      <c r="W62" s="300">
        <v>0.94421337517305703</v>
      </c>
      <c r="X62" s="300">
        <v>4.0920964895375139E-2</v>
      </c>
      <c r="Y62" s="300">
        <f>SUM(V62:X62)</f>
        <v>2.9463094724593994</v>
      </c>
    </row>
    <row r="63" spans="1:25" x14ac:dyDescent="0.2">
      <c r="A63" s="260" t="s">
        <v>364</v>
      </c>
      <c r="B63" s="300">
        <v>7.4362355276781757</v>
      </c>
      <c r="C63" s="300">
        <v>0.1671064163539274</v>
      </c>
      <c r="D63" s="300">
        <v>0.25316121758363136</v>
      </c>
      <c r="E63" s="300">
        <f t="shared" ref="E63:E64" si="89">SUM(B63:D63)</f>
        <v>7.856503161615735</v>
      </c>
      <c r="F63" s="300"/>
      <c r="G63" s="300">
        <v>7.3230406398635584</v>
      </c>
      <c r="H63" s="300">
        <v>0.56502071293302003</v>
      </c>
      <c r="I63" s="300">
        <v>0.37840362476978651</v>
      </c>
      <c r="J63" s="300">
        <f t="shared" ref="J63:J64" si="90">SUM(G63:I63)</f>
        <v>8.2664649775663648</v>
      </c>
      <c r="K63" s="300"/>
      <c r="L63" s="300">
        <v>5.3810141021515312</v>
      </c>
      <c r="M63" s="300">
        <v>1.7449744071795139</v>
      </c>
      <c r="N63" s="300">
        <v>0</v>
      </c>
      <c r="O63" s="300">
        <f t="shared" ref="O63:O64" si="91">SUM(L63:N63)</f>
        <v>7.1259885093310453</v>
      </c>
      <c r="P63" s="300"/>
      <c r="Q63" s="300">
        <v>5.4642032003774865</v>
      </c>
      <c r="R63" s="300">
        <v>1.7918328676500983</v>
      </c>
      <c r="S63" s="300">
        <v>0</v>
      </c>
      <c r="T63" s="300">
        <f t="shared" ref="T63:T64" si="92">SUM(Q63:S63)</f>
        <v>7.2560360680275853</v>
      </c>
      <c r="U63" s="300"/>
      <c r="V63" s="300">
        <v>5.5192782898505124</v>
      </c>
      <c r="W63" s="300">
        <v>1.8384122376900895</v>
      </c>
      <c r="X63" s="300">
        <v>0</v>
      </c>
      <c r="Y63" s="300">
        <f t="shared" ref="Y63:Y64" si="93">SUM(V63:X63)</f>
        <v>7.3576905275406022</v>
      </c>
    </row>
    <row r="64" spans="1:25" x14ac:dyDescent="0.2">
      <c r="A64" s="264" t="s">
        <v>363</v>
      </c>
      <c r="B64" s="301">
        <f>SUM(B62:B63)</f>
        <v>8.8536381549905752</v>
      </c>
      <c r="C64" s="301">
        <f t="shared" ref="C64" si="94">SUM(C62:C63)</f>
        <v>0.79200436253513828</v>
      </c>
      <c r="D64" s="301">
        <f t="shared" ref="D64" si="95">SUM(D62:D63)</f>
        <v>0.56135748247425354</v>
      </c>
      <c r="E64" s="301">
        <f t="shared" si="89"/>
        <v>10.206999999999967</v>
      </c>
      <c r="F64" s="301"/>
      <c r="G64" s="301">
        <f>SUM(G62:G63)</f>
        <v>9.3866844514151992</v>
      </c>
      <c r="H64" s="301">
        <f t="shared" ref="H64" si="96">SUM(H62:H63)</f>
        <v>1.4159119238150053</v>
      </c>
      <c r="I64" s="301">
        <f t="shared" ref="I64" si="97">SUM(I62:I63)</f>
        <v>0.37840362476978651</v>
      </c>
      <c r="J64" s="301">
        <f t="shared" si="90"/>
        <v>11.180999999999992</v>
      </c>
      <c r="K64" s="301"/>
      <c r="L64" s="301">
        <f>SUM(L62:L63)</f>
        <v>7.0544648490527795</v>
      </c>
      <c r="M64" s="301">
        <f t="shared" ref="M64" si="98">SUM(M62:M63)</f>
        <v>2.6169543507796651</v>
      </c>
      <c r="N64" s="301">
        <f t="shared" ref="N64" si="99">SUM(N62:N63)</f>
        <v>4.0580800167559744E-2</v>
      </c>
      <c r="O64" s="301">
        <f t="shared" si="91"/>
        <v>9.7120000000000033</v>
      </c>
      <c r="P64" s="301"/>
      <c r="Q64" s="301">
        <f>SUM(Q62:Q63)</f>
        <v>7.2428570993262866</v>
      </c>
      <c r="R64" s="301">
        <f t="shared" ref="R64" si="100">SUM(R62:R63)</f>
        <v>2.6945922275717904</v>
      </c>
      <c r="S64" s="301">
        <f t="shared" ref="S64" si="101">SUM(S62:S63)</f>
        <v>4.0550673101934755E-2</v>
      </c>
      <c r="T64" s="301">
        <f t="shared" si="92"/>
        <v>9.9780000000000122</v>
      </c>
      <c r="U64" s="301"/>
      <c r="V64" s="301">
        <f>SUM(V62:V63)</f>
        <v>7.4804534222414798</v>
      </c>
      <c r="W64" s="301">
        <f t="shared" ref="W64" si="102">SUM(W62:W63)</f>
        <v>2.7826256128631464</v>
      </c>
      <c r="X64" s="301">
        <f t="shared" ref="X64" si="103">SUM(X62:X63)</f>
        <v>4.0920964895375139E-2</v>
      </c>
      <c r="Y64" s="301">
        <f t="shared" si="93"/>
        <v>10.304000000000002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5.8885076775238128</v>
      </c>
      <c r="C71" s="300">
        <v>4.546006191562701</v>
      </c>
      <c r="D71" s="300">
        <v>2.0411003051267995</v>
      </c>
      <c r="E71" s="300">
        <f>SUM(B71:D71)</f>
        <v>12.475614174213312</v>
      </c>
      <c r="F71" s="300"/>
      <c r="G71" s="300">
        <v>6.7833259776565589</v>
      </c>
      <c r="H71" s="300">
        <v>3.8265363586694066</v>
      </c>
      <c r="I71" s="300">
        <v>1.8521414004678902</v>
      </c>
      <c r="J71" s="300">
        <f>SUM(G71:I71)</f>
        <v>12.462003736793855</v>
      </c>
      <c r="K71" s="300"/>
      <c r="L71" s="300">
        <v>6.6466641010887333</v>
      </c>
      <c r="M71" s="300">
        <v>4.1533940395762201</v>
      </c>
      <c r="N71" s="300">
        <v>1.8958369101585895</v>
      </c>
      <c r="O71" s="300">
        <f>SUM(L71:N71)</f>
        <v>12.695895050823543</v>
      </c>
      <c r="P71" s="300"/>
      <c r="Q71" s="300">
        <v>6.691121899546741</v>
      </c>
      <c r="R71" s="300">
        <v>4.2087324267212409</v>
      </c>
      <c r="S71" s="300">
        <v>1.917228168405104</v>
      </c>
      <c r="T71" s="300">
        <f>SUM(Q71:S71)</f>
        <v>12.817082494673086</v>
      </c>
      <c r="U71" s="300"/>
      <c r="V71" s="300">
        <v>6.9074990848940159</v>
      </c>
      <c r="W71" s="300">
        <v>4.3931219104262862</v>
      </c>
      <c r="X71" s="300">
        <v>2.0349035704524447</v>
      </c>
      <c r="Y71" s="300">
        <f>SUM(V71:X71)</f>
        <v>13.335524565772745</v>
      </c>
    </row>
    <row r="72" spans="1:25" x14ac:dyDescent="0.2">
      <c r="A72" s="260" t="s">
        <v>364</v>
      </c>
      <c r="B72" s="300">
        <v>41.447232034201214</v>
      </c>
      <c r="C72" s="300">
        <v>3.0443077753279155</v>
      </c>
      <c r="D72" s="300">
        <v>22.180846016257473</v>
      </c>
      <c r="E72" s="300">
        <f t="shared" ref="E72:E73" si="104">SUM(B72:D72)</f>
        <v>66.672385825786606</v>
      </c>
      <c r="F72" s="300"/>
      <c r="G72" s="300">
        <v>39.067434249320129</v>
      </c>
      <c r="H72" s="300">
        <v>1.7032540318569462</v>
      </c>
      <c r="I72" s="300">
        <v>40.711307982028842</v>
      </c>
      <c r="J72" s="300">
        <f t="shared" ref="J72:J73" si="105">SUM(G72:I72)</f>
        <v>81.481996263205914</v>
      </c>
      <c r="K72" s="300"/>
      <c r="L72" s="300">
        <v>36.207268714046492</v>
      </c>
      <c r="M72" s="300">
        <v>2.3024967912088754</v>
      </c>
      <c r="N72" s="300">
        <v>39.002339443921215</v>
      </c>
      <c r="O72" s="300">
        <f t="shared" ref="O72:O73" si="106">SUM(L72:N72)</f>
        <v>77.512104949176575</v>
      </c>
      <c r="P72" s="300"/>
      <c r="Q72" s="300">
        <v>35.833519070763963</v>
      </c>
      <c r="R72" s="300">
        <v>2.350136437289053</v>
      </c>
      <c r="S72" s="300">
        <v>39.483261997273871</v>
      </c>
      <c r="T72" s="300">
        <f t="shared" ref="T72:T73" si="107">SUM(Q72:S72)</f>
        <v>77.666917505326893</v>
      </c>
      <c r="U72" s="300"/>
      <c r="V72" s="300">
        <v>35.340283797257861</v>
      </c>
      <c r="W72" s="300">
        <v>2.4805061032552156</v>
      </c>
      <c r="X72" s="300">
        <v>41.099685533714158</v>
      </c>
      <c r="Y72" s="300">
        <f t="shared" ref="Y72:Y73" si="108">SUM(V72:X72)</f>
        <v>78.920475434227228</v>
      </c>
    </row>
    <row r="73" spans="1:25" x14ac:dyDescent="0.2">
      <c r="A73" s="264" t="s">
        <v>363</v>
      </c>
      <c r="B73" s="301">
        <f>SUM(B71:B72)</f>
        <v>47.335739711725026</v>
      </c>
      <c r="C73" s="301">
        <f t="shared" ref="C73" si="109">SUM(C71:C72)</f>
        <v>7.5903139668906165</v>
      </c>
      <c r="D73" s="301">
        <f t="shared" ref="D73" si="110">SUM(D71:D72)</f>
        <v>24.221946321384273</v>
      </c>
      <c r="E73" s="301">
        <f t="shared" si="104"/>
        <v>79.147999999999911</v>
      </c>
      <c r="F73" s="301"/>
      <c r="G73" s="301">
        <f>SUM(G71:G72)</f>
        <v>45.850760226976689</v>
      </c>
      <c r="H73" s="301">
        <f t="shared" ref="H73" si="111">SUM(H71:H72)</f>
        <v>5.5297903905263528</v>
      </c>
      <c r="I73" s="301">
        <f t="shared" ref="I73" si="112">SUM(I71:I72)</f>
        <v>42.563449382496735</v>
      </c>
      <c r="J73" s="301">
        <f t="shared" si="105"/>
        <v>93.943999999999775</v>
      </c>
      <c r="K73" s="301"/>
      <c r="L73" s="301">
        <f>SUM(L71:L72)</f>
        <v>42.853932815135224</v>
      </c>
      <c r="M73" s="301">
        <f t="shared" ref="M73" si="113">SUM(M71:M72)</f>
        <v>6.455890830785096</v>
      </c>
      <c r="N73" s="301">
        <f t="shared" ref="N73" si="114">SUM(N71:N72)</f>
        <v>40.898176354079808</v>
      </c>
      <c r="O73" s="301">
        <f t="shared" si="106"/>
        <v>90.208000000000126</v>
      </c>
      <c r="P73" s="301"/>
      <c r="Q73" s="301">
        <f>SUM(Q71:Q72)</f>
        <v>42.524640970310706</v>
      </c>
      <c r="R73" s="301">
        <f t="shared" ref="R73" si="115">SUM(R71:R72)</f>
        <v>6.5588688640102939</v>
      </c>
      <c r="S73" s="301">
        <f t="shared" ref="S73" si="116">SUM(S71:S72)</f>
        <v>41.400490165678974</v>
      </c>
      <c r="T73" s="301">
        <f t="shared" si="107"/>
        <v>90.48399999999998</v>
      </c>
      <c r="U73" s="301"/>
      <c r="V73" s="301">
        <f>SUM(V71:V72)</f>
        <v>42.247782882151874</v>
      </c>
      <c r="W73" s="301">
        <f t="shared" ref="W73" si="117">SUM(W71:W72)</f>
        <v>6.8736280136815022</v>
      </c>
      <c r="X73" s="301">
        <f t="shared" ref="X73" si="118">SUM(X71:X72)</f>
        <v>43.134589104166601</v>
      </c>
      <c r="Y73" s="301">
        <f t="shared" si="108"/>
        <v>92.255999999999972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37.28878178363648</v>
      </c>
      <c r="C80" s="300">
        <v>53.140177444761683</v>
      </c>
      <c r="D80" s="300">
        <v>2.7336388675708796</v>
      </c>
      <c r="E80" s="300">
        <f>SUM(B80:D80)</f>
        <v>93.162598095969031</v>
      </c>
      <c r="F80" s="300"/>
      <c r="G80" s="300">
        <v>38.250648452795119</v>
      </c>
      <c r="H80" s="300">
        <v>49.425198469344899</v>
      </c>
      <c r="I80" s="300">
        <v>2.8542905991988841</v>
      </c>
      <c r="J80" s="300">
        <f>SUM(G80:I80)</f>
        <v>90.530137521338901</v>
      </c>
      <c r="K80" s="300"/>
      <c r="L80" s="300">
        <v>37.883079388028015</v>
      </c>
      <c r="M80" s="300">
        <v>49.090465551383978</v>
      </c>
      <c r="N80" s="300">
        <v>5.7296580102254016</v>
      </c>
      <c r="O80" s="300">
        <f>SUM(L80:N80)</f>
        <v>92.703202949637401</v>
      </c>
      <c r="P80" s="300"/>
      <c r="Q80" s="300">
        <v>39.630790901696727</v>
      </c>
      <c r="R80" s="300">
        <v>47.371739345045739</v>
      </c>
      <c r="S80" s="300">
        <v>5.913502282886145</v>
      </c>
      <c r="T80" s="300">
        <f>SUM(Q80:S80)</f>
        <v>92.916032529628609</v>
      </c>
      <c r="U80" s="300"/>
      <c r="V80" s="300">
        <v>42.784416869094073</v>
      </c>
      <c r="W80" s="300">
        <v>44.247143893406857</v>
      </c>
      <c r="X80" s="300">
        <v>6.3189621542720857</v>
      </c>
      <c r="Y80" s="300">
        <f>SUM(V80:X80)</f>
        <v>93.350522916773016</v>
      </c>
    </row>
    <row r="81" spans="1:25" x14ac:dyDescent="0.2">
      <c r="A81" s="260" t="s">
        <v>364</v>
      </c>
      <c r="B81" s="300">
        <v>83.001993984259087</v>
      </c>
      <c r="C81" s="300">
        <v>24.277217240606731</v>
      </c>
      <c r="D81" s="300">
        <v>12.115190679165135</v>
      </c>
      <c r="E81" s="300">
        <f t="shared" ref="E81:E82" si="119">SUM(B81:D81)</f>
        <v>119.39440190403096</v>
      </c>
      <c r="F81" s="300"/>
      <c r="G81" s="300">
        <v>82.096226032860955</v>
      </c>
      <c r="H81" s="300">
        <v>23.121470231334001</v>
      </c>
      <c r="I81" s="300">
        <v>13.485166214465904</v>
      </c>
      <c r="J81" s="300">
        <f t="shared" ref="J81:J82" si="120">SUM(G81:I81)</f>
        <v>118.70286247866086</v>
      </c>
      <c r="K81" s="300"/>
      <c r="L81" s="300">
        <v>78.478246572976673</v>
      </c>
      <c r="M81" s="300">
        <v>28.252932472170585</v>
      </c>
      <c r="N81" s="300">
        <v>6.5306180052152492</v>
      </c>
      <c r="O81" s="300">
        <f t="shared" ref="O81:O82" si="121">SUM(L81:N81)</f>
        <v>113.2617970503625</v>
      </c>
      <c r="P81" s="300"/>
      <c r="Q81" s="300">
        <v>79.721117766372629</v>
      </c>
      <c r="R81" s="300">
        <v>28.336810844766593</v>
      </c>
      <c r="S81" s="300">
        <v>6.6330388592320668</v>
      </c>
      <c r="T81" s="300">
        <f t="shared" ref="T81:T82" si="122">SUM(Q81:S81)</f>
        <v>114.69096747037129</v>
      </c>
      <c r="U81" s="300"/>
      <c r="V81" s="300">
        <v>80.711204207444624</v>
      </c>
      <c r="W81" s="300">
        <v>28.62659508056548</v>
      </c>
      <c r="X81" s="300">
        <v>6.7716777952168803</v>
      </c>
      <c r="Y81" s="300">
        <f t="shared" ref="Y81:Y82" si="123">SUM(V81:X81)</f>
        <v>116.10947708322698</v>
      </c>
    </row>
    <row r="82" spans="1:25" x14ac:dyDescent="0.2">
      <c r="A82" s="264" t="s">
        <v>363</v>
      </c>
      <c r="B82" s="301">
        <f>SUM(B80:B81)</f>
        <v>120.29077576789557</v>
      </c>
      <c r="C82" s="301">
        <f t="shared" ref="C82" si="124">SUM(C80:C81)</f>
        <v>77.417394685368407</v>
      </c>
      <c r="D82" s="301">
        <f t="shared" ref="D82" si="125">SUM(D80:D81)</f>
        <v>14.848829546736015</v>
      </c>
      <c r="E82" s="301">
        <f t="shared" si="119"/>
        <v>212.55699999999999</v>
      </c>
      <c r="F82" s="301"/>
      <c r="G82" s="301">
        <f>SUM(G80:G81)</f>
        <v>120.34687448565607</v>
      </c>
      <c r="H82" s="301">
        <f t="shared" ref="H82" si="126">SUM(H80:H81)</f>
        <v>72.546668700678907</v>
      </c>
      <c r="I82" s="301">
        <f t="shared" ref="I82" si="127">SUM(I80:I81)</f>
        <v>16.339456813664789</v>
      </c>
      <c r="J82" s="301">
        <f t="shared" si="120"/>
        <v>209.23299999999975</v>
      </c>
      <c r="K82" s="301"/>
      <c r="L82" s="301">
        <f>SUM(L80:L81)</f>
        <v>116.3613259610047</v>
      </c>
      <c r="M82" s="301">
        <f t="shared" ref="M82" si="128">SUM(M80:M81)</f>
        <v>77.343398023554556</v>
      </c>
      <c r="N82" s="301">
        <f t="shared" ref="N82" si="129">SUM(N80:N81)</f>
        <v>12.260276015440651</v>
      </c>
      <c r="O82" s="301">
        <f t="shared" si="121"/>
        <v>205.96499999999989</v>
      </c>
      <c r="P82" s="301"/>
      <c r="Q82" s="301">
        <f>SUM(Q80:Q81)</f>
        <v>119.35190866806936</v>
      </c>
      <c r="R82" s="301">
        <f t="shared" ref="R82" si="130">SUM(R80:R81)</f>
        <v>75.708550189812328</v>
      </c>
      <c r="S82" s="301">
        <f t="shared" ref="S82" si="131">SUM(S80:S81)</f>
        <v>12.546541142118212</v>
      </c>
      <c r="T82" s="301">
        <f t="shared" si="122"/>
        <v>207.60699999999989</v>
      </c>
      <c r="U82" s="301"/>
      <c r="V82" s="301">
        <f>SUM(V80:V81)</f>
        <v>123.4956210765387</v>
      </c>
      <c r="W82" s="301">
        <f t="shared" ref="W82" si="132">SUM(W80:W81)</f>
        <v>72.873738973972337</v>
      </c>
      <c r="X82" s="301">
        <f t="shared" ref="X82" si="133">SUM(X80:X81)</f>
        <v>13.090639949488967</v>
      </c>
      <c r="Y82" s="301">
        <f t="shared" si="123"/>
        <v>209.46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9.6973898095006366</v>
      </c>
      <c r="C89" s="300">
        <v>5.5719294926040357</v>
      </c>
      <c r="D89" s="300">
        <v>0.59858708322304444</v>
      </c>
      <c r="E89" s="300">
        <f>SUM(B89:D89)</f>
        <v>15.867906385327718</v>
      </c>
      <c r="F89" s="300"/>
      <c r="G89" s="300">
        <v>11.390024645836938</v>
      </c>
      <c r="H89" s="300">
        <v>6.8880715177550647</v>
      </c>
      <c r="I89" s="300">
        <v>1.3084882742171384</v>
      </c>
      <c r="J89" s="300">
        <f>SUM(G89:I89)</f>
        <v>19.586584437809144</v>
      </c>
      <c r="K89" s="300"/>
      <c r="L89" s="300">
        <v>10.360140022033368</v>
      </c>
      <c r="M89" s="300">
        <v>6.9600804950282162</v>
      </c>
      <c r="N89" s="300">
        <v>0.3462901521621376</v>
      </c>
      <c r="O89" s="300">
        <f>SUM(L89:N89)</f>
        <v>17.666510669223722</v>
      </c>
      <c r="P89" s="300"/>
      <c r="Q89" s="300">
        <v>11.501864775977467</v>
      </c>
      <c r="R89" s="300">
        <v>7.8392380928548375</v>
      </c>
      <c r="S89" s="300">
        <v>0.3590556616062987</v>
      </c>
      <c r="T89" s="300">
        <f>SUM(Q89:S89)</f>
        <v>19.700158530438603</v>
      </c>
      <c r="U89" s="300"/>
      <c r="V89" s="300">
        <v>12.376870289446204</v>
      </c>
      <c r="W89" s="300">
        <v>8.764355816360986</v>
      </c>
      <c r="X89" s="300">
        <v>0.36031335334994613</v>
      </c>
      <c r="Y89" s="300">
        <f>SUM(V89:X89)</f>
        <v>21.501539459157136</v>
      </c>
    </row>
    <row r="90" spans="1:25" x14ac:dyDescent="0.2">
      <c r="A90" s="260" t="s">
        <v>364</v>
      </c>
      <c r="B90" s="300">
        <v>46.790254658190371</v>
      </c>
      <c r="C90" s="300">
        <v>4.2477823084868707</v>
      </c>
      <c r="D90" s="300">
        <v>10.748056647995027</v>
      </c>
      <c r="E90" s="300">
        <f t="shared" ref="E90:E91" si="134">SUM(B90:D90)</f>
        <v>61.786093614672268</v>
      </c>
      <c r="F90" s="300"/>
      <c r="G90" s="300">
        <v>43.942339227252553</v>
      </c>
      <c r="H90" s="300">
        <v>5.0744988845915193</v>
      </c>
      <c r="I90" s="300">
        <v>15.042577450346821</v>
      </c>
      <c r="J90" s="300">
        <f t="shared" ref="J90:J91" si="135">SUM(G90:I90)</f>
        <v>64.059415562190893</v>
      </c>
      <c r="K90" s="300"/>
      <c r="L90" s="300">
        <v>43.411953009899342</v>
      </c>
      <c r="M90" s="300">
        <v>8.035865130055555</v>
      </c>
      <c r="N90" s="300">
        <v>11.575671190821295</v>
      </c>
      <c r="O90" s="300">
        <f t="shared" ref="O90:O91" si="136">SUM(L90:N90)</f>
        <v>63.023489330776194</v>
      </c>
      <c r="P90" s="300"/>
      <c r="Q90" s="300">
        <v>46.308254530341976</v>
      </c>
      <c r="R90" s="300">
        <v>8.6281248107951889</v>
      </c>
      <c r="S90" s="300">
        <v>12.393462128424382</v>
      </c>
      <c r="T90" s="300">
        <f t="shared" ref="T90:T91" si="137">SUM(Q90:S90)</f>
        <v>67.329841469561558</v>
      </c>
      <c r="U90" s="300"/>
      <c r="V90" s="300">
        <v>46.775922173300202</v>
      </c>
      <c r="W90" s="300">
        <v>9.179675587041725</v>
      </c>
      <c r="X90" s="300">
        <v>13.109862780500894</v>
      </c>
      <c r="Y90" s="300">
        <f t="shared" ref="Y90:Y91" si="138">SUM(V90:X90)</f>
        <v>69.065460540842821</v>
      </c>
    </row>
    <row r="91" spans="1:25" x14ac:dyDescent="0.2">
      <c r="A91" s="264" t="s">
        <v>363</v>
      </c>
      <c r="B91" s="301">
        <f>SUM(B89:B90)</f>
        <v>56.487644467691005</v>
      </c>
      <c r="C91" s="301">
        <f t="shared" ref="C91" si="139">SUM(C89:C90)</f>
        <v>9.8197118010909072</v>
      </c>
      <c r="D91" s="301">
        <f t="shared" ref="D91" si="140">SUM(D89:D90)</f>
        <v>11.346643731218071</v>
      </c>
      <c r="E91" s="301">
        <f t="shared" si="134"/>
        <v>77.653999999999982</v>
      </c>
      <c r="F91" s="301"/>
      <c r="G91" s="301">
        <f>SUM(G89:G90)</f>
        <v>55.332363873089491</v>
      </c>
      <c r="H91" s="301">
        <f t="shared" ref="H91" si="141">SUM(H89:H90)</f>
        <v>11.962570402346584</v>
      </c>
      <c r="I91" s="301">
        <f t="shared" ref="I91" si="142">SUM(I89:I90)</f>
        <v>16.351065724563959</v>
      </c>
      <c r="J91" s="301">
        <f t="shared" si="135"/>
        <v>83.646000000000043</v>
      </c>
      <c r="K91" s="301"/>
      <c r="L91" s="301">
        <f>SUM(L89:L90)</f>
        <v>53.772093031932712</v>
      </c>
      <c r="M91" s="301">
        <f t="shared" ref="M91" si="143">SUM(M89:M90)</f>
        <v>14.99594562508377</v>
      </c>
      <c r="N91" s="301">
        <f t="shared" ref="N91" si="144">SUM(N89:N90)</f>
        <v>11.921961342983431</v>
      </c>
      <c r="O91" s="301">
        <f t="shared" si="136"/>
        <v>80.689999999999927</v>
      </c>
      <c r="P91" s="301"/>
      <c r="Q91" s="301">
        <f>SUM(Q89:Q90)</f>
        <v>57.810119306319443</v>
      </c>
      <c r="R91" s="301">
        <f t="shared" ref="R91" si="145">SUM(R89:R90)</f>
        <v>16.467362903650027</v>
      </c>
      <c r="S91" s="301">
        <f t="shared" ref="S91" si="146">SUM(S89:S90)</f>
        <v>12.75251779003068</v>
      </c>
      <c r="T91" s="301">
        <f t="shared" si="137"/>
        <v>87.030000000000143</v>
      </c>
      <c r="U91" s="301"/>
      <c r="V91" s="301">
        <f>SUM(V89:V90)</f>
        <v>59.152792462746405</v>
      </c>
      <c r="W91" s="301">
        <f t="shared" ref="W91" si="147">SUM(W89:W90)</f>
        <v>17.944031403402711</v>
      </c>
      <c r="X91" s="301">
        <f t="shared" ref="X91" si="148">SUM(X89:X90)</f>
        <v>13.47017613385084</v>
      </c>
      <c r="Y91" s="301">
        <f t="shared" si="138"/>
        <v>90.566999999999965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11.756554368236104</v>
      </c>
      <c r="C98" s="300">
        <v>23.918059127089435</v>
      </c>
      <c r="D98" s="300">
        <v>2.3370185070066833</v>
      </c>
      <c r="E98" s="300">
        <f>SUM(B98:D98)</f>
        <v>38.01163200233222</v>
      </c>
      <c r="F98" s="300"/>
      <c r="G98" s="300">
        <v>12.152017548047636</v>
      </c>
      <c r="H98" s="300">
        <v>27.525093581305981</v>
      </c>
      <c r="I98" s="300">
        <v>1.4193466324235389</v>
      </c>
      <c r="J98" s="300">
        <f>SUM(G98:I98)</f>
        <v>41.09645776177716</v>
      </c>
      <c r="K98" s="300"/>
      <c r="L98" s="300">
        <v>14.239325347605224</v>
      </c>
      <c r="M98" s="300">
        <v>27.002412928113142</v>
      </c>
      <c r="N98" s="300">
        <v>2.537610843591688</v>
      </c>
      <c r="O98" s="300">
        <f>SUM(L98:N98)</f>
        <v>43.779349119310048</v>
      </c>
      <c r="P98" s="300"/>
      <c r="Q98" s="300">
        <v>15.358432708658542</v>
      </c>
      <c r="R98" s="300">
        <v>29.004297875213659</v>
      </c>
      <c r="S98" s="300">
        <v>2.6649737967646772</v>
      </c>
      <c r="T98" s="300">
        <f>SUM(Q98:S98)</f>
        <v>47.027704380636877</v>
      </c>
      <c r="U98" s="300"/>
      <c r="V98" s="300">
        <v>18.269921024163757</v>
      </c>
      <c r="W98" s="300">
        <v>33.902768541573032</v>
      </c>
      <c r="X98" s="300">
        <v>3.1148138214257886</v>
      </c>
      <c r="Y98" s="300">
        <f>SUM(V98:X98)</f>
        <v>55.28750338716258</v>
      </c>
    </row>
    <row r="99" spans="1:25" x14ac:dyDescent="0.2">
      <c r="A99" s="260" t="s">
        <v>364</v>
      </c>
      <c r="B99" s="300">
        <v>15.424495386629916</v>
      </c>
      <c r="C99" s="300">
        <v>15.839840225330667</v>
      </c>
      <c r="D99" s="300">
        <v>2.3110323857070787</v>
      </c>
      <c r="E99" s="300">
        <f t="shared" ref="E99:E100" si="149">SUM(B99:D99)</f>
        <v>33.575367997667662</v>
      </c>
      <c r="F99" s="300"/>
      <c r="G99" s="300">
        <v>16.848780350682425</v>
      </c>
      <c r="H99" s="300">
        <v>16.510634237936625</v>
      </c>
      <c r="I99" s="300">
        <v>2.3011276496037598</v>
      </c>
      <c r="J99" s="300">
        <f t="shared" ref="J99:J100" si="150">SUM(G99:I99)</f>
        <v>35.660542238222803</v>
      </c>
      <c r="K99" s="300"/>
      <c r="L99" s="300">
        <v>16.727204777161923</v>
      </c>
      <c r="M99" s="300">
        <v>17.79555770042662</v>
      </c>
      <c r="N99" s="300">
        <v>1.6188884031014339</v>
      </c>
      <c r="O99" s="300">
        <f t="shared" ref="O99:O100" si="151">SUM(L99:N99)</f>
        <v>36.14165088068998</v>
      </c>
      <c r="P99" s="300"/>
      <c r="Q99" s="300">
        <v>18.051185021063482</v>
      </c>
      <c r="R99" s="300">
        <v>19.254479774569425</v>
      </c>
      <c r="S99" s="300">
        <v>1.7046308237301564</v>
      </c>
      <c r="T99" s="300">
        <f t="shared" ref="T99:T100" si="152">SUM(Q99:S99)</f>
        <v>39.010295619363063</v>
      </c>
      <c r="U99" s="300"/>
      <c r="V99" s="300">
        <v>21.622058202961771</v>
      </c>
      <c r="W99" s="300">
        <v>22.661066048338043</v>
      </c>
      <c r="X99" s="300">
        <v>1.9953723615376977</v>
      </c>
      <c r="Y99" s="300">
        <f t="shared" ref="Y99:Y100" si="153">SUM(V99:X99)</f>
        <v>46.278496612837507</v>
      </c>
    </row>
    <row r="100" spans="1:25" x14ac:dyDescent="0.2">
      <c r="A100" s="264" t="s">
        <v>363</v>
      </c>
      <c r="B100" s="301">
        <f>SUM(B98:B99)</f>
        <v>27.18104975486602</v>
      </c>
      <c r="C100" s="301">
        <f t="shared" ref="C100" si="154">SUM(C98:C99)</f>
        <v>39.757899352420104</v>
      </c>
      <c r="D100" s="301">
        <f t="shared" ref="D100" si="155">SUM(D98:D99)</f>
        <v>4.648050892713762</v>
      </c>
      <c r="E100" s="301">
        <f t="shared" si="149"/>
        <v>71.586999999999875</v>
      </c>
      <c r="F100" s="301"/>
      <c r="G100" s="301">
        <f>SUM(G98:G99)</f>
        <v>29.000797898730063</v>
      </c>
      <c r="H100" s="301">
        <f t="shared" ref="H100" si="156">SUM(H98:H99)</f>
        <v>44.035727819242609</v>
      </c>
      <c r="I100" s="301">
        <f t="shared" ref="I100" si="157">SUM(I98:I99)</f>
        <v>3.7204742820272987</v>
      </c>
      <c r="J100" s="301">
        <f t="shared" si="150"/>
        <v>76.756999999999962</v>
      </c>
      <c r="K100" s="301"/>
      <c r="L100" s="301">
        <f>SUM(L98:L99)</f>
        <v>30.966530124767147</v>
      </c>
      <c r="M100" s="301">
        <f t="shared" ref="M100" si="158">SUM(M98:M99)</f>
        <v>44.797970628539758</v>
      </c>
      <c r="N100" s="301">
        <f t="shared" ref="N100" si="159">SUM(N98:N99)</f>
        <v>4.1564992466931221</v>
      </c>
      <c r="O100" s="301">
        <f t="shared" si="151"/>
        <v>79.921000000000021</v>
      </c>
      <c r="P100" s="301"/>
      <c r="Q100" s="301">
        <f>SUM(Q98:Q99)</f>
        <v>33.409617729722022</v>
      </c>
      <c r="R100" s="301">
        <f t="shared" ref="R100" si="160">SUM(R98:R99)</f>
        <v>48.258777649783084</v>
      </c>
      <c r="S100" s="301">
        <f t="shared" ref="S100" si="161">SUM(S98:S99)</f>
        <v>4.3696046204948331</v>
      </c>
      <c r="T100" s="301">
        <f t="shared" si="152"/>
        <v>86.037999999999954</v>
      </c>
      <c r="U100" s="301"/>
      <c r="V100" s="301">
        <f>SUM(V98:V99)</f>
        <v>39.891979227125532</v>
      </c>
      <c r="W100" s="301">
        <f t="shared" ref="W100" si="162">SUM(W98:W99)</f>
        <v>56.563834589911075</v>
      </c>
      <c r="X100" s="301">
        <f t="shared" ref="X100" si="163">SUM(X98:X99)</f>
        <v>5.1101861829634867</v>
      </c>
      <c r="Y100" s="301">
        <f t="shared" si="153"/>
        <v>101.5660000000001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0.87491641122198871</v>
      </c>
      <c r="C107" s="300">
        <v>0.8330587358158581</v>
      </c>
      <c r="D107" s="300">
        <v>0.43131604672922164</v>
      </c>
      <c r="E107" s="300">
        <f>SUM(B107:D107)</f>
        <v>2.1392911937670682</v>
      </c>
      <c r="F107" s="300"/>
      <c r="G107" s="300">
        <v>0.72577982660884732</v>
      </c>
      <c r="H107" s="300">
        <v>0.85560578899492978</v>
      </c>
      <c r="I107" s="300">
        <v>0.812490155754097</v>
      </c>
      <c r="J107" s="300">
        <f>SUM(G107:I107)</f>
        <v>2.393875771357874</v>
      </c>
      <c r="K107" s="300"/>
      <c r="L107" s="300">
        <v>0.75496440612863169</v>
      </c>
      <c r="M107" s="300">
        <v>1.0355788684700171</v>
      </c>
      <c r="N107" s="300">
        <v>1.0216410640371456</v>
      </c>
      <c r="O107" s="300">
        <f>SUM(L107:N107)</f>
        <v>2.8121843386357943</v>
      </c>
      <c r="P107" s="300"/>
      <c r="Q107" s="300">
        <v>0.73905887582453844</v>
      </c>
      <c r="R107" s="300">
        <v>1.0289041600144673</v>
      </c>
      <c r="S107" s="300">
        <v>0.99022705618402407</v>
      </c>
      <c r="T107" s="300">
        <f>SUM(Q107:S107)</f>
        <v>2.75819009202303</v>
      </c>
      <c r="U107" s="300"/>
      <c r="V107" s="300">
        <v>0.75143828934159895</v>
      </c>
      <c r="W107" s="300">
        <v>1.0403101162648971</v>
      </c>
      <c r="X107" s="300">
        <v>0.9557849193292145</v>
      </c>
      <c r="Y107" s="300">
        <f>SUM(V107:X107)</f>
        <v>2.7475333249357106</v>
      </c>
    </row>
    <row r="108" spans="1:25" x14ac:dyDescent="0.2">
      <c r="A108" s="260" t="s">
        <v>364</v>
      </c>
      <c r="B108" s="300">
        <v>1.4449997514525736</v>
      </c>
      <c r="C108" s="300">
        <v>0.32894673183539974</v>
      </c>
      <c r="D108" s="300">
        <v>1.5787623229449523</v>
      </c>
      <c r="E108" s="300">
        <f t="shared" ref="E108:E109" si="164">SUM(B108:D108)</f>
        <v>3.3527088062329256</v>
      </c>
      <c r="F108" s="300"/>
      <c r="G108" s="300">
        <v>1.2316699235957342</v>
      </c>
      <c r="H108" s="300">
        <v>0.78518358799916532</v>
      </c>
      <c r="I108" s="300">
        <v>2.1102707170472188</v>
      </c>
      <c r="J108" s="300">
        <f t="shared" ref="J108:J109" si="165">SUM(G108:I108)</f>
        <v>4.1271242286421188</v>
      </c>
      <c r="K108" s="300"/>
      <c r="L108" s="300">
        <v>1.2316373173430182</v>
      </c>
      <c r="M108" s="300">
        <v>0.7187261146357059</v>
      </c>
      <c r="N108" s="300">
        <v>2.6774522293854894</v>
      </c>
      <c r="O108" s="300">
        <f t="shared" ref="O108:O109" si="166">SUM(L108:N108)</f>
        <v>4.6278156613642132</v>
      </c>
      <c r="P108" s="300"/>
      <c r="Q108" s="300">
        <v>1.2003881867064961</v>
      </c>
      <c r="R108" s="300">
        <v>0.73766090819772789</v>
      </c>
      <c r="S108" s="300">
        <v>2.6407608130727538</v>
      </c>
      <c r="T108" s="300">
        <f t="shared" ref="T108:T109" si="167">SUM(Q108:S108)</f>
        <v>4.5788099079769777</v>
      </c>
      <c r="U108" s="300"/>
      <c r="V108" s="300">
        <v>1.1977499062057078</v>
      </c>
      <c r="W108" s="300">
        <v>0.79370088781558989</v>
      </c>
      <c r="X108" s="300">
        <v>2.6890158810429901</v>
      </c>
      <c r="Y108" s="300">
        <f t="shared" ref="Y108:Y109" si="168">SUM(V108:X108)</f>
        <v>4.680466675064288</v>
      </c>
    </row>
    <row r="109" spans="1:25" x14ac:dyDescent="0.2">
      <c r="A109" s="264" t="s">
        <v>363</v>
      </c>
      <c r="B109" s="301">
        <f>SUM(B107:B108)</f>
        <v>2.3199161626745624</v>
      </c>
      <c r="C109" s="301">
        <f t="shared" ref="C109" si="169">SUM(C107:C108)</f>
        <v>1.1620054676512579</v>
      </c>
      <c r="D109" s="301">
        <f t="shared" ref="D109" si="170">SUM(D107:D108)</f>
        <v>2.010078369674174</v>
      </c>
      <c r="E109" s="301">
        <f t="shared" si="164"/>
        <v>5.4919999999999938</v>
      </c>
      <c r="F109" s="301"/>
      <c r="G109" s="301">
        <f>SUM(G107:G108)</f>
        <v>1.9574497502045816</v>
      </c>
      <c r="H109" s="301">
        <f t="shared" ref="H109" si="171">SUM(H107:H108)</f>
        <v>1.6407893769940951</v>
      </c>
      <c r="I109" s="301">
        <f t="shared" ref="I109" si="172">SUM(I107:I108)</f>
        <v>2.9227608728013159</v>
      </c>
      <c r="J109" s="301">
        <f t="shared" si="165"/>
        <v>6.5209999999999928</v>
      </c>
      <c r="K109" s="301"/>
      <c r="L109" s="301">
        <f>SUM(L107:L108)</f>
        <v>1.98660172347165</v>
      </c>
      <c r="M109" s="301">
        <f t="shared" ref="M109" si="173">SUM(M107:M108)</f>
        <v>1.7543049831057229</v>
      </c>
      <c r="N109" s="301">
        <f t="shared" ref="N109" si="174">SUM(N107:N108)</f>
        <v>3.699093293422635</v>
      </c>
      <c r="O109" s="301">
        <f t="shared" si="166"/>
        <v>7.4400000000000084</v>
      </c>
      <c r="P109" s="301"/>
      <c r="Q109" s="301">
        <f>SUM(Q107:Q108)</f>
        <v>1.9394470625310345</v>
      </c>
      <c r="R109" s="301">
        <f t="shared" ref="R109" si="175">SUM(R107:R108)</f>
        <v>1.7665650682121952</v>
      </c>
      <c r="S109" s="301">
        <f t="shared" ref="S109" si="176">SUM(S107:S108)</f>
        <v>3.6309878692567779</v>
      </c>
      <c r="T109" s="301">
        <f t="shared" si="167"/>
        <v>7.3370000000000077</v>
      </c>
      <c r="U109" s="301"/>
      <c r="V109" s="301">
        <f>SUM(V107:V108)</f>
        <v>1.9491881955473067</v>
      </c>
      <c r="W109" s="301">
        <f t="shared" ref="W109" si="177">SUM(W107:W108)</f>
        <v>1.8340110040804869</v>
      </c>
      <c r="X109" s="301">
        <f t="shared" ref="X109" si="178">SUM(X107:X108)</f>
        <v>3.6448008003722046</v>
      </c>
      <c r="Y109" s="301">
        <f t="shared" si="168"/>
        <v>7.4279999999999982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5.4852276009460228</v>
      </c>
      <c r="C116" s="300">
        <v>2.6581869637182334</v>
      </c>
      <c r="D116" s="300">
        <v>0.46080121750605352</v>
      </c>
      <c r="E116" s="300">
        <f>SUM(B116:D116)</f>
        <v>8.6042157821703107</v>
      </c>
      <c r="F116" s="300"/>
      <c r="G116" s="300">
        <v>5.6991800814438411</v>
      </c>
      <c r="H116" s="300">
        <v>1.7015359962837711</v>
      </c>
      <c r="I116" s="300">
        <v>0.18726326483545336</v>
      </c>
      <c r="J116" s="300">
        <f>SUM(G116:I116)</f>
        <v>7.5879793425630657</v>
      </c>
      <c r="K116" s="300"/>
      <c r="L116" s="300">
        <v>7.0677299766260528</v>
      </c>
      <c r="M116" s="300">
        <v>1.4989676112547397</v>
      </c>
      <c r="N116" s="300">
        <v>0.69836714716029946</v>
      </c>
      <c r="O116" s="300">
        <f>SUM(L116:N116)</f>
        <v>9.2650647350410917</v>
      </c>
      <c r="P116" s="300"/>
      <c r="Q116" s="300">
        <v>7.5948807080924201</v>
      </c>
      <c r="R116" s="300">
        <v>1.5520775343898334</v>
      </c>
      <c r="S116" s="300">
        <v>0.74478133786016354</v>
      </c>
      <c r="T116" s="300">
        <f>SUM(Q116:S116)</f>
        <v>9.8917395803424171</v>
      </c>
      <c r="U116" s="300"/>
      <c r="V116" s="300">
        <v>8.2320925148201987</v>
      </c>
      <c r="W116" s="300">
        <v>1.5581191616562138</v>
      </c>
      <c r="X116" s="300">
        <v>0.77728293412289595</v>
      </c>
      <c r="Y116" s="300">
        <f>SUM(V116:X116)</f>
        <v>10.567494610599308</v>
      </c>
    </row>
    <row r="117" spans="1:25" x14ac:dyDescent="0.2">
      <c r="A117" s="260" t="s">
        <v>364</v>
      </c>
      <c r="B117" s="300">
        <v>16.718801670752356</v>
      </c>
      <c r="C117" s="300">
        <v>0.46903798206400965</v>
      </c>
      <c r="D117" s="300">
        <v>2.4719445650133482</v>
      </c>
      <c r="E117" s="300">
        <f t="shared" ref="E117:E118" si="179">SUM(B117:D117)</f>
        <v>19.659784217829714</v>
      </c>
      <c r="F117" s="300"/>
      <c r="G117" s="300">
        <v>18.489216162691324</v>
      </c>
      <c r="H117" s="300">
        <v>0.90083959053467144</v>
      </c>
      <c r="I117" s="300">
        <v>2.1959649042109666</v>
      </c>
      <c r="J117" s="300">
        <f t="shared" ref="J117:J118" si="180">SUM(G117:I117)</f>
        <v>21.586020657436965</v>
      </c>
      <c r="K117" s="300"/>
      <c r="L117" s="300">
        <v>17.647742352982402</v>
      </c>
      <c r="M117" s="300">
        <v>0.9373659236203884</v>
      </c>
      <c r="N117" s="300">
        <v>4.4578269883560333</v>
      </c>
      <c r="O117" s="300">
        <f t="shared" ref="O117:O118" si="181">SUM(L117:N117)</f>
        <v>23.042935264958821</v>
      </c>
      <c r="P117" s="300"/>
      <c r="Q117" s="300">
        <v>18.395559348887538</v>
      </c>
      <c r="R117" s="300">
        <v>0.99124279506621127</v>
      </c>
      <c r="S117" s="300">
        <v>4.7884582757038352</v>
      </c>
      <c r="T117" s="300">
        <f t="shared" ref="T117:T118" si="182">SUM(Q117:S117)</f>
        <v>24.175260419657583</v>
      </c>
      <c r="U117" s="300"/>
      <c r="V117" s="300">
        <v>18.911071706674448</v>
      </c>
      <c r="W117" s="300">
        <v>1.0384499999859029</v>
      </c>
      <c r="X117" s="300">
        <v>5.0869836827403203</v>
      </c>
      <c r="Y117" s="300">
        <f t="shared" ref="Y117:Y118" si="183">SUM(V117:X117)</f>
        <v>25.036505389400673</v>
      </c>
    </row>
    <row r="118" spans="1:25" x14ac:dyDescent="0.2">
      <c r="A118" s="264" t="s">
        <v>363</v>
      </c>
      <c r="B118" s="301">
        <f>SUM(B116:B117)</f>
        <v>22.204029271698378</v>
      </c>
      <c r="C118" s="301">
        <f t="shared" ref="C118" si="184">SUM(C116:C117)</f>
        <v>3.1272249457822432</v>
      </c>
      <c r="D118" s="301">
        <f t="shared" ref="D118" si="185">SUM(D116:D117)</f>
        <v>2.9327457825194019</v>
      </c>
      <c r="E118" s="301">
        <f t="shared" si="179"/>
        <v>28.264000000000021</v>
      </c>
      <c r="F118" s="301"/>
      <c r="G118" s="301">
        <f>SUM(G116:G117)</f>
        <v>24.188396244135166</v>
      </c>
      <c r="H118" s="301">
        <f t="shared" ref="H118" si="186">SUM(H116:H117)</f>
        <v>2.6023755868184426</v>
      </c>
      <c r="I118" s="301">
        <f t="shared" ref="I118" si="187">SUM(I116:I117)</f>
        <v>2.3832281690464199</v>
      </c>
      <c r="J118" s="301">
        <f t="shared" si="180"/>
        <v>29.174000000000028</v>
      </c>
      <c r="K118" s="301"/>
      <c r="L118" s="301">
        <f>SUM(L116:L117)</f>
        <v>24.715472329608453</v>
      </c>
      <c r="M118" s="301">
        <f t="shared" ref="M118" si="188">SUM(M116:M117)</f>
        <v>2.436333534875128</v>
      </c>
      <c r="N118" s="301">
        <f t="shared" ref="N118" si="189">SUM(N116:N117)</f>
        <v>5.1561941355163325</v>
      </c>
      <c r="O118" s="301">
        <f t="shared" si="181"/>
        <v>32.307999999999915</v>
      </c>
      <c r="P118" s="301"/>
      <c r="Q118" s="301">
        <f>SUM(Q116:Q117)</f>
        <v>25.990440056979956</v>
      </c>
      <c r="R118" s="301">
        <f t="shared" ref="R118" si="190">SUM(R116:R117)</f>
        <v>2.5433203294560447</v>
      </c>
      <c r="S118" s="301">
        <f t="shared" ref="S118" si="191">SUM(S116:S117)</f>
        <v>5.5332396135639987</v>
      </c>
      <c r="T118" s="301">
        <f t="shared" si="182"/>
        <v>34.067</v>
      </c>
      <c r="U118" s="301"/>
      <c r="V118" s="301">
        <f>SUM(V116:V117)</f>
        <v>27.143164221494647</v>
      </c>
      <c r="W118" s="301">
        <f t="shared" ref="W118" si="192">SUM(W116:W117)</f>
        <v>2.5965691616421167</v>
      </c>
      <c r="X118" s="301">
        <f t="shared" ref="X118" si="193">SUM(X116:X117)</f>
        <v>5.8642666168632163</v>
      </c>
      <c r="Y118" s="301">
        <f t="shared" si="183"/>
        <v>35.603999999999978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14.002702315899109</v>
      </c>
      <c r="C125" s="300">
        <v>5.3407980145396738</v>
      </c>
      <c r="D125" s="300">
        <v>2.1684071892841676</v>
      </c>
      <c r="E125" s="300">
        <f>SUM(B125:D125)</f>
        <v>21.51190751972295</v>
      </c>
      <c r="F125" s="300"/>
      <c r="G125" s="300">
        <v>15.858779254856698</v>
      </c>
      <c r="H125" s="300">
        <v>5.7420392843399348</v>
      </c>
      <c r="I125" s="300">
        <v>0.50361898745349387</v>
      </c>
      <c r="J125" s="300">
        <f>SUM(G125:I125)</f>
        <v>22.104437526650123</v>
      </c>
      <c r="K125" s="300"/>
      <c r="L125" s="300">
        <v>15.052095057162786</v>
      </c>
      <c r="M125" s="300">
        <v>6.7406188924607413</v>
      </c>
      <c r="N125" s="300">
        <v>0.6219604871710408</v>
      </c>
      <c r="O125" s="300">
        <f>SUM(L125:N125)</f>
        <v>22.414674436794567</v>
      </c>
      <c r="P125" s="300"/>
      <c r="Q125" s="300">
        <v>14.95107868843805</v>
      </c>
      <c r="R125" s="300">
        <v>6.624307670397843</v>
      </c>
      <c r="S125" s="300">
        <v>0.64582930800714133</v>
      </c>
      <c r="T125" s="300">
        <f>SUM(Q125:S125)</f>
        <v>22.221215666843033</v>
      </c>
      <c r="U125" s="300"/>
      <c r="V125" s="300">
        <v>14.341623939148933</v>
      </c>
      <c r="W125" s="300">
        <v>6.2959402403763081</v>
      </c>
      <c r="X125" s="300">
        <v>0.63050875176240351</v>
      </c>
      <c r="Y125" s="300">
        <f>SUM(V125:X125)</f>
        <v>21.268072931287644</v>
      </c>
    </row>
    <row r="126" spans="1:25" x14ac:dyDescent="0.2">
      <c r="A126" s="260" t="s">
        <v>364</v>
      </c>
      <c r="B126" s="300">
        <v>17.354662433084055</v>
      </c>
      <c r="C126" s="300">
        <v>0.66150612034070888</v>
      </c>
      <c r="D126" s="300">
        <v>3.4229239268524316</v>
      </c>
      <c r="E126" s="300">
        <f t="shared" ref="E126:E127" si="194">SUM(B126:D126)</f>
        <v>21.439092480277193</v>
      </c>
      <c r="F126" s="300"/>
      <c r="G126" s="300">
        <v>19.095770726459651</v>
      </c>
      <c r="H126" s="300">
        <v>0.50166191884343747</v>
      </c>
      <c r="I126" s="300">
        <v>3.7321298280468609</v>
      </c>
      <c r="J126" s="300">
        <f t="shared" ref="J126:J127" si="195">SUM(G126:I126)</f>
        <v>23.329562473349952</v>
      </c>
      <c r="K126" s="300"/>
      <c r="L126" s="300">
        <v>18.81316501929247</v>
      </c>
      <c r="M126" s="300">
        <v>1.474469678498791</v>
      </c>
      <c r="N126" s="300">
        <v>3.2836908654142491</v>
      </c>
      <c r="O126" s="300">
        <f t="shared" ref="O126:O127" si="196">SUM(L126:N126)</f>
        <v>23.571325563205512</v>
      </c>
      <c r="P126" s="300"/>
      <c r="Q126" s="300">
        <v>18.766810113927029</v>
      </c>
      <c r="R126" s="300">
        <v>1.5312404560717137</v>
      </c>
      <c r="S126" s="300">
        <v>3.4407337631582666</v>
      </c>
      <c r="T126" s="300">
        <f t="shared" ref="T126:T127" si="197">SUM(Q126:S126)</f>
        <v>23.73878433315701</v>
      </c>
      <c r="U126" s="300"/>
      <c r="V126" s="300">
        <v>18.059992132269127</v>
      </c>
      <c r="W126" s="300">
        <v>1.5739850600815719</v>
      </c>
      <c r="X126" s="300">
        <v>3.4439498763616405</v>
      </c>
      <c r="Y126" s="300">
        <f t="shared" ref="Y126:Y127" si="198">SUM(V126:X126)</f>
        <v>23.077927068712338</v>
      </c>
    </row>
    <row r="127" spans="1:25" x14ac:dyDescent="0.2">
      <c r="A127" s="264" t="s">
        <v>363</v>
      </c>
      <c r="B127" s="301">
        <f>SUM(B125:B126)</f>
        <v>31.357364748983166</v>
      </c>
      <c r="C127" s="301">
        <f t="shared" ref="C127" si="199">SUM(C125:C126)</f>
        <v>6.0023041348803829</v>
      </c>
      <c r="D127" s="301">
        <f t="shared" ref="D127" si="200">SUM(D125:D126)</f>
        <v>5.5913311161365993</v>
      </c>
      <c r="E127" s="301">
        <f t="shared" si="194"/>
        <v>42.95100000000015</v>
      </c>
      <c r="F127" s="301"/>
      <c r="G127" s="301">
        <f>SUM(G125:G126)</f>
        <v>34.954549981316347</v>
      </c>
      <c r="H127" s="301">
        <f t="shared" ref="H127" si="201">SUM(H125:H126)</f>
        <v>6.2437012031833721</v>
      </c>
      <c r="I127" s="301">
        <f t="shared" ref="I127" si="202">SUM(I125:I126)</f>
        <v>4.2357488155003544</v>
      </c>
      <c r="J127" s="301">
        <f t="shared" si="195"/>
        <v>45.434000000000069</v>
      </c>
      <c r="K127" s="301"/>
      <c r="L127" s="301">
        <f>SUM(L125:L126)</f>
        <v>33.865260076455257</v>
      </c>
      <c r="M127" s="301">
        <f t="shared" ref="M127" si="203">SUM(M125:M126)</f>
        <v>8.2150885709595318</v>
      </c>
      <c r="N127" s="301">
        <f t="shared" ref="N127" si="204">SUM(N125:N126)</f>
        <v>3.9056513525852901</v>
      </c>
      <c r="O127" s="301">
        <f t="shared" si="196"/>
        <v>45.986000000000075</v>
      </c>
      <c r="P127" s="301"/>
      <c r="Q127" s="301">
        <f>SUM(Q125:Q126)</f>
        <v>33.717888802365081</v>
      </c>
      <c r="R127" s="301">
        <f t="shared" ref="R127" si="205">SUM(R125:R126)</f>
        <v>8.1555481264695562</v>
      </c>
      <c r="S127" s="301">
        <f t="shared" ref="S127" si="206">SUM(S125:S126)</f>
        <v>4.0865630711654077</v>
      </c>
      <c r="T127" s="301">
        <f t="shared" si="197"/>
        <v>45.960000000000043</v>
      </c>
      <c r="U127" s="301"/>
      <c r="V127" s="301">
        <f>SUM(V125:V126)</f>
        <v>32.401616071418061</v>
      </c>
      <c r="W127" s="301">
        <f t="shared" ref="W127" si="207">SUM(W125:W126)</f>
        <v>7.8699253004578802</v>
      </c>
      <c r="X127" s="301">
        <f t="shared" ref="X127" si="208">SUM(X125:X126)</f>
        <v>4.0744586281240442</v>
      </c>
      <c r="Y127" s="301">
        <f t="shared" si="198"/>
        <v>44.345999999999982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7.4714222161830142</v>
      </c>
      <c r="C134" s="300">
        <v>4.7080331397756057</v>
      </c>
      <c r="D134" s="300">
        <v>0.95736323115770661</v>
      </c>
      <c r="E134" s="300">
        <f>SUM(B134:D134)</f>
        <v>13.136818587116327</v>
      </c>
      <c r="F134" s="300"/>
      <c r="G134" s="300">
        <v>8.4467582987324157</v>
      </c>
      <c r="H134" s="300">
        <v>5.0433139974889052</v>
      </c>
      <c r="I134" s="300">
        <v>2.2209709070880526</v>
      </c>
      <c r="J134" s="300">
        <f>SUM(G134:I134)</f>
        <v>15.711043203309373</v>
      </c>
      <c r="K134" s="300"/>
      <c r="L134" s="300">
        <v>7.2196595652232256</v>
      </c>
      <c r="M134" s="300">
        <v>5.3486652896646021</v>
      </c>
      <c r="N134" s="300">
        <v>0.96068260053053578</v>
      </c>
      <c r="O134" s="300">
        <f>SUM(L134:N134)</f>
        <v>13.529007455418363</v>
      </c>
      <c r="P134" s="300"/>
      <c r="Q134" s="300">
        <v>7.49853218458568</v>
      </c>
      <c r="R134" s="300">
        <v>5.1306019532617562</v>
      </c>
      <c r="S134" s="300">
        <v>0.97673880069409091</v>
      </c>
      <c r="T134" s="300">
        <f>SUM(Q134:S134)</f>
        <v>13.605872938541529</v>
      </c>
      <c r="U134" s="300"/>
      <c r="V134" s="300">
        <v>8.8019040718954287</v>
      </c>
      <c r="W134" s="300">
        <v>5.1484570997638759</v>
      </c>
      <c r="X134" s="300">
        <v>1.0784517502616162</v>
      </c>
      <c r="Y134" s="300">
        <f>SUM(V134:X134)</f>
        <v>15.02881292192092</v>
      </c>
    </row>
    <row r="135" spans="1:25" x14ac:dyDescent="0.2">
      <c r="A135" s="260" t="s">
        <v>364</v>
      </c>
      <c r="B135" s="300">
        <v>6.1096727452374484</v>
      </c>
      <c r="C135" s="300">
        <v>0.84965986761949186</v>
      </c>
      <c r="D135" s="300">
        <v>2.0518488000267396</v>
      </c>
      <c r="E135" s="300">
        <f t="shared" ref="E135:E136" si="209">SUM(B135:D135)</f>
        <v>9.0111814128836798</v>
      </c>
      <c r="F135" s="300"/>
      <c r="G135" s="300">
        <v>7.9077583385186303</v>
      </c>
      <c r="H135" s="300">
        <v>1.9247028478741917</v>
      </c>
      <c r="I135" s="300">
        <v>0.68349561029780759</v>
      </c>
      <c r="J135" s="300">
        <f t="shared" ref="J135:J136" si="210">SUM(G135:I135)</f>
        <v>10.515956796690629</v>
      </c>
      <c r="K135" s="300"/>
      <c r="L135" s="300">
        <v>8.2338288188060584</v>
      </c>
      <c r="M135" s="300">
        <v>2.7402822071621498</v>
      </c>
      <c r="N135" s="300">
        <v>1.8948815186134305</v>
      </c>
      <c r="O135" s="300">
        <f t="shared" ref="O135:O136" si="211">SUM(L135:N135)</f>
        <v>12.868992544581639</v>
      </c>
      <c r="P135" s="300"/>
      <c r="Q135" s="300">
        <v>8.2511864595403903</v>
      </c>
      <c r="R135" s="300">
        <v>2.7533348668717919</v>
      </c>
      <c r="S135" s="300">
        <v>1.998605735046274</v>
      </c>
      <c r="T135" s="300">
        <f t="shared" ref="T135:T136" si="212">SUM(Q135:S135)</f>
        <v>13.003127061458455</v>
      </c>
      <c r="U135" s="300"/>
      <c r="V135" s="300">
        <v>9.0421279215396275</v>
      </c>
      <c r="W135" s="300">
        <v>3.0723097019252217</v>
      </c>
      <c r="X135" s="300">
        <v>2.3797494546142128</v>
      </c>
      <c r="Y135" s="300">
        <f t="shared" ref="Y135:Y136" si="213">SUM(V135:X135)</f>
        <v>14.494187078079062</v>
      </c>
    </row>
    <row r="136" spans="1:25" x14ac:dyDescent="0.2">
      <c r="A136" s="264" t="s">
        <v>363</v>
      </c>
      <c r="B136" s="301">
        <f>SUM(B134:B135)</f>
        <v>13.581094961420462</v>
      </c>
      <c r="C136" s="301">
        <f t="shared" ref="C136" si="214">SUM(C134:C135)</f>
        <v>5.5576930073950974</v>
      </c>
      <c r="D136" s="301">
        <f t="shared" ref="D136" si="215">SUM(D134:D135)</f>
        <v>3.0092120311844464</v>
      </c>
      <c r="E136" s="301">
        <f t="shared" si="209"/>
        <v>22.148000000000007</v>
      </c>
      <c r="F136" s="301"/>
      <c r="G136" s="301">
        <f>SUM(G134:G135)</f>
        <v>16.354516637251045</v>
      </c>
      <c r="H136" s="301">
        <f t="shared" ref="H136" si="216">SUM(H134:H135)</f>
        <v>6.9680168453630973</v>
      </c>
      <c r="I136" s="301">
        <f t="shared" ref="I136" si="217">SUM(I134:I135)</f>
        <v>2.9044665173858601</v>
      </c>
      <c r="J136" s="301">
        <f t="shared" si="210"/>
        <v>26.227</v>
      </c>
      <c r="K136" s="301"/>
      <c r="L136" s="301">
        <f>SUM(L134:L135)</f>
        <v>15.453488384029285</v>
      </c>
      <c r="M136" s="301">
        <f t="shared" ref="M136" si="218">SUM(M134:M135)</f>
        <v>8.0889474968267514</v>
      </c>
      <c r="N136" s="301">
        <f t="shared" ref="N136" si="219">SUM(N134:N135)</f>
        <v>2.855564119143966</v>
      </c>
      <c r="O136" s="301">
        <f t="shared" si="211"/>
        <v>26.398000000000003</v>
      </c>
      <c r="P136" s="301"/>
      <c r="Q136" s="301">
        <f>SUM(Q134:Q135)</f>
        <v>15.749718644126069</v>
      </c>
      <c r="R136" s="301">
        <f t="shared" ref="R136" si="220">SUM(R134:R135)</f>
        <v>7.883936820133548</v>
      </c>
      <c r="S136" s="301">
        <f t="shared" ref="S136" si="221">SUM(S134:S135)</f>
        <v>2.9753445357403647</v>
      </c>
      <c r="T136" s="301">
        <f t="shared" si="212"/>
        <v>26.608999999999984</v>
      </c>
      <c r="U136" s="301"/>
      <c r="V136" s="301">
        <f>SUM(V134:V135)</f>
        <v>17.844031993435056</v>
      </c>
      <c r="W136" s="301">
        <f t="shared" ref="W136" si="222">SUM(W134:W135)</f>
        <v>8.2207668016890985</v>
      </c>
      <c r="X136" s="301">
        <f t="shared" ref="X136" si="223">SUM(X134:X135)</f>
        <v>3.458201204875829</v>
      </c>
      <c r="Y136" s="301">
        <f t="shared" si="213"/>
        <v>29.522999999999982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22.902007331467185</v>
      </c>
      <c r="C143" s="300">
        <v>15.034442666317405</v>
      </c>
      <c r="D143" s="300">
        <v>8.7741258119246179</v>
      </c>
      <c r="E143" s="300">
        <f>SUM(B143:D143)</f>
        <v>46.710575809709212</v>
      </c>
      <c r="F143" s="300"/>
      <c r="G143" s="300">
        <v>23.772000186413862</v>
      </c>
      <c r="H143" s="300">
        <v>14.716464887976102</v>
      </c>
      <c r="I143" s="300">
        <v>8.6958710651631179</v>
      </c>
      <c r="J143" s="300">
        <f>SUM(G143:I143)</f>
        <v>47.184336139553082</v>
      </c>
      <c r="K143" s="300"/>
      <c r="L143" s="300">
        <v>21.111970767118493</v>
      </c>
      <c r="M143" s="300">
        <v>15.147374111814681</v>
      </c>
      <c r="N143" s="300">
        <v>4.7587576202993205</v>
      </c>
      <c r="O143" s="300">
        <f>SUM(L143:N143)</f>
        <v>41.018102499232498</v>
      </c>
      <c r="P143" s="300"/>
      <c r="Q143" s="300">
        <v>21.936147747780087</v>
      </c>
      <c r="R143" s="300">
        <v>15.846705544437651</v>
      </c>
      <c r="S143" s="300">
        <v>5.0316609398820962</v>
      </c>
      <c r="T143" s="300">
        <f>SUM(Q143:S143)</f>
        <v>42.814514232099832</v>
      </c>
      <c r="U143" s="300"/>
      <c r="V143" s="300">
        <v>23.224453332877555</v>
      </c>
      <c r="W143" s="300">
        <v>16.877973863688705</v>
      </c>
      <c r="X143" s="300">
        <v>5.5238506358547808</v>
      </c>
      <c r="Y143" s="300">
        <f>SUM(V143:X143)</f>
        <v>45.626277832421039</v>
      </c>
    </row>
    <row r="144" spans="1:25" x14ac:dyDescent="0.2">
      <c r="A144" s="260" t="s">
        <v>364</v>
      </c>
      <c r="B144" s="300">
        <v>40.555744147337798</v>
      </c>
      <c r="C144" s="300">
        <v>6.0600478658788726</v>
      </c>
      <c r="D144" s="300">
        <v>10.793632177074084</v>
      </c>
      <c r="E144" s="300">
        <f t="shared" ref="E144:E145" si="224">SUM(B144:D144)</f>
        <v>57.40942419029075</v>
      </c>
      <c r="F144" s="300"/>
      <c r="G144" s="300">
        <v>38.158569523500773</v>
      </c>
      <c r="H144" s="300">
        <v>4.3101146667515442</v>
      </c>
      <c r="I144" s="300">
        <v>14.837979670194633</v>
      </c>
      <c r="J144" s="300">
        <f t="shared" ref="J144:J145" si="225">SUM(G144:I144)</f>
        <v>57.306663860446953</v>
      </c>
      <c r="K144" s="300"/>
      <c r="L144" s="300">
        <v>39.797581983549406</v>
      </c>
      <c r="M144" s="300">
        <v>6.1280504855454536</v>
      </c>
      <c r="N144" s="300">
        <v>18.056265031672705</v>
      </c>
      <c r="O144" s="300">
        <f t="shared" ref="O144:O145" si="226">SUM(L144:N144)</f>
        <v>63.981897500767559</v>
      </c>
      <c r="P144" s="300"/>
      <c r="Q144" s="300">
        <v>40.468553572881213</v>
      </c>
      <c r="R144" s="300">
        <v>6.4892220153342635</v>
      </c>
      <c r="S144" s="300">
        <v>18.622710179684731</v>
      </c>
      <c r="T144" s="300">
        <f t="shared" ref="T144:T145" si="227">SUM(Q144:S144)</f>
        <v>65.5804857679002</v>
      </c>
      <c r="U144" s="300"/>
      <c r="V144" s="300">
        <v>41.597144758044607</v>
      </c>
      <c r="W144" s="300">
        <v>7.1166620719008664</v>
      </c>
      <c r="X144" s="300">
        <v>19.630915337633503</v>
      </c>
      <c r="Y144" s="300">
        <f t="shared" ref="Y144:Y145" si="228">SUM(V144:X144)</f>
        <v>68.344722167578979</v>
      </c>
    </row>
    <row r="145" spans="1:25" x14ac:dyDescent="0.2">
      <c r="A145" s="264" t="s">
        <v>363</v>
      </c>
      <c r="B145" s="301">
        <f>SUM(B143:B144)</f>
        <v>63.45775147880498</v>
      </c>
      <c r="C145" s="301">
        <f t="shared" ref="C145" si="229">SUM(C143:C144)</f>
        <v>21.094490532196279</v>
      </c>
      <c r="D145" s="301">
        <f t="shared" ref="D145" si="230">SUM(D143:D144)</f>
        <v>19.5677579889987</v>
      </c>
      <c r="E145" s="301">
        <f t="shared" si="224"/>
        <v>104.11999999999995</v>
      </c>
      <c r="F145" s="301"/>
      <c r="G145" s="301">
        <f>SUM(G143:G144)</f>
        <v>61.930569709914636</v>
      </c>
      <c r="H145" s="301">
        <f t="shared" ref="H145" si="231">SUM(H143:H144)</f>
        <v>19.026579554727647</v>
      </c>
      <c r="I145" s="301">
        <f t="shared" ref="I145" si="232">SUM(I143:I144)</f>
        <v>23.533850735357753</v>
      </c>
      <c r="J145" s="301">
        <f t="shared" si="225"/>
        <v>104.49100000000004</v>
      </c>
      <c r="K145" s="301"/>
      <c r="L145" s="301">
        <f>SUM(L143:L144)</f>
        <v>60.909552750667899</v>
      </c>
      <c r="M145" s="301">
        <f t="shared" ref="M145" si="233">SUM(M143:M144)</f>
        <v>21.275424597360136</v>
      </c>
      <c r="N145" s="301">
        <f t="shared" ref="N145" si="234">SUM(N143:N144)</f>
        <v>22.815022651972026</v>
      </c>
      <c r="O145" s="301">
        <f t="shared" si="226"/>
        <v>105.00000000000007</v>
      </c>
      <c r="P145" s="301"/>
      <c r="Q145" s="301">
        <f>SUM(Q143:Q144)</f>
        <v>62.404701320661303</v>
      </c>
      <c r="R145" s="301">
        <f t="shared" ref="R145" si="235">SUM(R143:R144)</f>
        <v>22.335927559771914</v>
      </c>
      <c r="S145" s="301">
        <f t="shared" ref="S145" si="236">SUM(S143:S144)</f>
        <v>23.654371119566825</v>
      </c>
      <c r="T145" s="301">
        <f t="shared" si="227"/>
        <v>108.39500000000004</v>
      </c>
      <c r="U145" s="301"/>
      <c r="V145" s="301">
        <f>SUM(V143:V144)</f>
        <v>64.821598090922166</v>
      </c>
      <c r="W145" s="301">
        <f t="shared" ref="W145" si="237">SUM(W143:W144)</f>
        <v>23.994635935589571</v>
      </c>
      <c r="X145" s="301">
        <f t="shared" ref="X145" si="238">SUM(X143:X144)</f>
        <v>25.154765973488285</v>
      </c>
      <c r="Y145" s="301">
        <f t="shared" si="228"/>
        <v>113.97100000000002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20.197778060115365</v>
      </c>
      <c r="C152" s="300">
        <v>22.57617816388332</v>
      </c>
      <c r="D152" s="300">
        <v>4.2518557556655008</v>
      </c>
      <c r="E152" s="300">
        <f>SUM(B152:D152)</f>
        <v>47.025811979664184</v>
      </c>
      <c r="F152" s="300"/>
      <c r="G152" s="300">
        <v>29.062215046047353</v>
      </c>
      <c r="H152" s="300">
        <v>25.012725227402086</v>
      </c>
      <c r="I152" s="300">
        <v>7.4063178997617278</v>
      </c>
      <c r="J152" s="300">
        <f>SUM(G152:I152)</f>
        <v>61.481258173211174</v>
      </c>
      <c r="K152" s="300"/>
      <c r="L152" s="300">
        <v>26.210069683513922</v>
      </c>
      <c r="M152" s="300">
        <v>24.691570818506872</v>
      </c>
      <c r="N152" s="300">
        <v>5.8223554129250275</v>
      </c>
      <c r="O152" s="300">
        <f>SUM(L152:N152)</f>
        <v>56.723995914945824</v>
      </c>
      <c r="P152" s="300"/>
      <c r="Q152" s="300">
        <v>28.358806488316755</v>
      </c>
      <c r="R152" s="300">
        <v>25.750022579659447</v>
      </c>
      <c r="S152" s="300">
        <v>6.0850073233855202</v>
      </c>
      <c r="T152" s="300">
        <f>SUM(Q152:S152)</f>
        <v>60.193836391361721</v>
      </c>
      <c r="U152" s="300"/>
      <c r="V152" s="300">
        <v>30.82246342971137</v>
      </c>
      <c r="W152" s="300">
        <v>26.44056256765521</v>
      </c>
      <c r="X152" s="300">
        <v>6.5275138837848132</v>
      </c>
      <c r="Y152" s="300">
        <f>SUM(V152:X152)</f>
        <v>63.790539881151396</v>
      </c>
    </row>
    <row r="153" spans="1:25" x14ac:dyDescent="0.2">
      <c r="A153" s="260" t="s">
        <v>364</v>
      </c>
      <c r="B153" s="300">
        <v>44.038711715148672</v>
      </c>
      <c r="C153" s="300">
        <v>18.389768317205732</v>
      </c>
      <c r="D153" s="300">
        <v>7.7407079879814811</v>
      </c>
      <c r="E153" s="300">
        <f t="shared" ref="E153:E154" si="239">SUM(B153:D153)</f>
        <v>70.169188020335881</v>
      </c>
      <c r="F153" s="300"/>
      <c r="G153" s="300">
        <v>53.674293538529398</v>
      </c>
      <c r="H153" s="300">
        <v>18.85029443942161</v>
      </c>
      <c r="I153" s="300">
        <v>7.4751538488377989</v>
      </c>
      <c r="J153" s="300">
        <f t="shared" ref="J153:J154" si="240">SUM(G153:I153)</f>
        <v>79.999741826788807</v>
      </c>
      <c r="K153" s="300"/>
      <c r="L153" s="300">
        <v>51.193867653544757</v>
      </c>
      <c r="M153" s="300">
        <v>18.034744539273269</v>
      </c>
      <c r="N153" s="300">
        <v>4.9353918922358666</v>
      </c>
      <c r="O153" s="300">
        <f t="shared" ref="O153:O154" si="241">SUM(L153:N153)</f>
        <v>74.16400408505389</v>
      </c>
      <c r="P153" s="300"/>
      <c r="Q153" s="300">
        <v>54.410547157028326</v>
      </c>
      <c r="R153" s="300">
        <v>19.128926865123088</v>
      </c>
      <c r="S153" s="300">
        <v>5.1636895864869192</v>
      </c>
      <c r="T153" s="300">
        <f t="shared" ref="T153:T154" si="242">SUM(Q153:S153)</f>
        <v>78.703163608638334</v>
      </c>
      <c r="U153" s="300"/>
      <c r="V153" s="300">
        <v>57.846778677614338</v>
      </c>
      <c r="W153" s="300">
        <v>20.150734747421399</v>
      </c>
      <c r="X153" s="300">
        <v>5.5059466938127644</v>
      </c>
      <c r="Y153" s="300">
        <f t="shared" ref="Y153:Y154" si="243">SUM(V153:X153)</f>
        <v>83.503460118848494</v>
      </c>
    </row>
    <row r="154" spans="1:25" x14ac:dyDescent="0.2">
      <c r="A154" s="264" t="s">
        <v>363</v>
      </c>
      <c r="B154" s="301">
        <f>SUM(B152:B153)</f>
        <v>64.236489775264033</v>
      </c>
      <c r="C154" s="301">
        <f t="shared" ref="C154" si="244">SUM(C152:C153)</f>
        <v>40.965946481089048</v>
      </c>
      <c r="D154" s="301">
        <f t="shared" ref="D154" si="245">SUM(D152:D153)</f>
        <v>11.992563743646983</v>
      </c>
      <c r="E154" s="301">
        <f t="shared" si="239"/>
        <v>117.19500000000006</v>
      </c>
      <c r="F154" s="301"/>
      <c r="G154" s="301">
        <f>SUM(G152:G153)</f>
        <v>82.736508584576754</v>
      </c>
      <c r="H154" s="301">
        <f t="shared" ref="H154" si="246">SUM(H152:H153)</f>
        <v>43.863019666823696</v>
      </c>
      <c r="I154" s="301">
        <f t="shared" ref="I154" si="247">SUM(I152:I153)</f>
        <v>14.881471748599527</v>
      </c>
      <c r="J154" s="301">
        <f t="shared" si="240"/>
        <v>141.48099999999997</v>
      </c>
      <c r="K154" s="301"/>
      <c r="L154" s="301">
        <f>SUM(L152:L153)</f>
        <v>77.403937337058679</v>
      </c>
      <c r="M154" s="301">
        <f t="shared" ref="M154" si="248">SUM(M152:M153)</f>
        <v>42.726315357780138</v>
      </c>
      <c r="N154" s="301">
        <f t="shared" ref="N154" si="249">SUM(N152:N153)</f>
        <v>10.757747305160894</v>
      </c>
      <c r="O154" s="301">
        <f t="shared" si="241"/>
        <v>130.88799999999972</v>
      </c>
      <c r="P154" s="301"/>
      <c r="Q154" s="301">
        <f>SUM(Q152:Q153)</f>
        <v>82.769353645345078</v>
      </c>
      <c r="R154" s="301">
        <f t="shared" ref="R154" si="250">SUM(R152:R153)</f>
        <v>44.878949444782535</v>
      </c>
      <c r="S154" s="301">
        <f t="shared" ref="S154" si="251">SUM(S152:S153)</f>
        <v>11.248696909872439</v>
      </c>
      <c r="T154" s="301">
        <f t="shared" si="242"/>
        <v>138.89700000000005</v>
      </c>
      <c r="U154" s="301"/>
      <c r="V154" s="301">
        <f>SUM(V152:V153)</f>
        <v>88.669242107325715</v>
      </c>
      <c r="W154" s="301">
        <f t="shared" ref="W154" si="252">SUM(W152:W153)</f>
        <v>46.591297315076609</v>
      </c>
      <c r="X154" s="301">
        <f t="shared" ref="X154" si="253">SUM(X152:X153)</f>
        <v>12.033460577597577</v>
      </c>
      <c r="Y154" s="301">
        <f t="shared" si="243"/>
        <v>147.2939999999999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14.891270803758516</v>
      </c>
      <c r="C161" s="300">
        <v>15.048347210798658</v>
      </c>
      <c r="D161" s="300">
        <v>1.573969711070097</v>
      </c>
      <c r="E161" s="300">
        <f>SUM(B161:D161)</f>
        <v>31.513587725627275</v>
      </c>
      <c r="F161" s="300"/>
      <c r="G161" s="300">
        <v>15.559401551876871</v>
      </c>
      <c r="H161" s="300">
        <v>13.925867122722785</v>
      </c>
      <c r="I161" s="300">
        <v>2.5616663677170735</v>
      </c>
      <c r="J161" s="300">
        <f>SUM(G161:I161)</f>
        <v>32.046935042316733</v>
      </c>
      <c r="K161" s="300"/>
      <c r="L161" s="300">
        <v>16.318111364767205</v>
      </c>
      <c r="M161" s="300">
        <v>14.252584057421211</v>
      </c>
      <c r="N161" s="300">
        <v>0.95589127818080044</v>
      </c>
      <c r="O161" s="300">
        <f>SUM(L161:N161)</f>
        <v>31.526586700369215</v>
      </c>
      <c r="P161" s="300"/>
      <c r="Q161" s="300">
        <v>16.540518035233301</v>
      </c>
      <c r="R161" s="300">
        <v>14.476073006878899</v>
      </c>
      <c r="S161" s="300">
        <v>0.97009926679478764</v>
      </c>
      <c r="T161" s="300">
        <f>SUM(Q161:S161)</f>
        <v>31.986690308906987</v>
      </c>
      <c r="U161" s="300"/>
      <c r="V161" s="300">
        <v>17.410019760719045</v>
      </c>
      <c r="W161" s="300">
        <v>15.243680952389523</v>
      </c>
      <c r="X161" s="300">
        <v>1.0299343983353078</v>
      </c>
      <c r="Y161" s="300">
        <f>SUM(V161:X161)</f>
        <v>33.683635111443877</v>
      </c>
    </row>
    <row r="162" spans="1:25" x14ac:dyDescent="0.2">
      <c r="A162" s="260" t="s">
        <v>364</v>
      </c>
      <c r="B162" s="300">
        <v>17.237799986113732</v>
      </c>
      <c r="C162" s="300">
        <v>2.7477685757602632</v>
      </c>
      <c r="D162" s="300">
        <v>2.3358437124986735</v>
      </c>
      <c r="E162" s="300">
        <f t="shared" ref="E162:E163" si="254">SUM(B162:D162)</f>
        <v>22.321412274372669</v>
      </c>
      <c r="F162" s="300"/>
      <c r="G162" s="300">
        <v>17.841128663610206</v>
      </c>
      <c r="H162" s="300">
        <v>2.5727750683352473</v>
      </c>
      <c r="I162" s="300">
        <v>0.79316122573780556</v>
      </c>
      <c r="J162" s="300">
        <f t="shared" ref="J162:J163" si="255">SUM(G162:I162)</f>
        <v>21.207064957683258</v>
      </c>
      <c r="K162" s="300"/>
      <c r="L162" s="300">
        <v>18.545182070086863</v>
      </c>
      <c r="M162" s="300">
        <v>2.6192312295438649</v>
      </c>
      <c r="N162" s="300">
        <v>0</v>
      </c>
      <c r="O162" s="300">
        <f t="shared" ref="O162:O163" si="256">SUM(L162:N162)</f>
        <v>21.164413299630727</v>
      </c>
      <c r="P162" s="300"/>
      <c r="Q162" s="300">
        <v>18.418322040790585</v>
      </c>
      <c r="R162" s="300">
        <v>2.7979876503024022</v>
      </c>
      <c r="S162" s="300">
        <v>0</v>
      </c>
      <c r="T162" s="300">
        <f t="shared" ref="T162:T163" si="257">SUM(Q162:S162)</f>
        <v>21.216309691092988</v>
      </c>
      <c r="U162" s="300"/>
      <c r="V162" s="300">
        <v>18.596399890450005</v>
      </c>
      <c r="W162" s="300">
        <v>3.2489649981061821</v>
      </c>
      <c r="X162" s="300">
        <v>0</v>
      </c>
      <c r="Y162" s="300">
        <f t="shared" ref="Y162:Y163" si="258">SUM(V162:X162)</f>
        <v>21.845364888556187</v>
      </c>
    </row>
    <row r="163" spans="1:25" x14ac:dyDescent="0.2">
      <c r="A163" s="264" t="s">
        <v>363</v>
      </c>
      <c r="B163" s="301">
        <f>SUM(B161:B162)</f>
        <v>32.129070789872245</v>
      </c>
      <c r="C163" s="301">
        <f t="shared" ref="C163" si="259">SUM(C161:C162)</f>
        <v>17.796115786558921</v>
      </c>
      <c r="D163" s="301">
        <f t="shared" ref="D163" si="260">SUM(D161:D162)</f>
        <v>3.9098134235687705</v>
      </c>
      <c r="E163" s="301">
        <f t="shared" si="254"/>
        <v>53.834999999999937</v>
      </c>
      <c r="F163" s="301"/>
      <c r="G163" s="301">
        <f>SUM(G161:G162)</f>
        <v>33.40053021548708</v>
      </c>
      <c r="H163" s="301">
        <f t="shared" ref="H163" si="261">SUM(H161:H162)</f>
        <v>16.498642191058032</v>
      </c>
      <c r="I163" s="301">
        <f t="shared" ref="I163" si="262">SUM(I161:I162)</f>
        <v>3.3548275934548792</v>
      </c>
      <c r="J163" s="301">
        <f t="shared" si="255"/>
        <v>53.253999999999991</v>
      </c>
      <c r="K163" s="301"/>
      <c r="L163" s="301">
        <f>SUM(L161:L162)</f>
        <v>34.863293434854072</v>
      </c>
      <c r="M163" s="301">
        <f t="shared" ref="M163" si="263">SUM(M161:M162)</f>
        <v>16.871815286965077</v>
      </c>
      <c r="N163" s="301">
        <f t="shared" ref="N163" si="264">SUM(N161:N162)</f>
        <v>0.95589127818080044</v>
      </c>
      <c r="O163" s="301">
        <f t="shared" si="256"/>
        <v>52.690999999999946</v>
      </c>
      <c r="P163" s="301"/>
      <c r="Q163" s="301">
        <f>SUM(Q161:Q162)</f>
        <v>34.95884007602389</v>
      </c>
      <c r="R163" s="301">
        <f t="shared" ref="R163" si="265">SUM(R161:R162)</f>
        <v>17.274060657181302</v>
      </c>
      <c r="S163" s="301">
        <f t="shared" ref="S163" si="266">SUM(S161:S162)</f>
        <v>0.97009926679478764</v>
      </c>
      <c r="T163" s="301">
        <f t="shared" si="257"/>
        <v>53.202999999999982</v>
      </c>
      <c r="U163" s="301"/>
      <c r="V163" s="301">
        <f>SUM(V161:V162)</f>
        <v>36.006419651169054</v>
      </c>
      <c r="W163" s="301">
        <f t="shared" ref="W163" si="267">SUM(W161:W162)</f>
        <v>18.492645950495707</v>
      </c>
      <c r="X163" s="301">
        <f t="shared" ref="X163" si="268">SUM(X161:X162)</f>
        <v>1.0299343983353078</v>
      </c>
      <c r="Y163" s="301">
        <f t="shared" si="258"/>
        <v>55.529000000000067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40.998442625983174</v>
      </c>
      <c r="C170" s="300">
        <v>53.647236363661555</v>
      </c>
      <c r="D170" s="300">
        <v>4.3758600502760459</v>
      </c>
      <c r="E170" s="300">
        <f>SUM(B170:D170)</f>
        <v>99.021539039920768</v>
      </c>
      <c r="F170" s="300"/>
      <c r="G170" s="300">
        <v>41.442752034470217</v>
      </c>
      <c r="H170" s="300">
        <v>48.730768121009291</v>
      </c>
      <c r="I170" s="300">
        <v>4.7231534546071909</v>
      </c>
      <c r="J170" s="300">
        <f>SUM(G170:I170)</f>
        <v>94.896673610086694</v>
      </c>
      <c r="K170" s="300"/>
      <c r="L170" s="300">
        <v>41.930704574401766</v>
      </c>
      <c r="M170" s="300">
        <v>49.194486859123771</v>
      </c>
      <c r="N170" s="300">
        <v>5.2314790780729314</v>
      </c>
      <c r="O170" s="300">
        <f>SUM(L170:N170)</f>
        <v>96.35667051159848</v>
      </c>
      <c r="P170" s="300"/>
      <c r="Q170" s="300">
        <v>44.091124246240923</v>
      </c>
      <c r="R170" s="300">
        <v>49.51530005244269</v>
      </c>
      <c r="S170" s="300">
        <v>5.4414433775939157</v>
      </c>
      <c r="T170" s="300">
        <f>SUM(Q170:S170)</f>
        <v>99.047867676277519</v>
      </c>
      <c r="U170" s="300"/>
      <c r="V170" s="300">
        <v>49.196912710254409</v>
      </c>
      <c r="W170" s="300">
        <v>50.504997639025277</v>
      </c>
      <c r="X170" s="300">
        <v>5.8104809587326427</v>
      </c>
      <c r="Y170" s="300">
        <f>SUM(V170:X170)</f>
        <v>105.51239130801233</v>
      </c>
    </row>
    <row r="171" spans="1:25" x14ac:dyDescent="0.2">
      <c r="A171" s="260" t="s">
        <v>364</v>
      </c>
      <c r="B171" s="300">
        <v>25.727364259527292</v>
      </c>
      <c r="C171" s="300">
        <v>8.5993055284744813</v>
      </c>
      <c r="D171" s="300">
        <v>4.4167911720777147</v>
      </c>
      <c r="E171" s="300">
        <f t="shared" ref="E171" si="269">SUM(B171:D171)</f>
        <v>38.743460960079489</v>
      </c>
      <c r="F171" s="300"/>
      <c r="G171" s="300">
        <v>25.163119058816626</v>
      </c>
      <c r="H171" s="300">
        <v>8.2828194737603198</v>
      </c>
      <c r="I171" s="300">
        <v>3.9083878573365887</v>
      </c>
      <c r="J171" s="300">
        <f t="shared" ref="J171:J172" si="270">SUM(G171:I171)</f>
        <v>37.354326389913538</v>
      </c>
      <c r="K171" s="300"/>
      <c r="L171" s="300">
        <v>26.009375435010938</v>
      </c>
      <c r="M171" s="300">
        <v>7.6122234298516833</v>
      </c>
      <c r="N171" s="300">
        <v>4.173730623539007</v>
      </c>
      <c r="O171" s="300">
        <f t="shared" ref="O171:O172" si="271">SUM(L171:N171)</f>
        <v>37.795329488401627</v>
      </c>
      <c r="P171" s="300"/>
      <c r="Q171" s="300">
        <v>26.405354050296818</v>
      </c>
      <c r="R171" s="300">
        <v>7.9355281945193425</v>
      </c>
      <c r="S171" s="300">
        <v>4.3762500789062742</v>
      </c>
      <c r="T171" s="300">
        <f t="shared" ref="T171:T172" si="272">SUM(Q171:S171)</f>
        <v>38.717132323722431</v>
      </c>
      <c r="U171" s="300"/>
      <c r="V171" s="300">
        <v>27.446098033254046</v>
      </c>
      <c r="W171" s="300">
        <v>8.6452032795519251</v>
      </c>
      <c r="X171" s="300">
        <v>4.8103073791814532</v>
      </c>
      <c r="Y171" s="300">
        <f t="shared" ref="Y171:Y172" si="273">SUM(V171:X171)</f>
        <v>40.90160869198742</v>
      </c>
    </row>
    <row r="172" spans="1:25" x14ac:dyDescent="0.2">
      <c r="A172" s="264" t="s">
        <v>363</v>
      </c>
      <c r="B172" s="301">
        <f>SUM(B170:B171)</f>
        <v>66.725806885510465</v>
      </c>
      <c r="C172" s="301">
        <f t="shared" ref="C172" si="274">SUM(C170:C171)</f>
        <v>62.246541892136037</v>
      </c>
      <c r="D172" s="301">
        <f t="shared" ref="D172" si="275">SUM(D170:D171)</f>
        <v>8.7926512223537614</v>
      </c>
      <c r="E172" s="301">
        <f>SUM(B172:D172)</f>
        <v>137.76500000000027</v>
      </c>
      <c r="F172" s="301"/>
      <c r="G172" s="301">
        <f>SUM(G170:G171)</f>
        <v>66.605871093286851</v>
      </c>
      <c r="H172" s="301">
        <f t="shared" ref="H172" si="276">SUM(H170:H171)</f>
        <v>57.013587594769611</v>
      </c>
      <c r="I172" s="301">
        <f t="shared" ref="I172" si="277">SUM(I170:I171)</f>
        <v>8.6315413119437796</v>
      </c>
      <c r="J172" s="301">
        <f t="shared" si="270"/>
        <v>132.25100000000023</v>
      </c>
      <c r="K172" s="301"/>
      <c r="L172" s="301">
        <f>SUM(L170:L171)</f>
        <v>67.940080009412696</v>
      </c>
      <c r="M172" s="301">
        <f t="shared" ref="M172" si="278">SUM(M170:M171)</f>
        <v>56.806710288975452</v>
      </c>
      <c r="N172" s="301">
        <f t="shared" ref="N172" si="279">SUM(N170:N171)</f>
        <v>9.4052097016119376</v>
      </c>
      <c r="O172" s="301">
        <f t="shared" si="271"/>
        <v>134.1520000000001</v>
      </c>
      <c r="P172" s="301"/>
      <c r="Q172" s="301">
        <f>SUM(Q170:Q171)</f>
        <v>70.496478296537745</v>
      </c>
      <c r="R172" s="301">
        <f t="shared" ref="R172" si="280">SUM(R170:R171)</f>
        <v>57.450828246962033</v>
      </c>
      <c r="S172" s="301">
        <f t="shared" ref="S172" si="281">SUM(S170:S171)</f>
        <v>9.8176934565001908</v>
      </c>
      <c r="T172" s="301">
        <f t="shared" si="272"/>
        <v>137.76499999999996</v>
      </c>
      <c r="U172" s="301"/>
      <c r="V172" s="301">
        <f>SUM(V170:V171)</f>
        <v>76.643010743508455</v>
      </c>
      <c r="W172" s="301">
        <f t="shared" ref="W172" si="282">SUM(W170:W171)</f>
        <v>59.150200918577198</v>
      </c>
      <c r="X172" s="301">
        <f t="shared" ref="X172" si="283">SUM(X170:X171)</f>
        <v>10.620788337914096</v>
      </c>
      <c r="Y172" s="301">
        <f t="shared" si="273"/>
        <v>146.41399999999973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61.607756972741342</v>
      </c>
      <c r="C179" s="300">
        <v>57.91090476014822</v>
      </c>
      <c r="D179" s="300">
        <v>7.9972012896674567</v>
      </c>
      <c r="E179" s="300">
        <f>SUM(B179:D179)</f>
        <v>127.51586302255703</v>
      </c>
      <c r="F179" s="300"/>
      <c r="G179" s="300">
        <v>74.733617756570055</v>
      </c>
      <c r="H179" s="300">
        <v>68.447732179843769</v>
      </c>
      <c r="I179" s="300">
        <v>8.7169674409132742</v>
      </c>
      <c r="J179" s="300">
        <f>SUM(G179:I179)</f>
        <v>151.89831737732709</v>
      </c>
      <c r="K179" s="300"/>
      <c r="L179" s="300">
        <v>76.127710645535956</v>
      </c>
      <c r="M179" s="300">
        <v>66.678765601658782</v>
      </c>
      <c r="N179" s="300">
        <v>6.121433397222046</v>
      </c>
      <c r="O179" s="300">
        <f>SUM(L179:N179)</f>
        <v>148.92790964441676</v>
      </c>
      <c r="P179" s="300"/>
      <c r="Q179" s="300">
        <v>82.655350072484723</v>
      </c>
      <c r="R179" s="300">
        <v>68.24586545342865</v>
      </c>
      <c r="S179" s="300">
        <v>6.8437248220821356</v>
      </c>
      <c r="T179" s="300">
        <f>SUM(Q179:S179)</f>
        <v>157.74494034799548</v>
      </c>
      <c r="U179" s="300"/>
      <c r="V179" s="300">
        <v>91.929914057581442</v>
      </c>
      <c r="W179" s="300">
        <v>66.823292727490369</v>
      </c>
      <c r="X179" s="300">
        <v>7.8152906863718217</v>
      </c>
      <c r="Y179" s="300">
        <f>SUM(V179:X179)</f>
        <v>166.56849747144364</v>
      </c>
    </row>
    <row r="180" spans="1:25" x14ac:dyDescent="0.2">
      <c r="A180" s="260" t="s">
        <v>364</v>
      </c>
      <c r="B180" s="300">
        <v>24.846020552180097</v>
      </c>
      <c r="C180" s="300">
        <v>6.1812559113878702</v>
      </c>
      <c r="D180" s="300">
        <v>2.7308605138753057</v>
      </c>
      <c r="E180" s="300">
        <f t="shared" ref="E180:E181" si="284">SUM(B180:D180)</f>
        <v>33.758136977443272</v>
      </c>
      <c r="F180" s="300"/>
      <c r="G180" s="300">
        <v>25.902007067680618</v>
      </c>
      <c r="H180" s="300">
        <v>7.7592840435432953</v>
      </c>
      <c r="I180" s="300">
        <v>5.7583915114489965</v>
      </c>
      <c r="J180" s="300">
        <f t="shared" ref="J180:J181" si="285">SUM(G180:I180)</f>
        <v>39.419682622672909</v>
      </c>
      <c r="K180" s="300"/>
      <c r="L180" s="300">
        <v>25.484294330727518</v>
      </c>
      <c r="M180" s="300">
        <v>7.6525598695683739</v>
      </c>
      <c r="N180" s="300">
        <v>6.6852361552877007</v>
      </c>
      <c r="O180" s="300">
        <f t="shared" ref="O180:O181" si="286">SUM(L180:N180)</f>
        <v>39.822090355583597</v>
      </c>
      <c r="P180" s="300"/>
      <c r="Q180" s="300">
        <v>26.930727526607821</v>
      </c>
      <c r="R180" s="300">
        <v>8.2831892996293242</v>
      </c>
      <c r="S180" s="300">
        <v>6.7091428257671772</v>
      </c>
      <c r="T180" s="300">
        <f t="shared" ref="T180:T181" si="287">SUM(Q180:S180)</f>
        <v>41.923059652004326</v>
      </c>
      <c r="U180" s="300"/>
      <c r="V180" s="300">
        <v>28.436303422554236</v>
      </c>
      <c r="W180" s="300">
        <v>9.0796492319359192</v>
      </c>
      <c r="X180" s="300">
        <v>6.3555498740663161</v>
      </c>
      <c r="Y180" s="300">
        <f t="shared" ref="Y180:Y181" si="288">SUM(V180:X180)</f>
        <v>43.871502528556476</v>
      </c>
    </row>
    <row r="181" spans="1:25" x14ac:dyDescent="0.2">
      <c r="A181" s="264" t="s">
        <v>363</v>
      </c>
      <c r="B181" s="301">
        <f>SUM(B179:B180)</f>
        <v>86.453777524921435</v>
      </c>
      <c r="C181" s="301">
        <f t="shared" ref="C181" si="289">SUM(C179:C180)</f>
        <v>64.092160671536092</v>
      </c>
      <c r="D181" s="301">
        <f t="shared" ref="D181" si="290">SUM(D179:D180)</f>
        <v>10.728061803542762</v>
      </c>
      <c r="E181" s="301">
        <f t="shared" si="284"/>
        <v>161.27400000000031</v>
      </c>
      <c r="F181" s="301"/>
      <c r="G181" s="301">
        <f>SUM(G179:G180)</f>
        <v>100.63562482425067</v>
      </c>
      <c r="H181" s="301">
        <f t="shared" ref="H181" si="291">SUM(H179:H180)</f>
        <v>76.207016223387058</v>
      </c>
      <c r="I181" s="301">
        <f t="shared" ref="I181" si="292">SUM(I179:I180)</f>
        <v>14.475358952362271</v>
      </c>
      <c r="J181" s="301">
        <f t="shared" si="285"/>
        <v>191.31799999999998</v>
      </c>
      <c r="K181" s="301"/>
      <c r="L181" s="301">
        <f>SUM(L179:L180)</f>
        <v>101.61200497626348</v>
      </c>
      <c r="M181" s="301">
        <f t="shared" ref="M181" si="293">SUM(M179:M180)</f>
        <v>74.33132547122716</v>
      </c>
      <c r="N181" s="301">
        <f t="shared" ref="N181" si="294">SUM(N179:N180)</f>
        <v>12.806669552509746</v>
      </c>
      <c r="O181" s="301">
        <f t="shared" si="286"/>
        <v>188.7500000000004</v>
      </c>
      <c r="P181" s="301"/>
      <c r="Q181" s="301">
        <f>SUM(Q179:Q180)</f>
        <v>109.58607759909255</v>
      </c>
      <c r="R181" s="301">
        <f t="shared" ref="R181" si="295">SUM(R179:R180)</f>
        <v>76.529054753057977</v>
      </c>
      <c r="S181" s="301">
        <f t="shared" ref="S181" si="296">SUM(S179:S180)</f>
        <v>13.552867647849313</v>
      </c>
      <c r="T181" s="301">
        <f t="shared" si="287"/>
        <v>199.66799999999984</v>
      </c>
      <c r="U181" s="301"/>
      <c r="V181" s="301">
        <f>SUM(V179:V180)</f>
        <v>120.36621748013567</v>
      </c>
      <c r="W181" s="301">
        <f t="shared" ref="W181" si="297">SUM(W179:W180)</f>
        <v>75.902941959426286</v>
      </c>
      <c r="X181" s="301">
        <f t="shared" ref="X181" si="298">SUM(X179:X180)</f>
        <v>14.170840560438137</v>
      </c>
      <c r="Y181" s="301">
        <f t="shared" si="288"/>
        <v>210.44000000000011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4.5974089727178464</v>
      </c>
      <c r="C188" s="300">
        <v>7.7845547997588778</v>
      </c>
      <c r="D188" s="300">
        <v>3.0494598237128039</v>
      </c>
      <c r="E188" s="300">
        <f>SUM(B188:D188)</f>
        <v>15.431423596189527</v>
      </c>
      <c r="F188" s="300"/>
      <c r="G188" s="300">
        <v>4.3425999819983652</v>
      </c>
      <c r="H188" s="300">
        <v>6.8582534553179837</v>
      </c>
      <c r="I188" s="300">
        <v>3.1397298382757066</v>
      </c>
      <c r="J188" s="300">
        <f>SUM(G188:I188)</f>
        <v>14.340583275592056</v>
      </c>
      <c r="K188" s="300"/>
      <c r="L188" s="300">
        <v>5.226032757579449</v>
      </c>
      <c r="M188" s="300">
        <v>7.7387875280508451</v>
      </c>
      <c r="N188" s="300">
        <v>2.5123404662941948</v>
      </c>
      <c r="O188" s="300">
        <f>SUM(L188:N188)</f>
        <v>15.477160751924488</v>
      </c>
      <c r="P188" s="300"/>
      <c r="Q188" s="300">
        <v>4.6992879467005535</v>
      </c>
      <c r="R188" s="300">
        <v>7.4357020491503683</v>
      </c>
      <c r="S188" s="300">
        <v>2.0620878953140243</v>
      </c>
      <c r="T188" s="300">
        <f>SUM(Q188:S188)</f>
        <v>14.197077891164946</v>
      </c>
      <c r="U188" s="300"/>
      <c r="V188" s="300">
        <v>4.6102058363242762</v>
      </c>
      <c r="W188" s="300">
        <v>7.7469181864148355</v>
      </c>
      <c r="X188" s="300">
        <v>2.2182965086074846</v>
      </c>
      <c r="Y188" s="300">
        <f>SUM(V188:X188)</f>
        <v>14.575420531346595</v>
      </c>
    </row>
    <row r="189" spans="1:25" x14ac:dyDescent="0.2">
      <c r="A189" s="260" t="s">
        <v>364</v>
      </c>
      <c r="B189" s="300">
        <v>5.7041926143279538</v>
      </c>
      <c r="C189" s="300">
        <v>5.5726169367039011</v>
      </c>
      <c r="D189" s="300">
        <v>5.27076685277867</v>
      </c>
      <c r="E189" s="300">
        <f t="shared" ref="E189:E190" si="299">SUM(B189:D189)</f>
        <v>16.547576403810524</v>
      </c>
      <c r="F189" s="300"/>
      <c r="G189" s="300">
        <v>6.7969161345542366</v>
      </c>
      <c r="H189" s="300">
        <v>4.1388283457061554</v>
      </c>
      <c r="I189" s="300">
        <v>6.8306722441475696</v>
      </c>
      <c r="J189" s="300">
        <f t="shared" ref="J189:J190" si="300">SUM(G189:I189)</f>
        <v>17.766416724407961</v>
      </c>
      <c r="K189" s="300"/>
      <c r="L189" s="300">
        <v>5.7799574283730371</v>
      </c>
      <c r="M189" s="300">
        <v>4.4289115409968858</v>
      </c>
      <c r="N189" s="300">
        <v>5.4269702787055651</v>
      </c>
      <c r="O189" s="300">
        <f t="shared" ref="O189:O190" si="301">SUM(L189:N189)</f>
        <v>15.635839248075488</v>
      </c>
      <c r="P189" s="300"/>
      <c r="Q189" s="300">
        <v>5.5605153127299811</v>
      </c>
      <c r="R189" s="300">
        <v>4.4012341161914454</v>
      </c>
      <c r="S189" s="300">
        <v>4.6881726799136461</v>
      </c>
      <c r="T189" s="300">
        <f t="shared" ref="T189:T190" si="302">SUM(Q189:S189)</f>
        <v>14.649922108835071</v>
      </c>
      <c r="U189" s="300"/>
      <c r="V189" s="300">
        <v>5.858123501782682</v>
      </c>
      <c r="W189" s="300">
        <v>4.7975143302845478</v>
      </c>
      <c r="X189" s="300">
        <v>4.9159416365861528</v>
      </c>
      <c r="Y189" s="300">
        <f t="shared" ref="Y189:Y190" si="303">SUM(V189:X189)</f>
        <v>15.571579468653383</v>
      </c>
    </row>
    <row r="190" spans="1:25" x14ac:dyDescent="0.2">
      <c r="A190" s="264" t="s">
        <v>363</v>
      </c>
      <c r="B190" s="301">
        <f>SUM(B188:B189)</f>
        <v>10.3016015870458</v>
      </c>
      <c r="C190" s="301">
        <f t="shared" ref="C190" si="304">SUM(C188:C189)</f>
        <v>13.357171736462778</v>
      </c>
      <c r="D190" s="301">
        <f t="shared" ref="D190" si="305">SUM(D188:D189)</f>
        <v>8.3202266764914743</v>
      </c>
      <c r="E190" s="301">
        <f t="shared" si="299"/>
        <v>31.979000000000049</v>
      </c>
      <c r="F190" s="301"/>
      <c r="G190" s="301">
        <f>SUM(G188:G189)</f>
        <v>11.139516116552603</v>
      </c>
      <c r="H190" s="301">
        <f t="shared" ref="H190" si="306">SUM(H188:H189)</f>
        <v>10.997081801024139</v>
      </c>
      <c r="I190" s="301">
        <f t="shared" ref="I190" si="307">SUM(I188:I189)</f>
        <v>9.9704020824232771</v>
      </c>
      <c r="J190" s="301">
        <f t="shared" si="300"/>
        <v>32.107000000000021</v>
      </c>
      <c r="K190" s="301"/>
      <c r="L190" s="301">
        <f>SUM(L188:L189)</f>
        <v>11.005990185952486</v>
      </c>
      <c r="M190" s="301">
        <f t="shared" ref="M190" si="308">SUM(M188:M189)</f>
        <v>12.167699069047732</v>
      </c>
      <c r="N190" s="301">
        <f t="shared" ref="N190" si="309">SUM(N188:N189)</f>
        <v>7.9393107449997604</v>
      </c>
      <c r="O190" s="301">
        <f t="shared" si="301"/>
        <v>31.112999999999978</v>
      </c>
      <c r="P190" s="301"/>
      <c r="Q190" s="301">
        <f>SUM(Q188:Q189)</f>
        <v>10.259803259430534</v>
      </c>
      <c r="R190" s="301">
        <f t="shared" ref="R190" si="310">SUM(R188:R189)</f>
        <v>11.836936165341815</v>
      </c>
      <c r="S190" s="301">
        <f t="shared" ref="S190" si="311">SUM(S188:S189)</f>
        <v>6.7502605752276708</v>
      </c>
      <c r="T190" s="301">
        <f t="shared" si="302"/>
        <v>28.847000000000019</v>
      </c>
      <c r="U190" s="301"/>
      <c r="V190" s="301">
        <f>SUM(V188:V189)</f>
        <v>10.468329338106958</v>
      </c>
      <c r="W190" s="301">
        <f t="shared" ref="W190" si="312">SUM(W188:W189)</f>
        <v>12.544432516699384</v>
      </c>
      <c r="X190" s="301">
        <f t="shared" ref="X190" si="313">SUM(X188:X189)</f>
        <v>7.1342381451936374</v>
      </c>
      <c r="Y190" s="301">
        <f t="shared" si="303"/>
        <v>30.146999999999981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8.8372909823205568</v>
      </c>
      <c r="C197" s="300">
        <v>8.10112117355437</v>
      </c>
      <c r="D197" s="300">
        <v>7.5531765999420983</v>
      </c>
      <c r="E197" s="300">
        <f>SUM(B197:D197)</f>
        <v>24.491588755817027</v>
      </c>
      <c r="F197" s="300"/>
      <c r="G197" s="300">
        <v>7.9826293378094277</v>
      </c>
      <c r="H197" s="300">
        <v>7.7683243907705002</v>
      </c>
      <c r="I197" s="300">
        <v>8.3744486833831484</v>
      </c>
      <c r="J197" s="300">
        <f>SUM(G197:I197)</f>
        <v>24.125402411963076</v>
      </c>
      <c r="K197" s="300"/>
      <c r="L197" s="300">
        <v>8.2530779992792258</v>
      </c>
      <c r="M197" s="300">
        <v>6.9265334781483556</v>
      </c>
      <c r="N197" s="300">
        <v>8.2845412107557515</v>
      </c>
      <c r="O197" s="300">
        <f>SUM(L197:N197)</f>
        <v>23.464152688183333</v>
      </c>
      <c r="P197" s="300"/>
      <c r="Q197" s="300">
        <v>7.8373674494962051</v>
      </c>
      <c r="R197" s="300">
        <v>6.6929381641759846</v>
      </c>
      <c r="S197" s="300">
        <v>8.1461080070767213</v>
      </c>
      <c r="T197" s="300">
        <f>SUM(Q197:S197)</f>
        <v>22.67641362074891</v>
      </c>
      <c r="U197" s="300"/>
      <c r="V197" s="300">
        <v>7.5312347465890213</v>
      </c>
      <c r="W197" s="300">
        <v>6.522056717763455</v>
      </c>
      <c r="X197" s="300">
        <v>8.0724958237585547</v>
      </c>
      <c r="Y197" s="300">
        <f>SUM(V197:X197)</f>
        <v>22.125787288111031</v>
      </c>
    </row>
    <row r="198" spans="1:25" x14ac:dyDescent="0.2">
      <c r="A198" s="260" t="s">
        <v>364</v>
      </c>
      <c r="B198" s="300">
        <v>9.1542529833652289</v>
      </c>
      <c r="C198" s="300">
        <v>2.6328295248584817</v>
      </c>
      <c r="D198" s="300">
        <v>3.4833287359592533</v>
      </c>
      <c r="E198" s="300">
        <f t="shared" ref="E198:E199" si="314">SUM(B198:D198)</f>
        <v>15.270411244182963</v>
      </c>
      <c r="F198" s="300"/>
      <c r="G198" s="300">
        <v>7.0481493970380216</v>
      </c>
      <c r="H198" s="300">
        <v>3.5811000491892235</v>
      </c>
      <c r="I198" s="300">
        <v>2.6153481418096747</v>
      </c>
      <c r="J198" s="300">
        <f t="shared" ref="J198:J199" si="315">SUM(G198:I198)</f>
        <v>13.244597588036919</v>
      </c>
      <c r="K198" s="300"/>
      <c r="L198" s="300">
        <v>7.2957635193725503</v>
      </c>
      <c r="M198" s="300">
        <v>3.146321152402372</v>
      </c>
      <c r="N198" s="300">
        <v>1.8757626400417398</v>
      </c>
      <c r="O198" s="300">
        <f t="shared" ref="O198:O199" si="316">SUM(L198:N198)</f>
        <v>12.317847311816662</v>
      </c>
      <c r="P198" s="300"/>
      <c r="Q198" s="300">
        <v>7.3865598081259893</v>
      </c>
      <c r="R198" s="300">
        <v>3.0730131595942383</v>
      </c>
      <c r="S198" s="300">
        <v>1.8970134115308745</v>
      </c>
      <c r="T198" s="300">
        <f t="shared" ref="T198:T199" si="317">SUM(Q198:S198)</f>
        <v>12.356586379251102</v>
      </c>
      <c r="U198" s="300"/>
      <c r="V198" s="300">
        <v>7.7907244054026812</v>
      </c>
      <c r="W198" s="300">
        <v>3.1036634316875387</v>
      </c>
      <c r="X198" s="300">
        <v>1.9928248747987374</v>
      </c>
      <c r="Y198" s="300">
        <f t="shared" ref="Y198:Y199" si="318">SUM(V198:X198)</f>
        <v>12.887212711888957</v>
      </c>
    </row>
    <row r="199" spans="1:25" x14ac:dyDescent="0.2">
      <c r="A199" s="264" t="s">
        <v>363</v>
      </c>
      <c r="B199" s="301">
        <f>SUM(B197:B198)</f>
        <v>17.991543965685786</v>
      </c>
      <c r="C199" s="301">
        <f t="shared" ref="C199" si="319">SUM(C197:C198)</f>
        <v>10.733950698412851</v>
      </c>
      <c r="D199" s="301">
        <f t="shared" ref="D199" si="320">SUM(D197:D198)</f>
        <v>11.036505335901351</v>
      </c>
      <c r="E199" s="301">
        <f t="shared" si="314"/>
        <v>39.761999999999986</v>
      </c>
      <c r="F199" s="301"/>
      <c r="G199" s="301">
        <f>SUM(G197:G198)</f>
        <v>15.030778734847448</v>
      </c>
      <c r="H199" s="301">
        <f t="shared" ref="H199" si="321">SUM(H197:H198)</f>
        <v>11.349424439959723</v>
      </c>
      <c r="I199" s="301">
        <f t="shared" ref="I199" si="322">SUM(I197:I198)</f>
        <v>10.989796825192823</v>
      </c>
      <c r="J199" s="301">
        <f t="shared" si="315"/>
        <v>37.36999999999999</v>
      </c>
      <c r="K199" s="301"/>
      <c r="L199" s="301">
        <f>SUM(L197:L198)</f>
        <v>15.548841518651777</v>
      </c>
      <c r="M199" s="301">
        <f t="shared" ref="M199" si="323">SUM(M197:M198)</f>
        <v>10.072854630550728</v>
      </c>
      <c r="N199" s="301">
        <f t="shared" ref="N199" si="324">SUM(N197:N198)</f>
        <v>10.160303850797492</v>
      </c>
      <c r="O199" s="301">
        <f t="shared" si="316"/>
        <v>35.781999999999996</v>
      </c>
      <c r="P199" s="301"/>
      <c r="Q199" s="301">
        <f>SUM(Q197:Q198)</f>
        <v>15.223927257622194</v>
      </c>
      <c r="R199" s="301">
        <f t="shared" ref="R199" si="325">SUM(R197:R198)</f>
        <v>9.7659513237702225</v>
      </c>
      <c r="S199" s="301">
        <f t="shared" ref="S199" si="326">SUM(S197:S198)</f>
        <v>10.043121418607596</v>
      </c>
      <c r="T199" s="301">
        <f t="shared" si="317"/>
        <v>35.033000000000015</v>
      </c>
      <c r="U199" s="301"/>
      <c r="V199" s="301">
        <f>SUM(V197:V198)</f>
        <v>15.321959151991702</v>
      </c>
      <c r="W199" s="301">
        <f t="shared" ref="W199" si="327">SUM(W197:W198)</f>
        <v>9.6257201494509932</v>
      </c>
      <c r="X199" s="301">
        <f t="shared" ref="X199" si="328">SUM(X197:X198)</f>
        <v>10.065320698557292</v>
      </c>
      <c r="Y199" s="301">
        <f t="shared" si="318"/>
        <v>35.012999999999991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Midlands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0.62631770309933277</v>
      </c>
      <c r="N7">
        <f>'Ind T4'!C122</f>
        <v>0.41601638537631658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3.1963936569129547</v>
      </c>
      <c r="N9">
        <f>'Ind T4'!C120</f>
        <v>0.72781706511648725</v>
      </c>
    </row>
    <row r="10" spans="1:16" x14ac:dyDescent="0.2">
      <c r="L10" s="13" t="str">
        <f>'Ind T4'!A80</f>
        <v>Education</v>
      </c>
      <c r="M10">
        <f>'Ind T4'!B119</f>
        <v>-0.53010693940209741</v>
      </c>
      <c r="N10">
        <f>'Ind T4'!C119</f>
        <v>0.58480159319147518</v>
      </c>
    </row>
    <row r="11" spans="1:16" x14ac:dyDescent="0.2">
      <c r="L11" s="13" t="str">
        <f>'Ind T4'!A79</f>
        <v>Public admin. and defence</v>
      </c>
      <c r="M11">
        <f>'Ind T4'!B118</f>
        <v>-0.42866161791689228</v>
      </c>
      <c r="N11">
        <f>'Ind T4'!C118</f>
        <v>0.35035059019112857</v>
      </c>
    </row>
    <row r="12" spans="1:16" x14ac:dyDescent="0.2">
      <c r="L12" s="1" t="str">
        <f>CONCATENATE("[",'Ind T4'!A78,"]")</f>
        <v>[Non-marketed services]</v>
      </c>
      <c r="M12">
        <f>'Ind T4'!B117</f>
        <v>1.2557199282656972</v>
      </c>
      <c r="N12">
        <f>'Ind T4'!C117</f>
        <v>0.6249206579327371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-2.087243316029852</v>
      </c>
      <c r="N14" s="13">
        <f>'Ind T4'!C115</f>
        <v>-0.14473217894198642</v>
      </c>
    </row>
    <row r="15" spans="1:16" x14ac:dyDescent="0.2">
      <c r="L15" s="13" t="str">
        <f>'Ind T4'!A75</f>
        <v>Arts and entertainment</v>
      </c>
      <c r="M15" s="13">
        <f>'Ind T4'!B114</f>
        <v>-0.54756932591759622</v>
      </c>
      <c r="N15" s="13">
        <f>'Ind T4'!C114</f>
        <v>-0.2100479069237049</v>
      </c>
    </row>
    <row r="16" spans="1:16" x14ac:dyDescent="0.2">
      <c r="L16" s="13" t="str">
        <f>'Ind T4'!A74</f>
        <v>Support services</v>
      </c>
      <c r="M16" s="13">
        <f>'Ind T4'!B113</f>
        <v>2.2346582704596996</v>
      </c>
      <c r="N16" s="13">
        <f>'Ind T4'!C113</f>
        <v>0.79036431001200391</v>
      </c>
    </row>
    <row r="17" spans="12:14" x14ac:dyDescent="0.2">
      <c r="L17" s="13" t="str">
        <f>'Ind T4'!A73</f>
        <v>Professional services</v>
      </c>
      <c r="M17" s="13">
        <f>'Ind T4'!B112</f>
        <v>0.16846714734641832</v>
      </c>
      <c r="N17" s="13">
        <f>'Ind T4'!C112</f>
        <v>0.54805421847636815</v>
      </c>
    </row>
    <row r="18" spans="12:14" x14ac:dyDescent="0.2">
      <c r="L18" s="13" t="str">
        <f>'Ind T4'!A72</f>
        <v>Real estate</v>
      </c>
      <c r="M18" s="13">
        <f>'Ind T4'!B111</f>
        <v>3.5731779426315224</v>
      </c>
      <c r="N18" s="13">
        <f>'Ind T4'!C111</f>
        <v>0.74866438825240689</v>
      </c>
    </row>
    <row r="19" spans="12:14" x14ac:dyDescent="0.2">
      <c r="L19" t="str">
        <f>'Ind T4'!A71</f>
        <v>Finance and insurance</v>
      </c>
      <c r="M19">
        <f>'Ind T4'!B110</f>
        <v>1.3749075269041899</v>
      </c>
      <c r="N19">
        <f>'Ind T4'!C110</f>
        <v>-0.24180377793390218</v>
      </c>
    </row>
    <row r="20" spans="12:14" x14ac:dyDescent="0.2">
      <c r="L20" t="str">
        <f>'Ind T4'!A70</f>
        <v>Information technology</v>
      </c>
      <c r="M20">
        <f>'Ind T4'!B109</f>
        <v>2.7106056123010314</v>
      </c>
      <c r="N20">
        <f>'Ind T4'!C109</f>
        <v>0.64972235434515024</v>
      </c>
    </row>
    <row r="21" spans="12:14" x14ac:dyDescent="0.2">
      <c r="L21" t="str">
        <f>'Ind T4'!A69</f>
        <v>Media</v>
      </c>
      <c r="M21">
        <f>'Ind T4'!B108</f>
        <v>6.2596745423921352</v>
      </c>
      <c r="N21">
        <f>'Ind T4'!C108</f>
        <v>-1.0760790015740263E-2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1.147309823073539</v>
      </c>
      <c r="N22">
        <f>'Ind T4'!C107</f>
        <v>0.44252098566193165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2.2269372276049637</v>
      </c>
      <c r="N24">
        <f>'Ind T4'!C105</f>
        <v>1.6106343467661599</v>
      </c>
    </row>
    <row r="25" spans="12:14" x14ac:dyDescent="0.2">
      <c r="L25" s="13" t="str">
        <f>'Ind T4'!A65</f>
        <v>Transport and storage</v>
      </c>
      <c r="M25">
        <f>'Ind T4'!B104</f>
        <v>0.76998103249033001</v>
      </c>
      <c r="N25">
        <f>'Ind T4'!C104</f>
        <v>0.77280589146400125</v>
      </c>
    </row>
    <row r="26" spans="12:14" x14ac:dyDescent="0.2">
      <c r="L26" s="13" t="str">
        <f>'Ind T4'!A64</f>
        <v>Wholesale and retail trade</v>
      </c>
      <c r="M26">
        <f>'Ind T4'!B103</f>
        <v>-0.62809789141772265</v>
      </c>
      <c r="N26">
        <f>'Ind T4'!C103</f>
        <v>0.11223986786803586</v>
      </c>
    </row>
    <row r="27" spans="12:14" x14ac:dyDescent="0.2">
      <c r="L27" s="1" t="str">
        <f>CONCATENATE("[",'Ind T4'!A63,"]")</f>
        <v>[Trade, accomod. and transport]</v>
      </c>
      <c r="M27">
        <f>'Ind T4'!B102</f>
        <v>0.26274099643703863</v>
      </c>
      <c r="N27">
        <f>'Ind T4'!C102</f>
        <v>0.61007523212530668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2.6504888208181532</v>
      </c>
      <c r="N29">
        <f>'Ind T4'!C100</f>
        <v>0.14977342535797966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-1.7830481481148408</v>
      </c>
      <c r="N31">
        <f>'Ind T4'!C98</f>
        <v>-0.75667552109265346</v>
      </c>
    </row>
    <row r="32" spans="12:14" x14ac:dyDescent="0.2">
      <c r="L32" s="13" t="str">
        <f>'Ind T4'!A58</f>
        <v>Engineering</v>
      </c>
      <c r="M32">
        <f>'Ind T4'!B97</f>
        <v>1.539705484733922</v>
      </c>
      <c r="N32">
        <f>'Ind T4'!C97</f>
        <v>-0.3583342340679585</v>
      </c>
    </row>
    <row r="33" spans="12:14" x14ac:dyDescent="0.2">
      <c r="L33" s="13" t="str">
        <f>'Ind T4'!A57</f>
        <v>Food drink and tobacco</v>
      </c>
      <c r="M33">
        <f>'Ind T4'!B96</f>
        <v>-3.5749183408970819</v>
      </c>
      <c r="N33">
        <f>'Ind T4'!C96</f>
        <v>-0.14012237465724775</v>
      </c>
    </row>
    <row r="34" spans="12:14" x14ac:dyDescent="0.2">
      <c r="L34" s="1" t="str">
        <f>CONCATENATE("[",'Ind T4'!A56,"]")</f>
        <v>[Manufacturing]</v>
      </c>
      <c r="M34">
        <f>'Ind T4'!B95</f>
        <v>-1.5952719677921667</v>
      </c>
      <c r="N34">
        <f>'Ind T4'!C95</f>
        <v>-0.66106385096943443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-0.98930436984823178</v>
      </c>
      <c r="N36">
        <f>'Ind T4'!C93</f>
        <v>0.395245275695566</v>
      </c>
    </row>
    <row r="37" spans="12:14" x14ac:dyDescent="0.2">
      <c r="L37" s="13" t="str">
        <f>'Ind T4'!A53</f>
        <v>Electricity and gas</v>
      </c>
      <c r="M37">
        <f>'Ind T4'!B92</f>
        <v>-6.3353432404009364</v>
      </c>
      <c r="N37">
        <f>'Ind T4'!C92</f>
        <v>-0.27954089899525636</v>
      </c>
    </row>
    <row r="38" spans="12:14" x14ac:dyDescent="0.2">
      <c r="L38" s="13" t="str">
        <f>'Ind T4'!A52</f>
        <v>Mining and quarrying</v>
      </c>
      <c r="M38">
        <f>'Ind T4'!B91</f>
        <v>8.2096497320158122</v>
      </c>
      <c r="N38">
        <f>'Ind T4'!C91</f>
        <v>-5.0040900783095532</v>
      </c>
    </row>
    <row r="39" spans="12:14" x14ac:dyDescent="0.2">
      <c r="L39" s="45" t="str">
        <f>'Ind T4'!A51</f>
        <v>Agriculture</v>
      </c>
      <c r="M39">
        <f>'Ind T4'!B90</f>
        <v>-17.723413668394816</v>
      </c>
      <c r="N39">
        <f>'Ind T4'!C90</f>
        <v>0.56397353690784691</v>
      </c>
    </row>
    <row r="40" spans="12:14" x14ac:dyDescent="0.2">
      <c r="L40" s="1" t="str">
        <f>CONCATENATE("[",'Ind T4'!A50,"]")</f>
        <v>[Primary sector and utilities]</v>
      </c>
      <c r="M40">
        <f>'Ind T4'!B89</f>
        <v>-6.379890348558714</v>
      </c>
      <c r="N40">
        <f>'Ind T4'!C89</f>
        <v>9.9807496585446742E-2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Midlands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24.489999999999984</v>
      </c>
      <c r="N5" s="11">
        <f t="shared" ref="N5:AL5" si="1">SUM(N6:N9)</f>
        <v>23.062000000000001</v>
      </c>
      <c r="O5" s="11">
        <f t="shared" si="1"/>
        <v>26.306999999999995</v>
      </c>
      <c r="P5" s="11">
        <f t="shared" si="1"/>
        <v>20.80599999999999</v>
      </c>
      <c r="Q5" s="11">
        <f t="shared" si="1"/>
        <v>23.109000000000009</v>
      </c>
      <c r="R5" s="11">
        <f t="shared" si="1"/>
        <v>26.284999999999926</v>
      </c>
      <c r="S5" s="11">
        <f t="shared" si="1"/>
        <v>23.194999999999961</v>
      </c>
      <c r="T5" s="11">
        <f t="shared" si="1"/>
        <v>24.056000000000061</v>
      </c>
      <c r="U5" s="11">
        <f t="shared" si="1"/>
        <v>25.944999999999997</v>
      </c>
      <c r="V5" s="11">
        <f t="shared" si="1"/>
        <v>23.063999999999989</v>
      </c>
      <c r="W5" s="11">
        <f t="shared" si="1"/>
        <v>18.904000000000014</v>
      </c>
      <c r="X5" s="11">
        <f t="shared" si="1"/>
        <v>18.603000000000002</v>
      </c>
      <c r="Y5" s="11">
        <f t="shared" si="1"/>
        <v>18.473999999999975</v>
      </c>
      <c r="Z5" s="11">
        <f t="shared" si="1"/>
        <v>18.565999999999967</v>
      </c>
      <c r="AA5" s="11">
        <f t="shared" si="1"/>
        <v>18.934999999999992</v>
      </c>
      <c r="AB5" s="11">
        <f t="shared" si="1"/>
        <v>19.085999999999999</v>
      </c>
      <c r="AC5" s="11">
        <f t="shared" si="1"/>
        <v>19.185000000000024</v>
      </c>
      <c r="AD5" s="11">
        <f t="shared" si="1"/>
        <v>19.234999999999999</v>
      </c>
      <c r="AE5" s="11">
        <f t="shared" si="1"/>
        <v>19.253000000000014</v>
      </c>
      <c r="AF5" s="11">
        <f t="shared" si="1"/>
        <v>19.254000000000005</v>
      </c>
      <c r="AG5" s="11">
        <f t="shared" si="1"/>
        <v>19.253000000000018</v>
      </c>
      <c r="AH5" s="11">
        <f t="shared" si="1"/>
        <v>19.24499999999999</v>
      </c>
      <c r="AI5" s="11">
        <f t="shared" si="1"/>
        <v>19.234999999999985</v>
      </c>
      <c r="AJ5" s="11">
        <f t="shared" si="1"/>
        <v>19.221000000000025</v>
      </c>
      <c r="AK5" s="11">
        <f t="shared" si="1"/>
        <v>19.203999999999994</v>
      </c>
      <c r="AL5" s="11">
        <f t="shared" si="1"/>
        <v>19.189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8.8739999999999792</v>
      </c>
      <c r="N6" s="11">
        <v>7.1180000000000057</v>
      </c>
      <c r="O6" s="11">
        <v>8.4509999999999952</v>
      </c>
      <c r="P6" s="11">
        <v>5.1409999999999956</v>
      </c>
      <c r="Q6" s="11">
        <v>6.1059999999999954</v>
      </c>
      <c r="R6" s="11">
        <v>7.9249999999999829</v>
      </c>
      <c r="S6" s="11">
        <v>5.5239999999999876</v>
      </c>
      <c r="T6" s="11">
        <v>5.2250000000000094</v>
      </c>
      <c r="U6" s="11">
        <v>8.6249999999999964</v>
      </c>
      <c r="V6" s="11">
        <v>6.0420000000000034</v>
      </c>
      <c r="W6" s="11">
        <v>2.9879999999999987</v>
      </c>
      <c r="X6" s="11">
        <v>3.049000000000007</v>
      </c>
      <c r="Y6" s="11">
        <v>3.1060000000000021</v>
      </c>
      <c r="Z6" s="11">
        <v>3.1859999999999986</v>
      </c>
      <c r="AA6" s="11">
        <v>3.2459999999999911</v>
      </c>
      <c r="AB6" s="11">
        <v>3.2429999999999919</v>
      </c>
      <c r="AC6" s="11">
        <v>3.2440000000000073</v>
      </c>
      <c r="AD6" s="11">
        <v>3.2429999999999994</v>
      </c>
      <c r="AE6" s="11">
        <v>3.2410000000000045</v>
      </c>
      <c r="AF6" s="11">
        <v>3.2379999999999951</v>
      </c>
      <c r="AG6" s="11">
        <v>3.2420000000000071</v>
      </c>
      <c r="AH6" s="11">
        <v>3.2450000000000019</v>
      </c>
      <c r="AI6" s="11">
        <v>3.2479999999999976</v>
      </c>
      <c r="AJ6" s="11">
        <v>3.2499999999999942</v>
      </c>
      <c r="AK6" s="172">
        <v>3.2499999999999938</v>
      </c>
      <c r="AL6" s="11">
        <v>3.2509999999999959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6.5999999999999767E-2</v>
      </c>
      <c r="N7" s="11">
        <v>6.7000000000000018E-2</v>
      </c>
      <c r="O7" s="11">
        <v>0.90100000000000036</v>
      </c>
      <c r="P7" s="11">
        <v>6.4000000000000168E-2</v>
      </c>
      <c r="Q7" s="11">
        <v>3.8999999999999965E-2</v>
      </c>
      <c r="R7" s="11">
        <v>0.42800000000000077</v>
      </c>
      <c r="S7" s="11">
        <v>4.6000000000000096E-2</v>
      </c>
      <c r="T7" s="11">
        <v>0.14300000000000013</v>
      </c>
      <c r="U7" s="11">
        <v>0.62399999999999833</v>
      </c>
      <c r="V7" s="11">
        <v>0.59999999999999942</v>
      </c>
      <c r="W7" s="11">
        <v>0.63499999999999823</v>
      </c>
      <c r="X7" s="11">
        <v>0.58899999999999975</v>
      </c>
      <c r="Y7" s="11">
        <v>0.57000000000000073</v>
      </c>
      <c r="Z7" s="11">
        <v>0.53399999999999992</v>
      </c>
      <c r="AA7" s="11">
        <v>0.49900000000000139</v>
      </c>
      <c r="AB7" s="11">
        <v>0.46999999999999931</v>
      </c>
      <c r="AC7" s="11">
        <v>0.44600000000000006</v>
      </c>
      <c r="AD7" s="11">
        <v>0.42299999999999993</v>
      </c>
      <c r="AE7" s="11">
        <v>0.40199999999999991</v>
      </c>
      <c r="AF7" s="11">
        <v>0.38300000000000106</v>
      </c>
      <c r="AG7" s="11">
        <v>0.36599999999999966</v>
      </c>
      <c r="AH7" s="11">
        <v>0.34900000000000014</v>
      </c>
      <c r="AI7" s="11">
        <v>0.33400000000000013</v>
      </c>
      <c r="AJ7" s="11">
        <v>0.31899999999999973</v>
      </c>
      <c r="AK7" s="172">
        <v>0.30600000000000011</v>
      </c>
      <c r="AL7" s="11">
        <v>0.29399999999999993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7.8470000000000084</v>
      </c>
      <c r="N8" s="11">
        <v>7.7669999999999968</v>
      </c>
      <c r="O8" s="11">
        <v>8.3440000000000172</v>
      </c>
      <c r="P8" s="11">
        <v>7.5439999999999952</v>
      </c>
      <c r="Q8" s="11">
        <v>7.6219999999999883</v>
      </c>
      <c r="R8" s="11">
        <v>7.7249999999999996</v>
      </c>
      <c r="S8" s="11">
        <v>8.6339999999999613</v>
      </c>
      <c r="T8" s="11">
        <v>8.4830000000000361</v>
      </c>
      <c r="U8" s="11">
        <v>5.7470000000000061</v>
      </c>
      <c r="V8" s="11">
        <v>5.2409999999999961</v>
      </c>
      <c r="W8" s="11">
        <v>5.5690000000000008</v>
      </c>
      <c r="X8" s="11">
        <v>5.5100000000000051</v>
      </c>
      <c r="Y8" s="11">
        <v>5.4329999999999821</v>
      </c>
      <c r="Z8" s="11">
        <v>5.4120000000000017</v>
      </c>
      <c r="AA8" s="11">
        <v>5.4029999999999951</v>
      </c>
      <c r="AB8" s="11">
        <v>5.3950000000000022</v>
      </c>
      <c r="AC8" s="11">
        <v>5.386000000000009</v>
      </c>
      <c r="AD8" s="11">
        <v>5.378000000000001</v>
      </c>
      <c r="AE8" s="11">
        <v>5.3699999999999939</v>
      </c>
      <c r="AF8" s="11">
        <v>5.3640000000000061</v>
      </c>
      <c r="AG8" s="11">
        <v>5.3589999999999973</v>
      </c>
      <c r="AH8" s="11">
        <v>5.353999999999993</v>
      </c>
      <c r="AI8" s="11">
        <v>5.3500000000000076</v>
      </c>
      <c r="AJ8" s="11">
        <v>5.34700000000002</v>
      </c>
      <c r="AK8" s="172">
        <v>5.3430000000000053</v>
      </c>
      <c r="AL8" s="11">
        <v>5.3399999999999892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7.7029999999999994</v>
      </c>
      <c r="N9" s="11">
        <v>8.11</v>
      </c>
      <c r="O9" s="11">
        <v>8.6109999999999811</v>
      </c>
      <c r="P9" s="11">
        <v>8.0569999999999986</v>
      </c>
      <c r="Q9" s="11">
        <v>9.3420000000000236</v>
      </c>
      <c r="R9" s="11">
        <v>10.206999999999946</v>
      </c>
      <c r="S9" s="11">
        <v>8.9910000000000121</v>
      </c>
      <c r="T9" s="11">
        <v>10.205000000000018</v>
      </c>
      <c r="U9" s="11">
        <v>10.948999999999995</v>
      </c>
      <c r="V9" s="11">
        <v>11.18099999999999</v>
      </c>
      <c r="W9" s="11">
        <v>9.7120000000000175</v>
      </c>
      <c r="X9" s="11">
        <v>9.4549999999999876</v>
      </c>
      <c r="Y9" s="11">
        <v>9.3649999999999896</v>
      </c>
      <c r="Z9" s="11">
        <v>9.4339999999999673</v>
      </c>
      <c r="AA9" s="11">
        <v>9.7870000000000044</v>
      </c>
      <c r="AB9" s="11">
        <v>9.9780000000000051</v>
      </c>
      <c r="AC9" s="11">
        <v>10.109000000000009</v>
      </c>
      <c r="AD9" s="11">
        <v>10.190999999999999</v>
      </c>
      <c r="AE9" s="11">
        <v>10.240000000000018</v>
      </c>
      <c r="AF9" s="11">
        <v>10.269</v>
      </c>
      <c r="AG9" s="11">
        <v>10.286000000000014</v>
      </c>
      <c r="AH9" s="11">
        <v>10.296999999999997</v>
      </c>
      <c r="AI9" s="11">
        <v>10.302999999999978</v>
      </c>
      <c r="AJ9" s="11">
        <v>10.30500000000001</v>
      </c>
      <c r="AK9" s="172">
        <v>10.304999999999993</v>
      </c>
      <c r="AL9" s="11">
        <v>10.304000000000013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135.43599999999986</v>
      </c>
      <c r="N11" s="11">
        <f t="shared" si="2"/>
        <v>134.00300000000016</v>
      </c>
      <c r="O11" s="11">
        <f t="shared" si="2"/>
        <v>133.57</v>
      </c>
      <c r="P11" s="11">
        <f t="shared" si="2"/>
        <v>140.78499999999997</v>
      </c>
      <c r="Q11" s="11">
        <f t="shared" si="2"/>
        <v>144.09199999999981</v>
      </c>
      <c r="R11" s="11">
        <f t="shared" ref="R11" si="3">SUM(R12:R14)</f>
        <v>144.50099999999981</v>
      </c>
      <c r="S11" s="11">
        <f t="shared" ref="S11" si="4">SUM(S12:S14)</f>
        <v>140.70899999999946</v>
      </c>
      <c r="T11" s="11">
        <f t="shared" ref="T11" si="5">SUM(T12:T14)</f>
        <v>139.46500000000029</v>
      </c>
      <c r="U11" s="11">
        <f t="shared" ref="U11" si="6">SUM(U12:U14)</f>
        <v>138.15800000000004</v>
      </c>
      <c r="V11" s="11">
        <f t="shared" ref="V11" si="7">SUM(V12:V14)</f>
        <v>145.28700000000021</v>
      </c>
      <c r="W11" s="11">
        <f t="shared" ref="W11" si="8">SUM(W12:W14)</f>
        <v>133.33700000000016</v>
      </c>
      <c r="X11" s="11">
        <f t="shared" ref="X11" si="9">SUM(X12:X14)</f>
        <v>135.19399999999999</v>
      </c>
      <c r="Y11" s="11">
        <f t="shared" ref="Y11" si="10">SUM(Y12:Y14)</f>
        <v>134.23699999999988</v>
      </c>
      <c r="Z11" s="11">
        <f t="shared" ref="Z11" si="11">SUM(Z12:Z14)</f>
        <v>133.49599999999981</v>
      </c>
      <c r="AA11" s="11">
        <f t="shared" ref="AA11" si="12">SUM(AA12:AA14)</f>
        <v>132.85800000000006</v>
      </c>
      <c r="AB11" s="11">
        <f t="shared" ref="AB11" si="13">SUM(AB12:AB14)</f>
        <v>131.60699999999963</v>
      </c>
      <c r="AC11" s="11">
        <f t="shared" ref="AC11" si="14">SUM(AC12:AC14)</f>
        <v>130.40300000000013</v>
      </c>
      <c r="AD11" s="11">
        <f>SUM(AD12:AD14)</f>
        <v>129.12799999999999</v>
      </c>
      <c r="AE11" s="11">
        <f t="shared" ref="AE11" si="15">SUM(AE12:AE14)</f>
        <v>127.89499999999995</v>
      </c>
      <c r="AF11" s="11">
        <f t="shared" ref="AF11" si="16">SUM(AF12:AF14)</f>
        <v>126.71099999999987</v>
      </c>
      <c r="AG11" s="11">
        <f t="shared" ref="AG11:AL11" si="17">SUM(AG12:AG14)</f>
        <v>125.71700000000001</v>
      </c>
      <c r="AH11" s="11">
        <f t="shared" si="17"/>
        <v>124.64400000000015</v>
      </c>
      <c r="AI11" s="11">
        <f t="shared" si="17"/>
        <v>123.60499999999996</v>
      </c>
      <c r="AJ11" s="11">
        <f t="shared" si="17"/>
        <v>122.60200000000015</v>
      </c>
      <c r="AK11" s="11">
        <f t="shared" si="17"/>
        <v>121.63199999999993</v>
      </c>
      <c r="AL11" s="11">
        <f t="shared" si="17"/>
        <v>120.70999999999992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11.492999999999983</v>
      </c>
      <c r="N12" s="11">
        <v>9.8290000000000166</v>
      </c>
      <c r="O12" s="11">
        <v>9.8849999999999802</v>
      </c>
      <c r="P12" s="11">
        <v>9.9469999999999903</v>
      </c>
      <c r="Q12" s="11">
        <v>11.092000000000017</v>
      </c>
      <c r="R12" s="11">
        <v>12.564999999999966</v>
      </c>
      <c r="S12" s="11">
        <v>12.316999999999995</v>
      </c>
      <c r="T12" s="11">
        <v>9.6229999999999656</v>
      </c>
      <c r="U12" s="11">
        <v>9.5449999999999857</v>
      </c>
      <c r="V12" s="11">
        <v>10.565999999999992</v>
      </c>
      <c r="W12" s="11">
        <v>10.473999999999984</v>
      </c>
      <c r="X12" s="11">
        <v>10.489000000000015</v>
      </c>
      <c r="Y12" s="11">
        <v>10.512999999999987</v>
      </c>
      <c r="Z12" s="11">
        <v>10.594000000000003</v>
      </c>
      <c r="AA12" s="11">
        <v>10.599000000000016</v>
      </c>
      <c r="AB12" s="11">
        <v>10.557000000000013</v>
      </c>
      <c r="AC12" s="11">
        <v>10.540000000000028</v>
      </c>
      <c r="AD12" s="11">
        <v>10.515000000000004</v>
      </c>
      <c r="AE12" s="11">
        <v>10.485000000000007</v>
      </c>
      <c r="AF12" s="11">
        <v>10.453000000000014</v>
      </c>
      <c r="AG12" s="11">
        <v>10.423</v>
      </c>
      <c r="AH12" s="11">
        <v>10.392000000000017</v>
      </c>
      <c r="AI12" s="11">
        <v>10.360000000000003</v>
      </c>
      <c r="AJ12" s="11">
        <v>10.326999999999984</v>
      </c>
      <c r="AK12" s="172">
        <v>10.292000000000003</v>
      </c>
      <c r="AL12" s="11">
        <v>10.256000000000006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15.548000000000052</v>
      </c>
      <c r="N13" s="11">
        <v>19.14099999999997</v>
      </c>
      <c r="O13" s="11">
        <v>17.22800000000003</v>
      </c>
      <c r="P13" s="11">
        <v>15.703000000000005</v>
      </c>
      <c r="Q13" s="11">
        <v>15.438000000000011</v>
      </c>
      <c r="R13" s="11">
        <v>13.766999999999987</v>
      </c>
      <c r="S13" s="11">
        <v>16.010999999999989</v>
      </c>
      <c r="T13" s="11">
        <v>15.965999999999996</v>
      </c>
      <c r="U13" s="11">
        <v>16.155000000000037</v>
      </c>
      <c r="V13" s="11">
        <v>16.716999999999995</v>
      </c>
      <c r="W13" s="11">
        <v>14.860000000000005</v>
      </c>
      <c r="X13" s="11">
        <v>15.821999999999985</v>
      </c>
      <c r="Y13" s="11">
        <v>15.738000000000001</v>
      </c>
      <c r="Z13" s="11">
        <v>16.023000000000017</v>
      </c>
      <c r="AA13" s="11">
        <v>16.123000000000022</v>
      </c>
      <c r="AB13" s="11">
        <v>16.104000000000031</v>
      </c>
      <c r="AC13" s="11">
        <v>15.890999999999977</v>
      </c>
      <c r="AD13" s="11">
        <v>15.672999999999991</v>
      </c>
      <c r="AE13" s="11">
        <v>15.457999999999988</v>
      </c>
      <c r="AF13" s="11">
        <v>15.246000000000006</v>
      </c>
      <c r="AG13" s="11">
        <v>15.064999999999996</v>
      </c>
      <c r="AH13" s="11">
        <v>14.872000000000007</v>
      </c>
      <c r="AI13" s="11">
        <v>14.675999999999998</v>
      </c>
      <c r="AJ13" s="11">
        <v>14.479000000000044</v>
      </c>
      <c r="AK13" s="172">
        <v>14.279999999999982</v>
      </c>
      <c r="AL13" s="11">
        <v>14.080999999999966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108.39499999999983</v>
      </c>
      <c r="N14" s="11">
        <v>105.03300000000016</v>
      </c>
      <c r="O14" s="11">
        <v>106.45699999999999</v>
      </c>
      <c r="P14" s="11">
        <v>115.13499999999998</v>
      </c>
      <c r="Q14" s="11">
        <v>117.56199999999978</v>
      </c>
      <c r="R14" s="11">
        <v>118.16899999999984</v>
      </c>
      <c r="S14" s="11">
        <v>112.38099999999949</v>
      </c>
      <c r="T14" s="11">
        <v>113.87600000000032</v>
      </c>
      <c r="U14" s="11">
        <v>112.45800000000001</v>
      </c>
      <c r="V14" s="11">
        <v>118.00400000000023</v>
      </c>
      <c r="W14" s="11">
        <v>108.00300000000017</v>
      </c>
      <c r="X14" s="11">
        <v>108.88299999999998</v>
      </c>
      <c r="Y14" s="11">
        <v>107.98599999999989</v>
      </c>
      <c r="Z14" s="11">
        <v>106.87899999999981</v>
      </c>
      <c r="AA14" s="11">
        <v>106.13600000000002</v>
      </c>
      <c r="AB14" s="11">
        <v>104.94599999999957</v>
      </c>
      <c r="AC14" s="11">
        <v>103.97200000000012</v>
      </c>
      <c r="AD14" s="11">
        <v>102.93999999999998</v>
      </c>
      <c r="AE14" s="11">
        <v>101.95199999999996</v>
      </c>
      <c r="AF14" s="11">
        <v>101.01199999999986</v>
      </c>
      <c r="AG14" s="11">
        <v>100.22900000000001</v>
      </c>
      <c r="AH14" s="11">
        <v>99.380000000000123</v>
      </c>
      <c r="AI14" s="11">
        <v>98.56899999999996</v>
      </c>
      <c r="AJ14" s="11">
        <v>97.79600000000012</v>
      </c>
      <c r="AK14" s="172">
        <v>97.059999999999945</v>
      </c>
      <c r="AL14" s="11">
        <v>96.372999999999948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78.88500000000009</v>
      </c>
      <c r="N16" s="11">
        <v>76.289999999999878</v>
      </c>
      <c r="O16" s="11">
        <v>74.029000000000011</v>
      </c>
      <c r="P16" s="11">
        <v>74.822999999999837</v>
      </c>
      <c r="Q16" s="11">
        <v>72.363999999999905</v>
      </c>
      <c r="R16" s="11">
        <v>79.147999999999868</v>
      </c>
      <c r="S16" s="11">
        <v>69.851000000000028</v>
      </c>
      <c r="T16" s="11">
        <v>72.796000000000092</v>
      </c>
      <c r="U16" s="11">
        <v>88.986999999999711</v>
      </c>
      <c r="V16" s="11">
        <v>93.943999999999562</v>
      </c>
      <c r="W16" s="11">
        <v>90.208000000000155</v>
      </c>
      <c r="X16" s="11">
        <v>88.875999999999934</v>
      </c>
      <c r="Y16" s="11">
        <v>89.083999999999989</v>
      </c>
      <c r="Z16" s="11">
        <v>89.655000000000044</v>
      </c>
      <c r="AA16" s="11">
        <v>90.182999999999765</v>
      </c>
      <c r="AB16" s="11">
        <v>90.483999999999995</v>
      </c>
      <c r="AC16" s="11">
        <v>90.708999999999705</v>
      </c>
      <c r="AD16" s="11">
        <v>90.772000000000048</v>
      </c>
      <c r="AE16" s="11">
        <v>90.912999999999968</v>
      </c>
      <c r="AF16" s="11">
        <v>91.01199999999983</v>
      </c>
      <c r="AG16" s="11">
        <v>91.193000000000239</v>
      </c>
      <c r="AH16" s="11">
        <v>91.385999999999953</v>
      </c>
      <c r="AI16" s="11">
        <v>91.593000000000231</v>
      </c>
      <c r="AJ16" s="11">
        <v>91.809000000000225</v>
      </c>
      <c r="AK16" s="172">
        <v>92.03099999999975</v>
      </c>
      <c r="AL16" s="11">
        <v>92.256000000000128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320.57299999999975</v>
      </c>
      <c r="N18" s="11">
        <f t="shared" ref="N18:AL18" si="18">SUM(N19:N21)</f>
        <v>320.23100000000028</v>
      </c>
      <c r="O18" s="11">
        <f t="shared" si="18"/>
        <v>336.04900000000038</v>
      </c>
      <c r="P18" s="11">
        <f t="shared" si="18"/>
        <v>331.85100000000017</v>
      </c>
      <c r="Q18" s="11">
        <f t="shared" si="18"/>
        <v>347.96200000000022</v>
      </c>
      <c r="R18" s="11">
        <f t="shared" si="18"/>
        <v>361.79800000000012</v>
      </c>
      <c r="S18" s="11">
        <f t="shared" si="18"/>
        <v>357.3780000000005</v>
      </c>
      <c r="T18" s="11">
        <f t="shared" si="18"/>
        <v>366.09299999999996</v>
      </c>
      <c r="U18" s="11">
        <f t="shared" si="18"/>
        <v>359.8180000000001</v>
      </c>
      <c r="V18" s="11">
        <f t="shared" si="18"/>
        <v>369.63599999999991</v>
      </c>
      <c r="W18" s="11">
        <f t="shared" si="18"/>
        <v>366.57599999999979</v>
      </c>
      <c r="X18" s="11">
        <f t="shared" si="18"/>
        <v>368.23599999999993</v>
      </c>
      <c r="Y18" s="11">
        <f t="shared" si="18"/>
        <v>372.68200000000019</v>
      </c>
      <c r="Z18" s="11">
        <f t="shared" si="18"/>
        <v>375.19800000000021</v>
      </c>
      <c r="AA18" s="11">
        <f t="shared" si="18"/>
        <v>377.68899999999974</v>
      </c>
      <c r="AB18" s="11">
        <f t="shared" si="18"/>
        <v>380.67499999999984</v>
      </c>
      <c r="AC18" s="11">
        <f t="shared" si="18"/>
        <v>383.15800000000041</v>
      </c>
      <c r="AD18" s="11">
        <f t="shared" si="18"/>
        <v>385.43299999999942</v>
      </c>
      <c r="AE18" s="11">
        <f t="shared" si="18"/>
        <v>387.57200000000046</v>
      </c>
      <c r="AF18" s="11">
        <f t="shared" si="18"/>
        <v>389.63800000000015</v>
      </c>
      <c r="AG18" s="11">
        <f t="shared" si="18"/>
        <v>391.74100000000027</v>
      </c>
      <c r="AH18" s="11">
        <f t="shared" si="18"/>
        <v>393.8050000000004</v>
      </c>
      <c r="AI18" s="11">
        <f t="shared" si="18"/>
        <v>395.81899999999985</v>
      </c>
      <c r="AJ18" s="11">
        <f t="shared" si="18"/>
        <v>397.82200000000029</v>
      </c>
      <c r="AK18" s="11">
        <f t="shared" si="18"/>
        <v>399.73400000000015</v>
      </c>
      <c r="AL18" s="11">
        <f t="shared" si="18"/>
        <v>401.59299999999985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201.87099999999981</v>
      </c>
      <c r="N19" s="11">
        <v>197.90700000000007</v>
      </c>
      <c r="O19" s="11">
        <v>208.28400000000016</v>
      </c>
      <c r="P19" s="11">
        <v>212.20699999999991</v>
      </c>
      <c r="Q19" s="11">
        <v>215.01500000000036</v>
      </c>
      <c r="R19" s="11">
        <v>212.55700000000007</v>
      </c>
      <c r="S19" s="11">
        <v>209.51500000000021</v>
      </c>
      <c r="T19" s="11">
        <v>213.53200000000021</v>
      </c>
      <c r="U19" s="11">
        <v>209.90500000000014</v>
      </c>
      <c r="V19" s="11">
        <v>209.23299999999981</v>
      </c>
      <c r="W19" s="11">
        <v>205.96499999999978</v>
      </c>
      <c r="X19" s="11">
        <v>206.86099999999959</v>
      </c>
      <c r="Y19" s="11">
        <v>207.06100000000018</v>
      </c>
      <c r="Z19" s="11">
        <v>207.03100000000029</v>
      </c>
      <c r="AA19" s="11">
        <v>207.27499999999992</v>
      </c>
      <c r="AB19" s="11">
        <v>207.60700000000006</v>
      </c>
      <c r="AC19" s="11">
        <v>207.77999999999969</v>
      </c>
      <c r="AD19" s="11">
        <v>207.91799999999947</v>
      </c>
      <c r="AE19" s="11">
        <v>208.03900000000039</v>
      </c>
      <c r="AF19" s="11">
        <v>208.15799999999999</v>
      </c>
      <c r="AG19" s="11">
        <v>208.32000000000036</v>
      </c>
      <c r="AH19" s="11">
        <v>208.50800000000055</v>
      </c>
      <c r="AI19" s="11">
        <v>208.70200000000006</v>
      </c>
      <c r="AJ19" s="11">
        <v>208.96300000000022</v>
      </c>
      <c r="AK19" s="172">
        <v>209.21000000000021</v>
      </c>
      <c r="AL19" s="11">
        <v>209.45999999999952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56.436000000000057</v>
      </c>
      <c r="N20" s="11">
        <v>59.86200000000013</v>
      </c>
      <c r="O20" s="11">
        <v>64.663000000000181</v>
      </c>
      <c r="P20" s="11">
        <v>57.407000000000103</v>
      </c>
      <c r="Q20" s="11">
        <v>60.547999999999796</v>
      </c>
      <c r="R20" s="11">
        <v>77.654000000000124</v>
      </c>
      <c r="S20" s="11">
        <v>75.972000000000179</v>
      </c>
      <c r="T20" s="11">
        <v>72.034999999999854</v>
      </c>
      <c r="U20" s="11">
        <v>77.438000000000045</v>
      </c>
      <c r="V20" s="11">
        <v>83.646000000000114</v>
      </c>
      <c r="W20" s="11">
        <v>80.689999999999927</v>
      </c>
      <c r="X20" s="11">
        <v>85.076000000000263</v>
      </c>
      <c r="Y20" s="11">
        <v>85.321000000000026</v>
      </c>
      <c r="Z20" s="11">
        <v>85.899999999999864</v>
      </c>
      <c r="AA20" s="11">
        <v>86.568999999999903</v>
      </c>
      <c r="AB20" s="11">
        <v>87.029999999999987</v>
      </c>
      <c r="AC20" s="11">
        <v>87.400000000000531</v>
      </c>
      <c r="AD20" s="11">
        <v>87.757999999999868</v>
      </c>
      <c r="AE20" s="11">
        <v>88.104999999999976</v>
      </c>
      <c r="AF20" s="11">
        <v>88.455000000000112</v>
      </c>
      <c r="AG20" s="11">
        <v>88.827999999999861</v>
      </c>
      <c r="AH20" s="11">
        <v>89.179999999999922</v>
      </c>
      <c r="AI20" s="11">
        <v>89.53099999999985</v>
      </c>
      <c r="AJ20" s="11">
        <v>89.87700000000001</v>
      </c>
      <c r="AK20" s="172">
        <v>90.221000000000117</v>
      </c>
      <c r="AL20" s="11">
        <v>90.56700000000005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62.265999999999906</v>
      </c>
      <c r="N21" s="11">
        <v>62.462000000000081</v>
      </c>
      <c r="O21" s="11">
        <v>63.102000000000025</v>
      </c>
      <c r="P21" s="11">
        <v>62.237000000000137</v>
      </c>
      <c r="Q21" s="11">
        <v>72.399000000000029</v>
      </c>
      <c r="R21" s="11">
        <v>71.586999999999946</v>
      </c>
      <c r="S21" s="11">
        <v>71.891000000000048</v>
      </c>
      <c r="T21" s="11">
        <v>80.525999999999868</v>
      </c>
      <c r="U21" s="11">
        <v>72.474999999999923</v>
      </c>
      <c r="V21" s="11">
        <v>76.756999999999991</v>
      </c>
      <c r="W21" s="11">
        <v>79.921000000000106</v>
      </c>
      <c r="X21" s="11">
        <v>76.299000000000092</v>
      </c>
      <c r="Y21" s="11">
        <v>80.3</v>
      </c>
      <c r="Z21" s="11">
        <v>82.267000000000024</v>
      </c>
      <c r="AA21" s="11">
        <v>83.844999999999942</v>
      </c>
      <c r="AB21" s="11">
        <v>86.037999999999798</v>
      </c>
      <c r="AC21" s="11">
        <v>87.978000000000193</v>
      </c>
      <c r="AD21" s="11">
        <v>89.757000000000062</v>
      </c>
      <c r="AE21" s="11">
        <v>91.428000000000111</v>
      </c>
      <c r="AF21" s="11">
        <v>93.02500000000002</v>
      </c>
      <c r="AG21" s="11">
        <v>94.593000000000004</v>
      </c>
      <c r="AH21" s="11">
        <v>96.116999999999976</v>
      </c>
      <c r="AI21" s="11">
        <v>97.585999999999927</v>
      </c>
      <c r="AJ21" s="11">
        <v>98.982000000000014</v>
      </c>
      <c r="AK21" s="172">
        <v>100.30299999999986</v>
      </c>
      <c r="AL21" s="11">
        <v>101.56600000000029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316.3769999999999</v>
      </c>
      <c r="N23" s="11">
        <f t="shared" ref="N23:AL23" si="19">SUM(N24:N31)</f>
        <v>336.41600000000017</v>
      </c>
      <c r="O23" s="11">
        <f t="shared" si="19"/>
        <v>340.67900000000003</v>
      </c>
      <c r="P23" s="11">
        <f t="shared" si="19"/>
        <v>349.08799999999991</v>
      </c>
      <c r="Q23" s="11">
        <f t="shared" si="19"/>
        <v>370.16200000000003</v>
      </c>
      <c r="R23" s="11">
        <f t="shared" si="19"/>
        <v>391.91100000000034</v>
      </c>
      <c r="S23" s="11">
        <f t="shared" si="19"/>
        <v>398.49599999999981</v>
      </c>
      <c r="T23" s="11">
        <f t="shared" si="19"/>
        <v>402.06900000000002</v>
      </c>
      <c r="U23" s="11">
        <f t="shared" si="19"/>
        <v>433.15199999999976</v>
      </c>
      <c r="V23" s="11">
        <f t="shared" si="19"/>
        <v>422.80500000000006</v>
      </c>
      <c r="W23" s="11">
        <f t="shared" si="19"/>
        <v>414.91499999999974</v>
      </c>
      <c r="X23" s="11">
        <f t="shared" si="19"/>
        <v>418.51099999999997</v>
      </c>
      <c r="Y23" s="11">
        <f t="shared" si="19"/>
        <v>419.31300000000039</v>
      </c>
      <c r="Z23" s="11">
        <f t="shared" si="19"/>
        <v>421.29099999999966</v>
      </c>
      <c r="AA23" s="11">
        <f t="shared" si="19"/>
        <v>423.48800000000011</v>
      </c>
      <c r="AB23" s="11">
        <f t="shared" si="19"/>
        <v>425.14500000000044</v>
      </c>
      <c r="AC23" s="11">
        <f t="shared" si="19"/>
        <v>426.9320000000003</v>
      </c>
      <c r="AD23" s="11">
        <f t="shared" si="19"/>
        <v>428.70300000000043</v>
      </c>
      <c r="AE23" s="11">
        <f t="shared" si="19"/>
        <v>430.46599999999944</v>
      </c>
      <c r="AF23" s="11">
        <f t="shared" si="19"/>
        <v>432.25499999999948</v>
      </c>
      <c r="AG23" s="11">
        <f t="shared" si="19"/>
        <v>434.16000000000008</v>
      </c>
      <c r="AH23" s="11">
        <f t="shared" si="19"/>
        <v>435.99899999999991</v>
      </c>
      <c r="AI23" s="11">
        <f t="shared" si="19"/>
        <v>437.84899999999988</v>
      </c>
      <c r="AJ23" s="11">
        <f t="shared" si="19"/>
        <v>439.68900000000042</v>
      </c>
      <c r="AK23" s="11">
        <f t="shared" si="19"/>
        <v>441.51299999999992</v>
      </c>
      <c r="AL23" s="11">
        <f t="shared" si="19"/>
        <v>443.32599999999968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7.2929999999999957</v>
      </c>
      <c r="N24" s="11">
        <v>4.4980000000000011</v>
      </c>
      <c r="O24" s="11">
        <v>4.4029999999999978</v>
      </c>
      <c r="P24" s="11">
        <v>4.8609999999999918</v>
      </c>
      <c r="Q24" s="11">
        <v>7.1200000000000063</v>
      </c>
      <c r="R24" s="11">
        <v>5.4919999999999902</v>
      </c>
      <c r="S24" s="11">
        <v>4.7599999999999971</v>
      </c>
      <c r="T24" s="11">
        <v>6.2459999999999889</v>
      </c>
      <c r="U24" s="11">
        <v>4.8880000000000026</v>
      </c>
      <c r="V24" s="11">
        <v>6.5210000000000008</v>
      </c>
      <c r="W24" s="11">
        <v>7.4400000000000128</v>
      </c>
      <c r="X24" s="11">
        <v>7.374000000000013</v>
      </c>
      <c r="Y24" s="11">
        <v>7.354999999999996</v>
      </c>
      <c r="Z24" s="11">
        <v>7.3309999999999933</v>
      </c>
      <c r="AA24" s="11">
        <v>7.3190000000000088</v>
      </c>
      <c r="AB24" s="11">
        <v>7.337000000000006</v>
      </c>
      <c r="AC24" s="11">
        <v>7.347000000000012</v>
      </c>
      <c r="AD24" s="11">
        <v>7.3570000000000046</v>
      </c>
      <c r="AE24" s="11">
        <v>7.3669999999999938</v>
      </c>
      <c r="AF24" s="11">
        <v>7.3770000000000051</v>
      </c>
      <c r="AG24" s="11">
        <v>7.3849999999999989</v>
      </c>
      <c r="AH24" s="11">
        <v>7.3940000000000055</v>
      </c>
      <c r="AI24" s="11">
        <v>7.4020000000000072</v>
      </c>
      <c r="AJ24" s="11">
        <v>7.4110000000000085</v>
      </c>
      <c r="AK24" s="172">
        <v>7.4199999999999946</v>
      </c>
      <c r="AL24" s="11">
        <v>7.4279999999999964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27.264999999999983</v>
      </c>
      <c r="N25" s="11">
        <v>25.948000000000032</v>
      </c>
      <c r="O25" s="11">
        <v>23.80400000000003</v>
      </c>
      <c r="P25" s="11">
        <v>26.126000000000015</v>
      </c>
      <c r="Q25" s="11">
        <v>25.437000000000051</v>
      </c>
      <c r="R25" s="11">
        <v>28.264000000000035</v>
      </c>
      <c r="S25" s="11">
        <v>30.716999999999985</v>
      </c>
      <c r="T25" s="11">
        <v>29.549999999999951</v>
      </c>
      <c r="U25" s="11">
        <v>30.44900000000008</v>
      </c>
      <c r="V25" s="11">
        <v>29.174000000000042</v>
      </c>
      <c r="W25" s="11">
        <v>32.307999999999929</v>
      </c>
      <c r="X25" s="11">
        <v>32.938000000000002</v>
      </c>
      <c r="Y25" s="11">
        <v>33.100999999999992</v>
      </c>
      <c r="Z25" s="11">
        <v>33.520999999999901</v>
      </c>
      <c r="AA25" s="11">
        <v>33.827999999999932</v>
      </c>
      <c r="AB25" s="11">
        <v>34.066999999999979</v>
      </c>
      <c r="AC25" s="11">
        <v>34.278999999999982</v>
      </c>
      <c r="AD25" s="11">
        <v>34.450000000000074</v>
      </c>
      <c r="AE25" s="11">
        <v>34.604999999999997</v>
      </c>
      <c r="AF25" s="11">
        <v>34.756999999999955</v>
      </c>
      <c r="AG25" s="11">
        <v>34.920999999999928</v>
      </c>
      <c r="AH25" s="11">
        <v>35.077999999999967</v>
      </c>
      <c r="AI25" s="11">
        <v>35.228999999999949</v>
      </c>
      <c r="AJ25" s="11">
        <v>35.368000000000094</v>
      </c>
      <c r="AK25" s="172">
        <v>35.492000000000061</v>
      </c>
      <c r="AL25" s="11">
        <v>35.603999999999971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50.766000000000084</v>
      </c>
      <c r="N26" s="11">
        <v>49.322000000000017</v>
      </c>
      <c r="O26" s="11">
        <v>44.58900000000002</v>
      </c>
      <c r="P26" s="11">
        <v>48.813000000000024</v>
      </c>
      <c r="Q26" s="11">
        <v>42.041999999999994</v>
      </c>
      <c r="R26" s="11">
        <v>42.951000000000128</v>
      </c>
      <c r="S26" s="11">
        <v>40.56400000000005</v>
      </c>
      <c r="T26" s="11">
        <v>42.547000000000047</v>
      </c>
      <c r="U26" s="11">
        <v>43.225000000000058</v>
      </c>
      <c r="V26" s="11">
        <v>45.434000000000026</v>
      </c>
      <c r="W26" s="11">
        <v>45.986000000000097</v>
      </c>
      <c r="X26" s="11">
        <v>46.745999999999938</v>
      </c>
      <c r="Y26" s="11">
        <v>46.591999999999977</v>
      </c>
      <c r="Z26" s="11">
        <v>46.408999999999949</v>
      </c>
      <c r="AA26" s="11">
        <v>46.148000000000103</v>
      </c>
      <c r="AB26" s="11">
        <v>45.960000000000122</v>
      </c>
      <c r="AC26" s="11">
        <v>45.817000000000029</v>
      </c>
      <c r="AD26" s="11">
        <v>45.669000000000082</v>
      </c>
      <c r="AE26" s="11">
        <v>45.517999999999901</v>
      </c>
      <c r="AF26" s="11">
        <v>45.364999999999981</v>
      </c>
      <c r="AG26" s="11">
        <v>45.217000000000077</v>
      </c>
      <c r="AH26" s="11">
        <v>45.041999999999966</v>
      </c>
      <c r="AI26" s="11">
        <v>44.868000000000066</v>
      </c>
      <c r="AJ26" s="11">
        <v>44.693999999999889</v>
      </c>
      <c r="AK26" s="172">
        <v>44.519000000000034</v>
      </c>
      <c r="AL26" s="11">
        <v>44.346000000000039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15.403999999999991</v>
      </c>
      <c r="N27" s="11">
        <v>16.100000000000019</v>
      </c>
      <c r="O27" s="11">
        <v>18.240999999999953</v>
      </c>
      <c r="P27" s="11">
        <v>19.54900000000006</v>
      </c>
      <c r="Q27" s="11">
        <v>21.829999999999977</v>
      </c>
      <c r="R27" s="11">
        <v>22.148000000000042</v>
      </c>
      <c r="S27" s="11">
        <v>24.374999999999996</v>
      </c>
      <c r="T27" s="11">
        <v>25.711999999999971</v>
      </c>
      <c r="U27" s="11">
        <v>25.520999999999962</v>
      </c>
      <c r="V27" s="11">
        <v>26.227000000000004</v>
      </c>
      <c r="W27" s="11">
        <v>26.397999999999957</v>
      </c>
      <c r="X27" s="11">
        <v>26.333999999999993</v>
      </c>
      <c r="Y27" s="11">
        <v>26.207000000000054</v>
      </c>
      <c r="Z27" s="11">
        <v>26.227999999999959</v>
      </c>
      <c r="AA27" s="11">
        <v>26.417000000000009</v>
      </c>
      <c r="AB27" s="11">
        <v>26.608999999999995</v>
      </c>
      <c r="AC27" s="11">
        <v>26.857000000000003</v>
      </c>
      <c r="AD27" s="11">
        <v>27.134000000000007</v>
      </c>
      <c r="AE27" s="11">
        <v>27.42500000000004</v>
      </c>
      <c r="AF27" s="11">
        <v>27.723000000000042</v>
      </c>
      <c r="AG27" s="11">
        <v>28.024000000000001</v>
      </c>
      <c r="AH27" s="11">
        <v>28.326999999999984</v>
      </c>
      <c r="AI27" s="11">
        <v>28.630000000000017</v>
      </c>
      <c r="AJ27" s="11">
        <v>28.931000000000001</v>
      </c>
      <c r="AK27" s="172">
        <v>29.228999999999957</v>
      </c>
      <c r="AL27" s="11">
        <v>29.522999999999957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62.255999999999922</v>
      </c>
      <c r="N28" s="11">
        <v>77.972999999999928</v>
      </c>
      <c r="O28" s="11">
        <v>74.68499999999996</v>
      </c>
      <c r="P28" s="11">
        <v>80.555999999999813</v>
      </c>
      <c r="Q28" s="11">
        <v>97.771999999999878</v>
      </c>
      <c r="R28" s="11">
        <v>104.12000000000006</v>
      </c>
      <c r="S28" s="11">
        <v>97.276000000000053</v>
      </c>
      <c r="T28" s="11">
        <v>99.313999999999851</v>
      </c>
      <c r="U28" s="11">
        <v>110.66499999999994</v>
      </c>
      <c r="V28" s="11">
        <v>104.4910000000001</v>
      </c>
      <c r="W28" s="11">
        <v>105.0000000000001</v>
      </c>
      <c r="X28" s="11">
        <v>106.12299999999991</v>
      </c>
      <c r="Y28" s="11">
        <v>106.57000000000035</v>
      </c>
      <c r="Z28" s="11">
        <v>107.18600000000005</v>
      </c>
      <c r="AA28" s="11">
        <v>107.86099999999999</v>
      </c>
      <c r="AB28" s="11">
        <v>108.39500000000002</v>
      </c>
      <c r="AC28" s="11">
        <v>108.87900000000005</v>
      </c>
      <c r="AD28" s="11">
        <v>109.38699999999996</v>
      </c>
      <c r="AE28" s="11">
        <v>109.9159999999999</v>
      </c>
      <c r="AF28" s="11">
        <v>110.46999999999984</v>
      </c>
      <c r="AG28" s="11">
        <v>111.06600000000002</v>
      </c>
      <c r="AH28" s="11">
        <v>111.64700000000001</v>
      </c>
      <c r="AI28" s="11">
        <v>112.22900000000007</v>
      </c>
      <c r="AJ28" s="11">
        <v>112.81100000000019</v>
      </c>
      <c r="AK28" s="172">
        <v>113.39199999999995</v>
      </c>
      <c r="AL28" s="11">
        <v>113.97100000000007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96.787000000000006</v>
      </c>
      <c r="N29" s="11">
        <v>106.38100000000023</v>
      </c>
      <c r="O29" s="11">
        <v>117.742</v>
      </c>
      <c r="P29" s="11">
        <v>107.85899999999999</v>
      </c>
      <c r="Q29" s="11">
        <v>113.97200000000012</v>
      </c>
      <c r="R29" s="11">
        <v>117.19500000000015</v>
      </c>
      <c r="S29" s="11">
        <v>127.45499999999977</v>
      </c>
      <c r="T29" s="11">
        <v>126.90500000000013</v>
      </c>
      <c r="U29" s="11">
        <v>148.12199999999984</v>
      </c>
      <c r="V29" s="11">
        <v>141.48099999999988</v>
      </c>
      <c r="W29" s="11">
        <v>130.88799999999969</v>
      </c>
      <c r="X29" s="11">
        <v>133.04000000000025</v>
      </c>
      <c r="Y29" s="11">
        <v>135.53100000000006</v>
      </c>
      <c r="Z29" s="11">
        <v>137.12699999999978</v>
      </c>
      <c r="AA29" s="11">
        <v>138.13499999999999</v>
      </c>
      <c r="AB29" s="11">
        <v>138.89700000000033</v>
      </c>
      <c r="AC29" s="11">
        <v>139.76400000000021</v>
      </c>
      <c r="AD29" s="11">
        <v>140.61400000000029</v>
      </c>
      <c r="AE29" s="11">
        <v>141.45499999999979</v>
      </c>
      <c r="AF29" s="11">
        <v>142.29399999999973</v>
      </c>
      <c r="AG29" s="11">
        <v>143.16000000000005</v>
      </c>
      <c r="AH29" s="11">
        <v>143.98700000000002</v>
      </c>
      <c r="AI29" s="11">
        <v>144.8149999999998</v>
      </c>
      <c r="AJ29" s="11">
        <v>145.64100000000019</v>
      </c>
      <c r="AK29" s="172">
        <v>146.46699999999998</v>
      </c>
      <c r="AL29" s="11">
        <v>147.2939999999997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27.733999999999941</v>
      </c>
      <c r="N30" s="11">
        <v>23.789999999999974</v>
      </c>
      <c r="O30" s="11">
        <v>26.60899999999997</v>
      </c>
      <c r="P30" s="11">
        <v>27.411999999999999</v>
      </c>
      <c r="Q30" s="11">
        <v>27.670999999999982</v>
      </c>
      <c r="R30" s="11">
        <v>31.979000000000006</v>
      </c>
      <c r="S30" s="11">
        <v>28.088000000000001</v>
      </c>
      <c r="T30" s="11">
        <v>27.132000000000026</v>
      </c>
      <c r="U30" s="11">
        <v>24.887000000000004</v>
      </c>
      <c r="V30" s="11">
        <v>32.107000000000014</v>
      </c>
      <c r="W30" s="11">
        <v>31.113000000000014</v>
      </c>
      <c r="X30" s="11">
        <v>30.640999999999899</v>
      </c>
      <c r="Y30" s="11">
        <v>28.961999999999946</v>
      </c>
      <c r="Z30" s="11">
        <v>28.473000000000006</v>
      </c>
      <c r="AA30" s="11">
        <v>28.71500000000006</v>
      </c>
      <c r="AB30" s="11">
        <v>28.846999999999998</v>
      </c>
      <c r="AC30" s="11">
        <v>29.000999999999966</v>
      </c>
      <c r="AD30" s="11">
        <v>29.14500000000001</v>
      </c>
      <c r="AE30" s="11">
        <v>29.264999999999951</v>
      </c>
      <c r="AF30" s="11">
        <v>29.372999999999994</v>
      </c>
      <c r="AG30" s="11">
        <v>29.492000000000008</v>
      </c>
      <c r="AH30" s="11">
        <v>29.61999999999998</v>
      </c>
      <c r="AI30" s="11">
        <v>29.754000000000026</v>
      </c>
      <c r="AJ30" s="11">
        <v>29.888000000000005</v>
      </c>
      <c r="AK30" s="172">
        <v>30.018999999999998</v>
      </c>
      <c r="AL30" s="11">
        <v>30.147000000000034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28.871999999999996</v>
      </c>
      <c r="N31" s="11">
        <v>32.403999999999989</v>
      </c>
      <c r="O31" s="11">
        <v>30.606000000000027</v>
      </c>
      <c r="P31" s="11">
        <v>33.912000000000027</v>
      </c>
      <c r="Q31" s="11">
        <v>34.318000000000019</v>
      </c>
      <c r="R31" s="11">
        <v>39.761999999999951</v>
      </c>
      <c r="S31" s="11">
        <v>45.260999999999974</v>
      </c>
      <c r="T31" s="11">
        <v>44.663000000000046</v>
      </c>
      <c r="U31" s="11">
        <v>45.394999999999875</v>
      </c>
      <c r="V31" s="11">
        <v>37.369999999999969</v>
      </c>
      <c r="W31" s="11">
        <v>35.781999999999968</v>
      </c>
      <c r="X31" s="11">
        <v>35.315000000000019</v>
      </c>
      <c r="Y31" s="11">
        <v>34.995000000000019</v>
      </c>
      <c r="Z31" s="11">
        <v>35.016000000000027</v>
      </c>
      <c r="AA31" s="11">
        <v>35.065000000000019</v>
      </c>
      <c r="AB31" s="11">
        <v>35.032999999999987</v>
      </c>
      <c r="AC31" s="11">
        <v>34.988000000000056</v>
      </c>
      <c r="AD31" s="11">
        <v>34.947000000000031</v>
      </c>
      <c r="AE31" s="11">
        <v>34.914999999999935</v>
      </c>
      <c r="AF31" s="11">
        <v>34.895999999999937</v>
      </c>
      <c r="AG31" s="11">
        <v>34.895000000000053</v>
      </c>
      <c r="AH31" s="11">
        <v>34.903999999999961</v>
      </c>
      <c r="AI31" s="11">
        <v>34.921999999999983</v>
      </c>
      <c r="AJ31" s="11">
        <v>34.945000000000036</v>
      </c>
      <c r="AK31" s="172">
        <v>34.97499999999993</v>
      </c>
      <c r="AL31" s="11">
        <v>35.012999999999948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358.28200000000083</v>
      </c>
      <c r="N33" s="11">
        <f t="shared" ref="N33:AK33" si="20">SUM(N34:N36)</f>
        <v>363.7330000000004</v>
      </c>
      <c r="O33" s="11">
        <f t="shared" si="20"/>
        <v>360.57599999999991</v>
      </c>
      <c r="P33" s="11">
        <f t="shared" si="20"/>
        <v>370.23800000000017</v>
      </c>
      <c r="Q33" s="11">
        <f t="shared" si="20"/>
        <v>371.52799999999968</v>
      </c>
      <c r="R33" s="11">
        <f t="shared" si="20"/>
        <v>352.87400000000065</v>
      </c>
      <c r="S33" s="11">
        <f t="shared" si="20"/>
        <v>376.79399999999976</v>
      </c>
      <c r="T33" s="11">
        <f t="shared" si="20"/>
        <v>385.29499999999985</v>
      </c>
      <c r="U33" s="11">
        <f t="shared" si="20"/>
        <v>374.52100000000024</v>
      </c>
      <c r="V33" s="11">
        <f t="shared" si="20"/>
        <v>376.82300000000021</v>
      </c>
      <c r="W33" s="11">
        <f t="shared" si="20"/>
        <v>375.59300000000007</v>
      </c>
      <c r="X33" s="11">
        <f t="shared" si="20"/>
        <v>377.90100000000041</v>
      </c>
      <c r="Y33" s="11">
        <f t="shared" si="20"/>
        <v>381.19399999999951</v>
      </c>
      <c r="Z33" s="11">
        <f t="shared" si="20"/>
        <v>384.19600000000037</v>
      </c>
      <c r="AA33" s="11">
        <f t="shared" si="20"/>
        <v>387.81600000000026</v>
      </c>
      <c r="AB33" s="11">
        <f t="shared" si="20"/>
        <v>390.63599999999951</v>
      </c>
      <c r="AC33" s="11">
        <f t="shared" si="20"/>
        <v>392.78600000000034</v>
      </c>
      <c r="AD33" s="11">
        <f t="shared" si="20"/>
        <v>394.86999999999966</v>
      </c>
      <c r="AE33" s="11">
        <f t="shared" si="20"/>
        <v>396.93899999999996</v>
      </c>
      <c r="AF33" s="11">
        <f t="shared" si="20"/>
        <v>399.03599999999994</v>
      </c>
      <c r="AG33" s="11">
        <f t="shared" si="20"/>
        <v>401.23899999999981</v>
      </c>
      <c r="AH33" s="11">
        <f t="shared" si="20"/>
        <v>403.45500000000004</v>
      </c>
      <c r="AI33" s="11">
        <f t="shared" si="20"/>
        <v>405.67699999999991</v>
      </c>
      <c r="AJ33" s="11">
        <f t="shared" si="20"/>
        <v>407.90300000000002</v>
      </c>
      <c r="AK33" s="11">
        <f t="shared" si="20"/>
        <v>410.13200000000018</v>
      </c>
      <c r="AL33" s="11">
        <f>SUM(AL34:AL36)</f>
        <v>412.38299999999981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54.139999999999986</v>
      </c>
      <c r="N34" s="11">
        <v>62.118000000000045</v>
      </c>
      <c r="O34" s="11">
        <v>62.287000000000035</v>
      </c>
      <c r="P34" s="11">
        <v>63.132999999999974</v>
      </c>
      <c r="Q34" s="11">
        <v>58.6039999999999</v>
      </c>
      <c r="R34" s="11">
        <v>53.835000000000008</v>
      </c>
      <c r="S34" s="11">
        <v>53.287999999999911</v>
      </c>
      <c r="T34" s="11">
        <v>54.483999999999945</v>
      </c>
      <c r="U34" s="11">
        <v>54.256999999999948</v>
      </c>
      <c r="V34" s="11">
        <v>53.253999999999884</v>
      </c>
      <c r="W34" s="11">
        <v>52.690999999999988</v>
      </c>
      <c r="X34" s="11">
        <v>51.499999999999915</v>
      </c>
      <c r="Y34" s="11">
        <v>52.073999999999991</v>
      </c>
      <c r="Z34" s="11">
        <v>52.454000000000022</v>
      </c>
      <c r="AA34" s="11">
        <v>52.921999999999976</v>
      </c>
      <c r="AB34" s="11">
        <v>53.202999999999939</v>
      </c>
      <c r="AC34" s="11">
        <v>53.422000000000018</v>
      </c>
      <c r="AD34" s="11">
        <v>53.649000000000207</v>
      </c>
      <c r="AE34" s="11">
        <v>53.875999999999848</v>
      </c>
      <c r="AF34" s="11">
        <v>54.1039999999999</v>
      </c>
      <c r="AG34" s="11">
        <v>54.333000000000027</v>
      </c>
      <c r="AH34" s="11">
        <v>54.573000000000015</v>
      </c>
      <c r="AI34" s="11">
        <v>54.8140000000001</v>
      </c>
      <c r="AJ34" s="11">
        <v>55.053999999999974</v>
      </c>
      <c r="AK34" s="172">
        <v>55.291000000000004</v>
      </c>
      <c r="AL34" s="11">
        <v>55.529000000000103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138.93100000000044</v>
      </c>
      <c r="N35" s="11">
        <v>131.09300000000027</v>
      </c>
      <c r="O35" s="11">
        <v>124.49699999999994</v>
      </c>
      <c r="P35" s="11">
        <v>133.93100000000013</v>
      </c>
      <c r="Q35" s="11">
        <v>133.08499999999989</v>
      </c>
      <c r="R35" s="11">
        <v>137.76500000000044</v>
      </c>
      <c r="S35" s="11">
        <v>140.06299999999979</v>
      </c>
      <c r="T35" s="11">
        <v>140.90299999999996</v>
      </c>
      <c r="U35" s="11">
        <v>135.5450000000001</v>
      </c>
      <c r="V35" s="11">
        <v>132.2510000000002</v>
      </c>
      <c r="W35" s="11">
        <v>134.15199999999976</v>
      </c>
      <c r="X35" s="11">
        <v>134.62900000000036</v>
      </c>
      <c r="Y35" s="11">
        <v>135.16699999999977</v>
      </c>
      <c r="Z35" s="11">
        <v>135.9430000000001</v>
      </c>
      <c r="AA35" s="11">
        <v>136.83600000000018</v>
      </c>
      <c r="AB35" s="11">
        <v>137.76499999999973</v>
      </c>
      <c r="AC35" s="11">
        <v>138.46600000000018</v>
      </c>
      <c r="AD35" s="11">
        <v>139.1969999999998</v>
      </c>
      <c r="AE35" s="11">
        <v>139.95400000000018</v>
      </c>
      <c r="AF35" s="11">
        <v>140.75299999999973</v>
      </c>
      <c r="AG35" s="11">
        <v>141.67499999999978</v>
      </c>
      <c r="AH35" s="11">
        <v>142.60900000000015</v>
      </c>
      <c r="AI35" s="11">
        <v>143.55500000000006</v>
      </c>
      <c r="AJ35" s="11">
        <v>144.50500000000002</v>
      </c>
      <c r="AK35" s="172">
        <v>145.45600000000005</v>
      </c>
      <c r="AL35" s="11">
        <v>146.41399999999979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165.21100000000038</v>
      </c>
      <c r="N36" s="11">
        <v>170.52200000000011</v>
      </c>
      <c r="O36" s="11">
        <v>173.79199999999994</v>
      </c>
      <c r="P36" s="11">
        <v>173.17400000000004</v>
      </c>
      <c r="Q36" s="11">
        <v>179.83899999999988</v>
      </c>
      <c r="R36" s="11">
        <v>161.2740000000002</v>
      </c>
      <c r="S36" s="11">
        <v>183.44300000000001</v>
      </c>
      <c r="T36" s="11">
        <v>189.90799999999996</v>
      </c>
      <c r="U36" s="11">
        <v>184.71900000000019</v>
      </c>
      <c r="V36" s="11">
        <v>191.31800000000013</v>
      </c>
      <c r="W36" s="11">
        <v>188.75000000000031</v>
      </c>
      <c r="X36" s="11">
        <v>191.77200000000013</v>
      </c>
      <c r="Y36" s="11">
        <v>193.95299999999972</v>
      </c>
      <c r="Z36" s="11">
        <v>195.79900000000026</v>
      </c>
      <c r="AA36" s="11">
        <v>198.05800000000013</v>
      </c>
      <c r="AB36" s="11">
        <v>199.66799999999986</v>
      </c>
      <c r="AC36" s="11">
        <v>200.89800000000014</v>
      </c>
      <c r="AD36" s="11">
        <v>202.02399999999963</v>
      </c>
      <c r="AE36" s="11">
        <v>203.10899999999992</v>
      </c>
      <c r="AF36" s="11">
        <v>204.17900000000031</v>
      </c>
      <c r="AG36" s="11">
        <v>205.23099999999997</v>
      </c>
      <c r="AH36" s="11">
        <v>206.27299999999991</v>
      </c>
      <c r="AI36" s="11">
        <v>207.30799999999974</v>
      </c>
      <c r="AJ36" s="11">
        <v>208.34400000000005</v>
      </c>
      <c r="AK36" s="172">
        <v>209.38500000000016</v>
      </c>
      <c r="AL36" s="11">
        <v>210.43999999999994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1234.0430000000003</v>
      </c>
      <c r="N38" s="11">
        <f t="shared" ref="N38:AL38" si="21">SUM(N5,N11,N16,N18,N23,N33)</f>
        <v>1253.735000000001</v>
      </c>
      <c r="O38" s="11">
        <f t="shared" si="21"/>
        <v>1271.2100000000005</v>
      </c>
      <c r="P38" s="11">
        <f t="shared" si="21"/>
        <v>1287.5909999999999</v>
      </c>
      <c r="Q38" s="11">
        <f t="shared" si="21"/>
        <v>1329.2169999999996</v>
      </c>
      <c r="R38" s="11">
        <f t="shared" si="21"/>
        <v>1356.5170000000007</v>
      </c>
      <c r="S38" s="11">
        <f t="shared" si="21"/>
        <v>1366.4229999999993</v>
      </c>
      <c r="T38" s="11">
        <f t="shared" si="21"/>
        <v>1389.7740000000003</v>
      </c>
      <c r="U38" s="11">
        <f t="shared" si="21"/>
        <v>1420.5809999999999</v>
      </c>
      <c r="V38" s="11">
        <f t="shared" si="21"/>
        <v>1431.5589999999997</v>
      </c>
      <c r="W38" s="11">
        <f t="shared" si="21"/>
        <v>1399.5329999999999</v>
      </c>
      <c r="X38" s="11">
        <f t="shared" si="21"/>
        <v>1407.3210000000004</v>
      </c>
      <c r="Y38" s="11">
        <f t="shared" si="21"/>
        <v>1414.9839999999999</v>
      </c>
      <c r="Z38" s="11">
        <f t="shared" si="21"/>
        <v>1422.402</v>
      </c>
      <c r="AA38" s="11">
        <f t="shared" si="21"/>
        <v>1430.9689999999998</v>
      </c>
      <c r="AB38" s="11">
        <f t="shared" si="21"/>
        <v>1437.6329999999994</v>
      </c>
      <c r="AC38" s="11">
        <f t="shared" si="21"/>
        <v>1443.1730000000009</v>
      </c>
      <c r="AD38" s="11">
        <f t="shared" si="21"/>
        <v>1448.1409999999996</v>
      </c>
      <c r="AE38" s="11">
        <f t="shared" si="21"/>
        <v>1453.0379999999996</v>
      </c>
      <c r="AF38" s="11">
        <f t="shared" si="21"/>
        <v>1457.905999999999</v>
      </c>
      <c r="AG38" s="11">
        <f t="shared" si="21"/>
        <v>1463.3030000000006</v>
      </c>
      <c r="AH38" s="11">
        <f t="shared" si="21"/>
        <v>1468.5340000000006</v>
      </c>
      <c r="AI38" s="11">
        <f t="shared" si="21"/>
        <v>1473.7779999999998</v>
      </c>
      <c r="AJ38" s="11">
        <f t="shared" si="21"/>
        <v>1479.046000000001</v>
      </c>
      <c r="AK38" s="11">
        <f t="shared" si="21"/>
        <v>1484.2460000000001</v>
      </c>
      <c r="AL38" s="11">
        <f t="shared" si="21"/>
        <v>1489.4569999999994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Midlands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Midlands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Midlands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Midlands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Midlands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Midlands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Midlands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26.013238315480049</v>
      </c>
      <c r="N231" s="40">
        <f>'Ind T1'!D25</f>
        <v>26.837023492836547</v>
      </c>
      <c r="O231" s="40">
        <f>'Ind T1'!F25</f>
        <v>27.686801297385554</v>
      </c>
    </row>
    <row r="232" spans="1:15" x14ac:dyDescent="0.2">
      <c r="L232" t="str">
        <f>L23</f>
        <v>Business and other services</v>
      </c>
      <c r="M232" s="40">
        <f>'Ind T1'!B24</f>
        <v>28.890975933217213</v>
      </c>
      <c r="N232" s="40">
        <f>'Ind T1'!D24</f>
        <v>29.646674998017179</v>
      </c>
      <c r="O232" s="40">
        <f>'Ind T1'!F24</f>
        <v>29.764269797651082</v>
      </c>
    </row>
    <row r="233" spans="1:15" x14ac:dyDescent="0.2">
      <c r="L233" t="str">
        <f>L18</f>
        <v>Trade, accomod. and transport</v>
      </c>
      <c r="M233" s="40">
        <f>'Ind T1'!B23</f>
        <v>26.671099588136375</v>
      </c>
      <c r="N233" s="40">
        <f>'Ind T1'!D23</f>
        <v>26.19273714874889</v>
      </c>
      <c r="O233" s="40">
        <f>'Ind T1'!F23</f>
        <v>26.962376221670041</v>
      </c>
    </row>
    <row r="234" spans="1:15" x14ac:dyDescent="0.2">
      <c r="L234" t="str">
        <f>L16</f>
        <v>Construction</v>
      </c>
      <c r="M234" s="40">
        <f>'Ind T1'!B22</f>
        <v>5.8346485889966608</v>
      </c>
      <c r="N234" s="40">
        <f>'Ind T1'!D22</f>
        <v>6.4455786323009283</v>
      </c>
      <c r="O234" s="40">
        <f>'Ind T1'!F22</f>
        <v>6.1939351052094933</v>
      </c>
    </row>
    <row r="235" spans="1:15" x14ac:dyDescent="0.2">
      <c r="L235" t="str">
        <f>L11</f>
        <v>Manufacturing</v>
      </c>
      <c r="M235" s="40">
        <f>'Ind T1'!B21</f>
        <v>10.652354522648794</v>
      </c>
      <c r="N235" s="40">
        <f>'Ind T1'!D21</f>
        <v>9.5272494467797593</v>
      </c>
      <c r="O235" s="40">
        <f>'Ind T1'!F21</f>
        <v>8.1042957265634374</v>
      </c>
    </row>
    <row r="236" spans="1:15" x14ac:dyDescent="0.2">
      <c r="L236" t="str">
        <f>L5</f>
        <v>Primary sector and utilities</v>
      </c>
      <c r="M236" s="40">
        <f>'Ind T1'!B20</f>
        <v>1.9376830515209105</v>
      </c>
      <c r="N236" s="40">
        <f>'Ind T1'!D20</f>
        <v>1.3507362813166974</v>
      </c>
      <c r="O236" s="40">
        <f>'Ind T1'!F20</f>
        <v>1.2883218515203867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Midlands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22.718999999999426</v>
      </c>
      <c r="O261" s="11">
        <f>'Ind T1'!F50</f>
        <v>36.789999999999736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23.003999999999394</v>
      </c>
      <c r="O262" s="11">
        <f>'Ind T1'!F49</f>
        <v>28.410999999999945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4.7779999999996789</v>
      </c>
      <c r="O263" s="11">
        <f>'Ind T1'!F48</f>
        <v>35.017000000000053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11.060000000000286</v>
      </c>
      <c r="O264" s="11">
        <f>'Ind T1'!F47</f>
        <v>2.0479999999999734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-11.163999999999646</v>
      </c>
      <c r="O265" s="11">
        <f>'Ind T1'!F46</f>
        <v>-12.627000000000237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-7.3809999999999114</v>
      </c>
      <c r="O266" s="11">
        <f>'Ind T1'!F45</f>
        <v>0.28499999999998593</v>
      </c>
    </row>
    <row r="268" spans="1:16" x14ac:dyDescent="0.2">
      <c r="L268" t="str">
        <f>L38</f>
        <v>All industries</v>
      </c>
      <c r="N268" s="11">
        <f>'Ind T1'!D14-'Ind T1'!B14</f>
        <v>43.015999999999167</v>
      </c>
      <c r="O268" s="11">
        <f>SUM(O261:O266)</f>
        <v>89.923999999999452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36.871712453435222</v>
      </c>
      <c r="C9" s="249">
        <f>SUM(C26,C43,C60,C77,C94,C111,C128,C145,C162,C179,C196,C213,C230,C247,C264,C281,C298,C315,C332,C349,C366,C383)</f>
        <v>76.919179624904856</v>
      </c>
      <c r="D9" s="249">
        <f>SUM(B9:C9)</f>
        <v>113.79089207834008</v>
      </c>
      <c r="E9" s="238"/>
      <c r="F9" s="249">
        <f>SUM(F26,F43,F60,F77,F94,F111,F128,F145,F162,F179,F196,F213,F230,F247,F264,F281,F298,F315,F332,F349,F366,F383)</f>
        <v>47.818020989723117</v>
      </c>
      <c r="G9" s="249">
        <f>SUM(G26,G43,G60,G77,G94,G111,G128,G145,G162,G179,G196,G213,G230,G247,G264,G281,G298,G315,G332,G349,G366,G383)</f>
        <v>86.466155268336919</v>
      </c>
      <c r="H9" s="249">
        <f>SUM(F9:G9)</f>
        <v>134.28417625806003</v>
      </c>
      <c r="I9" s="238"/>
      <c r="J9" s="249">
        <f>SUM(J26,J43,J60,J77,J94,J111,J128,J145,J162,J179,J196,J213,J230,J247,J264,J281,J298,J315,J332,J349,J366,J383)</f>
        <v>60.924406592717986</v>
      </c>
      <c r="K9" s="249">
        <f>SUM(K26,K43,K60,K77,K94,K111,K128,K145,K162,K179,K196,K213,K230,K247,K264,K281,K298,K315,K332,K349,K366,K383)</f>
        <v>93.929373573353686</v>
      </c>
      <c r="L9" s="249">
        <f>SUM(J9:K9)</f>
        <v>154.85378016607166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120.67523718862832</v>
      </c>
      <c r="C10" s="249">
        <f t="shared" si="0"/>
        <v>130.13490695195426</v>
      </c>
      <c r="D10" s="249">
        <f t="shared" ref="D10:D17" si="1">SUM(B10:C10)</f>
        <v>250.81014414058257</v>
      </c>
      <c r="E10" s="238"/>
      <c r="F10" s="249">
        <f t="shared" ref="F10:G17" si="2">SUM(F27,F44,F61,F78,F95,F112,F129,F146,F163,F180,F197,F214,F231,F248,F265,F282,F299,F316,F333,F350,F367,F384)</f>
        <v>148.76487260119779</v>
      </c>
      <c r="G10" s="249">
        <f t="shared" si="2"/>
        <v>156.18391054306559</v>
      </c>
      <c r="H10" s="249">
        <f t="shared" ref="H10:H17" si="3">SUM(F10:G10)</f>
        <v>304.94878314426342</v>
      </c>
      <c r="I10" s="238"/>
      <c r="J10" s="249">
        <f t="shared" ref="J10:K17" si="4">SUM(J27,J44,J61,J78,J95,J112,J129,J146,J163,J180,J197,J214,J231,J248,J265,J282,J299,J316,J333,J350,J367,J384)</f>
        <v>186.24177713016084</v>
      </c>
      <c r="K10" s="249">
        <f t="shared" si="4"/>
        <v>178.61412521145348</v>
      </c>
      <c r="L10" s="249">
        <f t="shared" ref="L10:L17" si="5">SUM(J10:K10)</f>
        <v>364.8559023416143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70.097079790527104</v>
      </c>
      <c r="C11" s="249">
        <f t="shared" si="0"/>
        <v>88.829903775446951</v>
      </c>
      <c r="D11" s="249">
        <f t="shared" si="1"/>
        <v>158.92698356597407</v>
      </c>
      <c r="E11" s="238"/>
      <c r="F11" s="249">
        <f t="shared" si="2"/>
        <v>82.278906039433622</v>
      </c>
      <c r="G11" s="249">
        <f t="shared" si="2"/>
        <v>99.119367762847972</v>
      </c>
      <c r="H11" s="249">
        <f t="shared" si="3"/>
        <v>181.39827380228161</v>
      </c>
      <c r="I11" s="238"/>
      <c r="J11" s="249">
        <f t="shared" si="4"/>
        <v>95.790372300607274</v>
      </c>
      <c r="K11" s="249">
        <f t="shared" si="4"/>
        <v>94.892007532997425</v>
      </c>
      <c r="L11" s="249">
        <f t="shared" si="5"/>
        <v>190.6823798336047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124.86864514318964</v>
      </c>
      <c r="C12" s="249">
        <f t="shared" si="0"/>
        <v>46.910713205006957</v>
      </c>
      <c r="D12" s="249">
        <f t="shared" si="1"/>
        <v>171.77935834819658</v>
      </c>
      <c r="E12" s="238"/>
      <c r="F12" s="249">
        <f t="shared" si="2"/>
        <v>118.76330697024572</v>
      </c>
      <c r="G12" s="249">
        <f t="shared" si="2"/>
        <v>51.567773575133955</v>
      </c>
      <c r="H12" s="249">
        <f t="shared" si="3"/>
        <v>170.33108054537968</v>
      </c>
      <c r="I12" s="238"/>
      <c r="J12" s="249">
        <f t="shared" si="4"/>
        <v>89.731670419895337</v>
      </c>
      <c r="K12" s="249">
        <f t="shared" si="4"/>
        <v>56.211295409666398</v>
      </c>
      <c r="L12" s="249">
        <f t="shared" si="5"/>
        <v>145.94296582956173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12.201056452166084</v>
      </c>
      <c r="C13" s="249">
        <f t="shared" si="0"/>
        <v>135.25566125643846</v>
      </c>
      <c r="D13" s="249">
        <f t="shared" si="1"/>
        <v>147.45671770860454</v>
      </c>
      <c r="E13" s="238"/>
      <c r="F13" s="249">
        <f t="shared" si="2"/>
        <v>12.773379806965471</v>
      </c>
      <c r="G13" s="249">
        <f t="shared" si="2"/>
        <v>115.4524886802291</v>
      </c>
      <c r="H13" s="249">
        <f t="shared" si="3"/>
        <v>128.22586848719456</v>
      </c>
      <c r="I13" s="238"/>
      <c r="J13" s="249">
        <f t="shared" si="4"/>
        <v>15.402150679544532</v>
      </c>
      <c r="K13" s="249">
        <f t="shared" si="4"/>
        <v>103.19238808677602</v>
      </c>
      <c r="L13" s="249">
        <f t="shared" si="5"/>
        <v>118.59453876632055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118.90555403270132</v>
      </c>
      <c r="C14" s="249">
        <f t="shared" si="0"/>
        <v>20.748361488068529</v>
      </c>
      <c r="D14" s="249">
        <f t="shared" si="1"/>
        <v>139.65391552076986</v>
      </c>
      <c r="E14" s="238"/>
      <c r="F14" s="249">
        <f t="shared" si="2"/>
        <v>118.63280671143164</v>
      </c>
      <c r="G14" s="249">
        <f t="shared" si="2"/>
        <v>20.98386090287109</v>
      </c>
      <c r="H14" s="249">
        <f t="shared" si="3"/>
        <v>139.61666761430274</v>
      </c>
      <c r="I14" s="238"/>
      <c r="J14" s="249">
        <f t="shared" si="4"/>
        <v>136.43986565991713</v>
      </c>
      <c r="K14" s="249">
        <f t="shared" si="4"/>
        <v>26.270808866182275</v>
      </c>
      <c r="L14" s="249">
        <f t="shared" si="5"/>
        <v>162.71067452609941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64.760902812480751</v>
      </c>
      <c r="C15" s="249">
        <f t="shared" si="0"/>
        <v>45.398240365941774</v>
      </c>
      <c r="D15" s="249">
        <f t="shared" si="1"/>
        <v>110.15914317842253</v>
      </c>
      <c r="E15" s="238"/>
      <c r="F15" s="249">
        <f t="shared" si="2"/>
        <v>59.977247449905256</v>
      </c>
      <c r="G15" s="249">
        <f t="shared" si="2"/>
        <v>45.879881783479604</v>
      </c>
      <c r="H15" s="249">
        <f t="shared" si="3"/>
        <v>105.85712923338485</v>
      </c>
      <c r="I15" s="238"/>
      <c r="J15" s="249">
        <f t="shared" si="4"/>
        <v>60.207213431487659</v>
      </c>
      <c r="K15" s="249">
        <f t="shared" si="4"/>
        <v>50.148979767476277</v>
      </c>
      <c r="L15" s="249">
        <f t="shared" si="5"/>
        <v>110.35619319896394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12.762522500774631</v>
      </c>
      <c r="C16" s="249">
        <f t="shared" si="0"/>
        <v>96.967774770053111</v>
      </c>
      <c r="D16" s="249">
        <f t="shared" si="1"/>
        <v>109.73029727082775</v>
      </c>
      <c r="E16" s="238"/>
      <c r="F16" s="249">
        <f t="shared" si="2"/>
        <v>11.774869016535547</v>
      </c>
      <c r="G16" s="249">
        <f t="shared" si="2"/>
        <v>85.774610354550077</v>
      </c>
      <c r="H16" s="249">
        <f t="shared" si="3"/>
        <v>97.549479371085624</v>
      </c>
      <c r="I16" s="238"/>
      <c r="J16" s="249">
        <f t="shared" si="4"/>
        <v>16.892984105317865</v>
      </c>
      <c r="K16" s="249">
        <f t="shared" si="4"/>
        <v>94.140890642685562</v>
      </c>
      <c r="L16" s="249">
        <f t="shared" si="5"/>
        <v>111.03387474800343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69.460448893903731</v>
      </c>
      <c r="C17" s="249">
        <f t="shared" si="0"/>
        <v>84.749099294378667</v>
      </c>
      <c r="D17" s="249">
        <f t="shared" si="1"/>
        <v>154.20954818828238</v>
      </c>
      <c r="E17" s="238"/>
      <c r="F17" s="249">
        <f t="shared" si="2"/>
        <v>63.242268552510588</v>
      </c>
      <c r="G17" s="249">
        <f t="shared" si="2"/>
        <v>74.079272991537181</v>
      </c>
      <c r="H17" s="249">
        <f t="shared" si="3"/>
        <v>137.32154154404776</v>
      </c>
      <c r="I17" s="238"/>
      <c r="J17" s="249">
        <f t="shared" si="4"/>
        <v>57.049772815016858</v>
      </c>
      <c r="K17" s="249">
        <f t="shared" si="4"/>
        <v>73.376917774743049</v>
      </c>
      <c r="L17" s="249">
        <f t="shared" si="5"/>
        <v>130.42669058975991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630.60315926780675</v>
      </c>
      <c r="C19" s="247">
        <f t="shared" ref="C19:L19" si="6">SUM(C9:C17)</f>
        <v>725.91384073219353</v>
      </c>
      <c r="D19" s="247">
        <f t="shared" si="6"/>
        <v>1356.5170000000003</v>
      </c>
      <c r="E19" s="247"/>
      <c r="F19" s="247">
        <f t="shared" si="6"/>
        <v>664.02567813794883</v>
      </c>
      <c r="G19" s="247">
        <f t="shared" si="6"/>
        <v>735.50732186205153</v>
      </c>
      <c r="H19" s="247">
        <f t="shared" si="6"/>
        <v>1399.5330000000001</v>
      </c>
      <c r="I19" s="247"/>
      <c r="J19" s="247">
        <f t="shared" si="6"/>
        <v>718.68021313466534</v>
      </c>
      <c r="K19" s="247">
        <f t="shared" si="6"/>
        <v>770.77678686533409</v>
      </c>
      <c r="L19" s="247">
        <f t="shared" si="6"/>
        <v>1489.4569999999994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9.1322505235164136E-2</v>
      </c>
      <c r="C26" s="302">
        <v>0.32602070237099384</v>
      </c>
      <c r="D26" s="302">
        <f>SUM(B26:C26)</f>
        <v>0.41734320760615795</v>
      </c>
      <c r="E26" s="303"/>
      <c r="F26" s="302">
        <v>6.1476753476742328E-2</v>
      </c>
      <c r="G26" s="302">
        <v>0.13901973563977854</v>
      </c>
      <c r="H26" s="302">
        <f>SUM(F26:G26)</f>
        <v>0.20049648911652088</v>
      </c>
      <c r="I26" s="303"/>
      <c r="J26" s="302">
        <v>8.1843514360017855E-2</v>
      </c>
      <c r="K26" s="302">
        <v>0.19686046037869814</v>
      </c>
      <c r="L26" s="302">
        <f>SUM(J26:K26)</f>
        <v>0.278703974738716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8.5727851984552558E-2</v>
      </c>
      <c r="C27" s="302">
        <v>0.26071720989821928</v>
      </c>
      <c r="D27" s="302">
        <f t="shared" ref="D27:D34" si="7">SUM(B27:C27)</f>
        <v>0.34644506188277185</v>
      </c>
      <c r="E27" s="303"/>
      <c r="F27" s="302">
        <v>7.7346887450521234E-2</v>
      </c>
      <c r="G27" s="302">
        <v>0.15343550279182391</v>
      </c>
      <c r="H27" s="302">
        <f t="shared" ref="H27:H34" si="8">SUM(F27:G27)</f>
        <v>0.23078239024234515</v>
      </c>
      <c r="I27" s="303"/>
      <c r="J27" s="302">
        <v>0.13820133250393637</v>
      </c>
      <c r="K27" s="302">
        <v>0.3088145721430875</v>
      </c>
      <c r="L27" s="302">
        <f t="shared" ref="L27:L34" si="9">SUM(J27:K27)</f>
        <v>0.4470159046470239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9.1845972467525558E-2</v>
      </c>
      <c r="C28" s="302">
        <v>0.18179466791939386</v>
      </c>
      <c r="D28" s="302">
        <f t="shared" si="7"/>
        <v>0.27364064038691943</v>
      </c>
      <c r="E28" s="303"/>
      <c r="F28" s="302">
        <v>6.4544657330778313E-2</v>
      </c>
      <c r="G28" s="302">
        <v>9.0428257002282186E-2</v>
      </c>
      <c r="H28" s="302">
        <f t="shared" si="8"/>
        <v>0.15497291433306049</v>
      </c>
      <c r="I28" s="303"/>
      <c r="J28" s="302">
        <v>9.444530338376135E-2</v>
      </c>
      <c r="K28" s="302">
        <v>0.130333435002878</v>
      </c>
      <c r="L28" s="302">
        <f t="shared" si="9"/>
        <v>0.22477873838663937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0.35589898943353537</v>
      </c>
      <c r="C29" s="302">
        <v>0.17207545029463037</v>
      </c>
      <c r="D29" s="302">
        <f t="shared" si="7"/>
        <v>0.52797443972816571</v>
      </c>
      <c r="E29" s="303"/>
      <c r="F29" s="302">
        <v>0.13360331441098133</v>
      </c>
      <c r="G29" s="302">
        <v>5.1622767788111742E-2</v>
      </c>
      <c r="H29" s="302">
        <f t="shared" si="8"/>
        <v>0.18522608219909309</v>
      </c>
      <c r="I29" s="303"/>
      <c r="J29" s="302">
        <v>9.7198246588456272E-2</v>
      </c>
      <c r="K29" s="302">
        <v>7.8053235345423022E-2</v>
      </c>
      <c r="L29" s="302">
        <f t="shared" si="9"/>
        <v>0.17525148193387929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0.52364034858759045</v>
      </c>
      <c r="C30" s="302">
        <v>3.7345796767947386</v>
      </c>
      <c r="D30" s="302">
        <f t="shared" si="7"/>
        <v>4.2582200253823288</v>
      </c>
      <c r="E30" s="303"/>
      <c r="F30" s="302">
        <v>0.3748967748635571</v>
      </c>
      <c r="G30" s="302">
        <v>1.2319945071152765</v>
      </c>
      <c r="H30" s="302">
        <f t="shared" si="8"/>
        <v>1.6068912819788337</v>
      </c>
      <c r="I30" s="303"/>
      <c r="J30" s="302">
        <v>0.43266750134135346</v>
      </c>
      <c r="K30" s="302">
        <v>1.134148580748124</v>
      </c>
      <c r="L30" s="302">
        <f t="shared" si="9"/>
        <v>1.5668160820894774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0.24487011165015365</v>
      </c>
      <c r="C31" s="302">
        <v>0.13040488138288414</v>
      </c>
      <c r="D31" s="302">
        <f t="shared" si="7"/>
        <v>0.3752749930330378</v>
      </c>
      <c r="E31" s="303"/>
      <c r="F31" s="302">
        <v>9.2004545797817153E-2</v>
      </c>
      <c r="G31" s="302">
        <v>4.3115662873882882E-2</v>
      </c>
      <c r="H31" s="302">
        <f t="shared" si="8"/>
        <v>0.13512020867170005</v>
      </c>
      <c r="I31" s="303"/>
      <c r="J31" s="302">
        <v>9.7802642533439357E-2</v>
      </c>
      <c r="K31" s="302">
        <v>5.5050079008153556E-2</v>
      </c>
      <c r="L31" s="302">
        <f t="shared" si="9"/>
        <v>0.15285272154159291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8.5248592884015886E-2</v>
      </c>
      <c r="C32" s="302">
        <v>7.7764647154300884E-2</v>
      </c>
      <c r="D32" s="302">
        <f t="shared" si="7"/>
        <v>0.16301324003831677</v>
      </c>
      <c r="E32" s="303"/>
      <c r="F32" s="302">
        <v>2.983727298900651E-2</v>
      </c>
      <c r="G32" s="302">
        <v>2.5490315572503666E-2</v>
      </c>
      <c r="H32" s="302">
        <f t="shared" si="8"/>
        <v>5.5327588561510176E-2</v>
      </c>
      <c r="I32" s="303"/>
      <c r="J32" s="302">
        <v>3.153381547055073E-2</v>
      </c>
      <c r="K32" s="302">
        <v>3.1710472679391706E-2</v>
      </c>
      <c r="L32" s="302">
        <f t="shared" si="9"/>
        <v>6.3244288149942429E-2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5.0895986967015548E-2</v>
      </c>
      <c r="C33" s="302">
        <v>0.27131230749230367</v>
      </c>
      <c r="D33" s="302">
        <f t="shared" si="7"/>
        <v>0.3222082944593192</v>
      </c>
      <c r="E33" s="303"/>
      <c r="F33" s="302">
        <v>2.2137940455173012E-2</v>
      </c>
      <c r="G33" s="302">
        <v>7.2445521840123359E-2</v>
      </c>
      <c r="H33" s="302">
        <f t="shared" si="8"/>
        <v>9.4583462295296378E-2</v>
      </c>
      <c r="I33" s="303"/>
      <c r="J33" s="302">
        <v>1.6443768818600386E-2</v>
      </c>
      <c r="K33" s="302">
        <v>7.6062368535182515E-2</v>
      </c>
      <c r="L33" s="302">
        <f t="shared" si="9"/>
        <v>9.2506137353782908E-2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0.43350256363134954</v>
      </c>
      <c r="C34" s="302">
        <v>0.80737753385162292</v>
      </c>
      <c r="D34" s="302">
        <f t="shared" si="7"/>
        <v>1.2408800974829726</v>
      </c>
      <c r="E34" s="303"/>
      <c r="F34" s="302">
        <v>0.12749770102824931</v>
      </c>
      <c r="G34" s="302">
        <v>0.19710188157338912</v>
      </c>
      <c r="H34" s="302">
        <f t="shared" si="8"/>
        <v>0.32459958260163846</v>
      </c>
      <c r="I34" s="303"/>
      <c r="J34" s="302">
        <v>8.5631500993543913E-2</v>
      </c>
      <c r="K34" s="302">
        <v>0.16419917016540039</v>
      </c>
      <c r="L34" s="302">
        <f t="shared" si="9"/>
        <v>0.24983067115894431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1.9629529228409028</v>
      </c>
      <c r="C36" s="311">
        <f t="shared" ref="C36:K36" si="10">SUM(C26:C34)</f>
        <v>5.9620470771590881</v>
      </c>
      <c r="D36" s="311">
        <f t="shared" si="10"/>
        <v>7.9249999999999901</v>
      </c>
      <c r="E36" s="311"/>
      <c r="F36" s="311">
        <f t="shared" si="10"/>
        <v>0.9833458478028263</v>
      </c>
      <c r="G36" s="311">
        <f t="shared" si="10"/>
        <v>2.0046541521971721</v>
      </c>
      <c r="H36" s="311">
        <f t="shared" si="10"/>
        <v>2.9879999999999987</v>
      </c>
      <c r="I36" s="311"/>
      <c r="J36" s="311">
        <f t="shared" si="10"/>
        <v>1.0757676259936597</v>
      </c>
      <c r="K36" s="311">
        <f t="shared" si="10"/>
        <v>2.1752323740063391</v>
      </c>
      <c r="L36" s="311">
        <f>SUM(L26:L34)</f>
        <v>3.2509999999999981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1.8091213329168268E-3</v>
      </c>
      <c r="C43" s="302">
        <v>5.7755748825602277E-2</v>
      </c>
      <c r="D43" s="302">
        <f>SUM(B43:C43)</f>
        <v>5.9564870158519106E-2</v>
      </c>
      <c r="E43" s="303"/>
      <c r="F43" s="302">
        <v>8.4886256522344918E-3</v>
      </c>
      <c r="G43" s="302">
        <v>0.10738229984336981</v>
      </c>
      <c r="H43" s="302">
        <f>SUM(F43:G43)</f>
        <v>0.11587092549560429</v>
      </c>
      <c r="I43" s="303"/>
      <c r="J43" s="302">
        <v>4.6705829346051948E-3</v>
      </c>
      <c r="K43" s="302">
        <v>5.7136794757662326E-2</v>
      </c>
      <c r="L43" s="302">
        <f>SUM(J43:K43)</f>
        <v>6.1807377692267518E-2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1.1383631583326234E-2</v>
      </c>
      <c r="C44" s="302">
        <v>4.5718371544672537E-2</v>
      </c>
      <c r="D44" s="302">
        <f t="shared" ref="D44:D51" si="11">SUM(B44:C44)</f>
        <v>5.710200312799877E-2</v>
      </c>
      <c r="E44" s="303"/>
      <c r="F44" s="302">
        <v>3.1255885816706748E-2</v>
      </c>
      <c r="G44" s="302">
        <v>9.6675634592959969E-2</v>
      </c>
      <c r="H44" s="302">
        <f t="shared" ref="H44:H51" si="12">SUM(F44:G44)</f>
        <v>0.12793152040966671</v>
      </c>
      <c r="I44" s="303"/>
      <c r="J44" s="302">
        <v>1.0459458505403123E-2</v>
      </c>
      <c r="K44" s="302">
        <v>5.6295861534964929E-2</v>
      </c>
      <c r="L44" s="302">
        <f t="shared" ref="L44:L51" si="13">SUM(J44:K44)</f>
        <v>6.6755320040368049E-2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2.6949939492653327E-3</v>
      </c>
      <c r="C45" s="302">
        <v>3.742264429391768E-2</v>
      </c>
      <c r="D45" s="302">
        <f t="shared" si="11"/>
        <v>4.0117638243183013E-2</v>
      </c>
      <c r="E45" s="303"/>
      <c r="F45" s="302">
        <v>2.1541776876748017E-2</v>
      </c>
      <c r="G45" s="302">
        <v>9.3363545611365409E-2</v>
      </c>
      <c r="H45" s="302">
        <f t="shared" si="12"/>
        <v>0.11490532248811343</v>
      </c>
      <c r="I45" s="303"/>
      <c r="J45" s="302">
        <v>1.2482770119231348E-2</v>
      </c>
      <c r="K45" s="302">
        <v>4.3685620289047787E-2</v>
      </c>
      <c r="L45" s="302">
        <f t="shared" si="13"/>
        <v>5.6168390408279131E-2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2.2505803862518888E-3</v>
      </c>
      <c r="C46" s="302">
        <v>8.5713643485132527E-3</v>
      </c>
      <c r="D46" s="302">
        <f t="shared" si="11"/>
        <v>1.0821944734765141E-2</v>
      </c>
      <c r="E46" s="303"/>
      <c r="F46" s="302">
        <v>2.7913547946003241E-2</v>
      </c>
      <c r="G46" s="302">
        <v>1.1567279071377045E-2</v>
      </c>
      <c r="H46" s="302">
        <f t="shared" si="12"/>
        <v>3.9480827017380288E-2</v>
      </c>
      <c r="I46" s="303"/>
      <c r="J46" s="302">
        <v>1.3440161867306209E-2</v>
      </c>
      <c r="K46" s="302">
        <v>4.3304441031814678E-3</v>
      </c>
      <c r="L46" s="302">
        <f t="shared" si="13"/>
        <v>1.7770605970487678E-2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1.1891107462789873E-3</v>
      </c>
      <c r="C47" s="302">
        <v>9.7285426164100186E-2</v>
      </c>
      <c r="D47" s="302">
        <f t="shared" si="11"/>
        <v>9.8474536910379176E-2</v>
      </c>
      <c r="E47" s="303"/>
      <c r="F47" s="302">
        <v>7.586330524075671E-4</v>
      </c>
      <c r="G47" s="302">
        <v>0.11884138071966693</v>
      </c>
      <c r="H47" s="302">
        <f>SUM(F47:G47)</f>
        <v>0.11960001377207451</v>
      </c>
      <c r="I47" s="303"/>
      <c r="J47" s="302">
        <v>4.4740329142604028E-4</v>
      </c>
      <c r="K47" s="302">
        <v>4.5411238700099735E-2</v>
      </c>
      <c r="L47" s="302">
        <f t="shared" si="13"/>
        <v>4.5858641991525777E-2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3.3829858947395063E-3</v>
      </c>
      <c r="C48" s="302">
        <v>5.3898802156432894E-3</v>
      </c>
      <c r="D48" s="302">
        <f t="shared" si="11"/>
        <v>8.7728661103827956E-3</v>
      </c>
      <c r="E48" s="303"/>
      <c r="F48" s="302">
        <v>3.9761303861630586E-3</v>
      </c>
      <c r="G48" s="302">
        <v>1.2643102352672818E-2</v>
      </c>
      <c r="H48" s="302">
        <f t="shared" si="12"/>
        <v>1.6619232738835876E-2</v>
      </c>
      <c r="I48" s="303"/>
      <c r="J48" s="302">
        <v>1.3159609234848506E-3</v>
      </c>
      <c r="K48" s="302">
        <v>7.0016929793573447E-3</v>
      </c>
      <c r="L48" s="302">
        <f t="shared" si="13"/>
        <v>8.3176539028421946E-3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1.2610413254000392E-3</v>
      </c>
      <c r="C49" s="302">
        <v>7.4314407178385014E-3</v>
      </c>
      <c r="D49" s="302">
        <f t="shared" si="11"/>
        <v>8.6924820432385409E-3</v>
      </c>
      <c r="E49" s="303"/>
      <c r="F49" s="302">
        <v>6.1377270017777775E-3</v>
      </c>
      <c r="G49" s="302">
        <v>1.1471563565730144E-2</v>
      </c>
      <c r="H49" s="302">
        <f t="shared" si="12"/>
        <v>1.7609290567507922E-2</v>
      </c>
      <c r="I49" s="303"/>
      <c r="J49" s="302">
        <v>3.2757782664900826E-3</v>
      </c>
      <c r="K49" s="302">
        <v>5.860903254773917E-3</v>
      </c>
      <c r="L49" s="302">
        <f t="shared" si="13"/>
        <v>9.1366815212639996E-3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2.8644221465161626E-3</v>
      </c>
      <c r="C50" s="302">
        <v>6.1525172469883219E-2</v>
      </c>
      <c r="D50" s="302">
        <f t="shared" si="11"/>
        <v>6.4389594616399384E-2</v>
      </c>
      <c r="E50" s="303"/>
      <c r="F50" s="302">
        <v>5.3642458437964588E-4</v>
      </c>
      <c r="G50" s="302">
        <v>7.3560382563482338E-2</v>
      </c>
      <c r="H50" s="302">
        <f t="shared" si="12"/>
        <v>7.4096807147861987E-2</v>
      </c>
      <c r="I50" s="303"/>
      <c r="J50" s="302">
        <v>1.6569088904814391E-4</v>
      </c>
      <c r="K50" s="302">
        <v>2.5841922039806915E-2</v>
      </c>
      <c r="L50" s="302">
        <f t="shared" si="13"/>
        <v>2.6007612928855058E-2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1.9230059159096829E-3</v>
      </c>
      <c r="C51" s="302">
        <v>7.814105813922502E-2</v>
      </c>
      <c r="D51" s="302">
        <f t="shared" si="11"/>
        <v>8.0064064055134707E-2</v>
      </c>
      <c r="E51" s="303"/>
      <c r="F51" s="302">
        <v>3.3631917332785657E-3</v>
      </c>
      <c r="G51" s="302">
        <v>5.5228686296753772E-3</v>
      </c>
      <c r="H51" s="302">
        <f t="shared" si="12"/>
        <v>8.8860603629539424E-3</v>
      </c>
      <c r="I51" s="303"/>
      <c r="J51" s="302">
        <v>9.1478643884442088E-4</v>
      </c>
      <c r="K51" s="302">
        <v>1.2629291052658679E-3</v>
      </c>
      <c r="L51" s="302">
        <f t="shared" si="13"/>
        <v>2.1777155441102887E-3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2.8758893280604662E-2</v>
      </c>
      <c r="C53" s="311">
        <f t="shared" ref="C53:L53" si="14">SUM(C43:C51)</f>
        <v>0.39924110671939594</v>
      </c>
      <c r="D53" s="311">
        <f t="shared" si="14"/>
        <v>0.4280000000000006</v>
      </c>
      <c r="E53" s="311"/>
      <c r="F53" s="311">
        <f t="shared" si="14"/>
        <v>0.10397194304969913</v>
      </c>
      <c r="G53" s="311">
        <f t="shared" si="14"/>
        <v>0.53102805695029975</v>
      </c>
      <c r="H53" s="311">
        <f t="shared" si="14"/>
        <v>0.6349999999999989</v>
      </c>
      <c r="I53" s="311"/>
      <c r="J53" s="311">
        <f t="shared" si="14"/>
        <v>4.7172593235839409E-2</v>
      </c>
      <c r="K53" s="311">
        <f t="shared" si="14"/>
        <v>0.24682740676416035</v>
      </c>
      <c r="L53" s="311">
        <f t="shared" si="14"/>
        <v>0.29399999999999971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0.2483916593859273</v>
      </c>
      <c r="C60" s="302">
        <v>0.55481734569851526</v>
      </c>
      <c r="D60" s="302">
        <f>SUM(B60:C60)</f>
        <v>0.8032090050844426</v>
      </c>
      <c r="E60" s="303"/>
      <c r="F60" s="302">
        <v>0.29717155969020898</v>
      </c>
      <c r="G60" s="302">
        <v>0.57071640370851584</v>
      </c>
      <c r="H60" s="302">
        <f>SUM(F60:G60)</f>
        <v>0.86788796339872487</v>
      </c>
      <c r="I60" s="303"/>
      <c r="J60" s="302">
        <v>0.37705421840866349</v>
      </c>
      <c r="K60" s="302">
        <v>0.52283391197976459</v>
      </c>
      <c r="L60" s="302">
        <f>SUM(J60:K60)</f>
        <v>0.89988813038842808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0.388613582237536</v>
      </c>
      <c r="C61" s="302">
        <v>0.36743044801918884</v>
      </c>
      <c r="D61" s="302">
        <f t="shared" ref="D61:D68" si="15">SUM(B61:C61)</f>
        <v>0.75604403025672484</v>
      </c>
      <c r="E61" s="303"/>
      <c r="F61" s="302">
        <v>0.50741680876661799</v>
      </c>
      <c r="G61" s="302">
        <v>0.42859499080967689</v>
      </c>
      <c r="H61" s="302">
        <f t="shared" ref="H61:H68" si="16">SUM(F61:G61)</f>
        <v>0.93601179957629488</v>
      </c>
      <c r="I61" s="303"/>
      <c r="J61" s="302">
        <v>0.68140483539852992</v>
      </c>
      <c r="K61" s="302">
        <v>0.49415170439196332</v>
      </c>
      <c r="L61" s="302">
        <f t="shared" ref="L61:L68" si="17">SUM(J61:K61)</f>
        <v>1.1755565397904932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0.44584302555051886</v>
      </c>
      <c r="C62" s="302">
        <v>0.5486582591218685</v>
      </c>
      <c r="D62" s="302">
        <f t="shared" si="15"/>
        <v>0.9945012846723873</v>
      </c>
      <c r="E62" s="303"/>
      <c r="F62" s="302">
        <v>0.50519919554833403</v>
      </c>
      <c r="G62" s="302">
        <v>0.62410657599592456</v>
      </c>
      <c r="H62" s="302">
        <f t="shared" si="16"/>
        <v>1.1293057715442587</v>
      </c>
      <c r="I62" s="303"/>
      <c r="J62" s="302">
        <v>0.5960319129783711</v>
      </c>
      <c r="K62" s="302">
        <v>0.52901434392201874</v>
      </c>
      <c r="L62" s="302">
        <f t="shared" si="17"/>
        <v>1.1250462569003898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0.3328543514184194</v>
      </c>
      <c r="C63" s="302">
        <v>0.48314059239111212</v>
      </c>
      <c r="D63" s="302">
        <f t="shared" si="15"/>
        <v>0.81599494380953153</v>
      </c>
      <c r="E63" s="303"/>
      <c r="F63" s="302">
        <v>0.31639373702119811</v>
      </c>
      <c r="G63" s="302">
        <v>0.48234347240737485</v>
      </c>
      <c r="H63" s="302">
        <f t="shared" si="16"/>
        <v>0.79873720942857296</v>
      </c>
      <c r="I63" s="303"/>
      <c r="J63" s="302">
        <v>0.2828087030267577</v>
      </c>
      <c r="K63" s="302">
        <v>0.44746537631139055</v>
      </c>
      <c r="L63" s="302">
        <f t="shared" si="17"/>
        <v>0.73027407933814825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0.24485603452820101</v>
      </c>
      <c r="C64" s="302">
        <v>1.6498010497560931</v>
      </c>
      <c r="D64" s="302">
        <f t="shared" si="15"/>
        <v>1.894657084284294</v>
      </c>
      <c r="E64" s="303"/>
      <c r="F64" s="302">
        <v>0.19876037476659081</v>
      </c>
      <c r="G64" s="302">
        <v>1.0616614840995084</v>
      </c>
      <c r="H64" s="302">
        <f t="shared" si="16"/>
        <v>1.2604218588660991</v>
      </c>
      <c r="I64" s="303"/>
      <c r="J64" s="302">
        <v>0.19665903712457436</v>
      </c>
      <c r="K64" s="302">
        <v>0.89608982472476217</v>
      </c>
      <c r="L64" s="302">
        <f t="shared" si="17"/>
        <v>1.0927488618493366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6.1838566590331073E-2</v>
      </c>
      <c r="C65" s="302">
        <v>5.3382522384629101E-2</v>
      </c>
      <c r="D65" s="302">
        <f t="shared" si="15"/>
        <v>0.11522108897496017</v>
      </c>
      <c r="E65" s="303"/>
      <c r="F65" s="302">
        <v>6.5587875852833849E-2</v>
      </c>
      <c r="G65" s="302">
        <v>5.5478324210340262E-2</v>
      </c>
      <c r="H65" s="302">
        <f t="shared" si="16"/>
        <v>0.12106620006317412</v>
      </c>
      <c r="I65" s="303"/>
      <c r="J65" s="302">
        <v>6.7084311932766913E-2</v>
      </c>
      <c r="K65" s="302">
        <v>5.675901724459799E-2</v>
      </c>
      <c r="L65" s="302">
        <f t="shared" si="17"/>
        <v>0.1238433291773649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0.1917718509924686</v>
      </c>
      <c r="C66" s="302">
        <v>0.12701795556591916</v>
      </c>
      <c r="D66" s="302">
        <f t="shared" si="15"/>
        <v>0.31878980655838773</v>
      </c>
      <c r="E66" s="303"/>
      <c r="F66" s="302">
        <v>0.16035397183106428</v>
      </c>
      <c r="G66" s="302">
        <v>0.12768389892274232</v>
      </c>
      <c r="H66" s="302">
        <f t="shared" si="16"/>
        <v>0.2880378707538066</v>
      </c>
      <c r="I66" s="303"/>
      <c r="J66" s="302">
        <v>0.1444788620433286</v>
      </c>
      <c r="K66" s="302">
        <v>0.13741376074608649</v>
      </c>
      <c r="L66" s="302">
        <f t="shared" si="17"/>
        <v>0.28189262278941507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1.3120185582409121</v>
      </c>
      <c r="C67" s="302">
        <v>3.4010704493331976</v>
      </c>
      <c r="D67" s="302">
        <f t="shared" si="15"/>
        <v>4.7130890075741094</v>
      </c>
      <c r="E67" s="303"/>
      <c r="F67" s="302">
        <v>0.95502656437815703</v>
      </c>
      <c r="G67" s="302">
        <v>2.5684393309921241</v>
      </c>
      <c r="H67" s="302">
        <f t="shared" si="16"/>
        <v>3.5234658953702809</v>
      </c>
      <c r="I67" s="303"/>
      <c r="J67" s="302">
        <v>0.92562163465202441</v>
      </c>
      <c r="K67" s="302">
        <v>2.6692216118873167</v>
      </c>
      <c r="L67" s="302">
        <f t="shared" si="17"/>
        <v>3.594843246539341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0.86148078161496622</v>
      </c>
      <c r="C68" s="302">
        <v>1.2920129671701763</v>
      </c>
      <c r="D68" s="302">
        <f t="shared" si="15"/>
        <v>2.1534937487851424</v>
      </c>
      <c r="E68" s="303"/>
      <c r="F68" s="302">
        <v>0.57660639632349853</v>
      </c>
      <c r="G68" s="302">
        <v>0.97245903467528838</v>
      </c>
      <c r="H68" s="302">
        <f t="shared" si="16"/>
        <v>1.549065430998787</v>
      </c>
      <c r="I68" s="303"/>
      <c r="J68" s="302">
        <v>0.49422586567531263</v>
      </c>
      <c r="K68" s="302">
        <v>0.73768106755176222</v>
      </c>
      <c r="L68" s="302">
        <f t="shared" si="17"/>
        <v>1.2319069332270749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4.0876684105592807</v>
      </c>
      <c r="C70" s="311">
        <f t="shared" ref="C70:L70" si="18">SUM(C60:C68)</f>
        <v>8.4773315894407002</v>
      </c>
      <c r="D70" s="311">
        <f t="shared" si="18"/>
        <v>12.56499999999998</v>
      </c>
      <c r="E70" s="311"/>
      <c r="F70" s="311">
        <f t="shared" si="18"/>
        <v>3.5825164841785035</v>
      </c>
      <c r="G70" s="311">
        <f t="shared" si="18"/>
        <v>6.8914835158214958</v>
      </c>
      <c r="H70" s="311">
        <f t="shared" si="18"/>
        <v>10.474</v>
      </c>
      <c r="I70" s="311"/>
      <c r="J70" s="311">
        <f t="shared" si="18"/>
        <v>3.7653693812403288</v>
      </c>
      <c r="K70" s="311">
        <f t="shared" si="18"/>
        <v>6.4906306187596634</v>
      </c>
      <c r="L70" s="311">
        <f t="shared" si="18"/>
        <v>10.255999999999991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0.24618936794187807</v>
      </c>
      <c r="C77" s="302">
        <v>1.2651563765138483</v>
      </c>
      <c r="D77" s="302">
        <f>SUM(B77:C77)</f>
        <v>1.5113457444557263</v>
      </c>
      <c r="E77" s="303"/>
      <c r="F77" s="302">
        <v>0.38922308578961934</v>
      </c>
      <c r="G77" s="302">
        <v>1.5189758749245519</v>
      </c>
      <c r="H77" s="302">
        <f>SUM(F77:G77)</f>
        <v>1.9081989607141712</v>
      </c>
      <c r="I77" s="303"/>
      <c r="J77" s="302">
        <v>0.40981523613227444</v>
      </c>
      <c r="K77" s="302">
        <v>1.446704635778955</v>
      </c>
      <c r="L77" s="302">
        <f>SUM(J77:K77)</f>
        <v>1.8565198719112295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0.33675563737459585</v>
      </c>
      <c r="C78" s="302">
        <v>2.2697737009941377</v>
      </c>
      <c r="D78" s="302">
        <f t="shared" ref="D78:D85" si="19">SUM(B78:C78)</f>
        <v>2.6065293383687336</v>
      </c>
      <c r="E78" s="303"/>
      <c r="F78" s="302">
        <v>0.5189128059053093</v>
      </c>
      <c r="G78" s="302">
        <v>2.9025584261461739</v>
      </c>
      <c r="H78" s="302">
        <f t="shared" ref="H78:H85" si="20">SUM(F78:G78)</f>
        <v>3.4214712320514833</v>
      </c>
      <c r="I78" s="303"/>
      <c r="J78" s="302">
        <v>0.56207298021994978</v>
      </c>
      <c r="K78" s="302">
        <v>3.2174015903612245</v>
      </c>
      <c r="L78" s="302">
        <f t="shared" ref="L78:L85" si="21">SUM(J78:K78)</f>
        <v>3.7794745705811743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0.41267433781273255</v>
      </c>
      <c r="C79" s="302">
        <v>0.97145273940710364</v>
      </c>
      <c r="D79" s="302">
        <f t="shared" si="19"/>
        <v>1.3841270772198362</v>
      </c>
      <c r="E79" s="303"/>
      <c r="F79" s="302">
        <v>0.5541648398833261</v>
      </c>
      <c r="G79" s="302">
        <v>1.2196353236669017</v>
      </c>
      <c r="H79" s="302">
        <f t="shared" si="20"/>
        <v>1.7738001635502278</v>
      </c>
      <c r="I79" s="303"/>
      <c r="J79" s="302">
        <v>0.54143240151353023</v>
      </c>
      <c r="K79" s="302">
        <v>1.0367343519485561</v>
      </c>
      <c r="L79" s="302">
        <f t="shared" si="21"/>
        <v>1.5781667534620865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0.87850880752030325</v>
      </c>
      <c r="C80" s="302">
        <v>0.22253167795247059</v>
      </c>
      <c r="D80" s="302">
        <f t="shared" si="19"/>
        <v>1.1010404854727738</v>
      </c>
      <c r="E80" s="303"/>
      <c r="F80" s="302">
        <v>1.007865725464274</v>
      </c>
      <c r="G80" s="302">
        <v>0.27815807302532958</v>
      </c>
      <c r="H80" s="302">
        <f t="shared" si="20"/>
        <v>1.2860237984896035</v>
      </c>
      <c r="I80" s="303"/>
      <c r="J80" s="302">
        <v>0.70137695971464198</v>
      </c>
      <c r="K80" s="302">
        <v>0.29300584533558288</v>
      </c>
      <c r="L80" s="302">
        <f t="shared" si="21"/>
        <v>0.99438280505022481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8.4116783449280308E-2</v>
      </c>
      <c r="C81" s="302">
        <v>3.6506144585372677</v>
      </c>
      <c r="D81" s="302">
        <f t="shared" si="19"/>
        <v>3.7347312419865482</v>
      </c>
      <c r="E81" s="303"/>
      <c r="F81" s="302">
        <v>0.10687524034245854</v>
      </c>
      <c r="G81" s="302">
        <v>3.2474303287681079</v>
      </c>
      <c r="H81" s="302">
        <f t="shared" si="20"/>
        <v>3.3543055691105663</v>
      </c>
      <c r="I81" s="303"/>
      <c r="J81" s="302">
        <v>0.17862360191656354</v>
      </c>
      <c r="K81" s="302">
        <v>2.6446387612444315</v>
      </c>
      <c r="L81" s="302">
        <f t="shared" si="21"/>
        <v>2.8232623631609952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6.9902450111586564E-2</v>
      </c>
      <c r="C82" s="302">
        <v>2.3472612016236547E-2</v>
      </c>
      <c r="D82" s="302">
        <f t="shared" si="19"/>
        <v>9.3375062127823108E-2</v>
      </c>
      <c r="E82" s="303"/>
      <c r="F82" s="302">
        <v>9.4401548259438445E-2</v>
      </c>
      <c r="G82" s="302">
        <v>2.330705566082842E-2</v>
      </c>
      <c r="H82" s="302">
        <f t="shared" si="20"/>
        <v>0.11770860392026686</v>
      </c>
      <c r="I82" s="303"/>
      <c r="J82" s="302">
        <v>0.11351640945975934</v>
      </c>
      <c r="K82" s="302">
        <v>2.5616720147447879E-2</v>
      </c>
      <c r="L82" s="302">
        <f t="shared" si="21"/>
        <v>0.13913312960720722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0.1853062107954592</v>
      </c>
      <c r="C83" s="302">
        <v>0.20794123982169618</v>
      </c>
      <c r="D83" s="302">
        <f t="shared" si="19"/>
        <v>0.39324745061715538</v>
      </c>
      <c r="E83" s="303"/>
      <c r="F83" s="302">
        <v>0.21900931822279263</v>
      </c>
      <c r="G83" s="302">
        <v>0.24633098057890926</v>
      </c>
      <c r="H83" s="302">
        <f t="shared" si="20"/>
        <v>0.46534029880170191</v>
      </c>
      <c r="I83" s="303"/>
      <c r="J83" s="302">
        <v>0.20747427845519922</v>
      </c>
      <c r="K83" s="302">
        <v>0.29031990335983415</v>
      </c>
      <c r="L83" s="302">
        <f t="shared" si="21"/>
        <v>0.49779418181503338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0.51459736893145158</v>
      </c>
      <c r="C84" s="302">
        <v>1.8889895687566642</v>
      </c>
      <c r="D84" s="302">
        <f t="shared" si="19"/>
        <v>2.4035869376881158</v>
      </c>
      <c r="E84" s="303"/>
      <c r="F84" s="302">
        <v>0.4225037743543037</v>
      </c>
      <c r="G84" s="302">
        <v>1.6380763416043924</v>
      </c>
      <c r="H84" s="302">
        <f t="shared" si="20"/>
        <v>2.0605801159586963</v>
      </c>
      <c r="I84" s="303"/>
      <c r="J84" s="302">
        <v>0.37995151697787616</v>
      </c>
      <c r="K84" s="302">
        <v>1.7092070011365328</v>
      </c>
      <c r="L84" s="302">
        <f t="shared" si="21"/>
        <v>2.089158518114409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0.1529236408605372</v>
      </c>
      <c r="C85" s="302">
        <v>0.38609302120275812</v>
      </c>
      <c r="D85" s="302">
        <f t="shared" si="19"/>
        <v>0.53901666206329535</v>
      </c>
      <c r="E85" s="303"/>
      <c r="F85" s="302">
        <v>0.13902397941320105</v>
      </c>
      <c r="G85" s="302">
        <v>0.33354727799011336</v>
      </c>
      <c r="H85" s="302">
        <f t="shared" si="20"/>
        <v>0.4725712574033144</v>
      </c>
      <c r="I85" s="303"/>
      <c r="J85" s="302">
        <v>0.11421077810859913</v>
      </c>
      <c r="K85" s="302">
        <v>0.20889702818901124</v>
      </c>
      <c r="L85" s="302">
        <f t="shared" si="21"/>
        <v>0.32310780629761038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2.880974604797824</v>
      </c>
      <c r="C87" s="311">
        <f t="shared" ref="C87:D87" si="22">SUM(C77:C85)</f>
        <v>10.886025395202182</v>
      </c>
      <c r="D87" s="311">
        <f t="shared" si="22"/>
        <v>13.767000000000007</v>
      </c>
      <c r="E87" s="311"/>
      <c r="F87" s="311">
        <f t="shared" ref="F87:H87" si="23">SUM(F77:F85)</f>
        <v>3.4519803176347232</v>
      </c>
      <c r="G87" s="311">
        <f t="shared" si="23"/>
        <v>11.408019682365309</v>
      </c>
      <c r="H87" s="311">
        <f t="shared" si="23"/>
        <v>14.860000000000033</v>
      </c>
      <c r="I87" s="311"/>
      <c r="J87" s="311">
        <f t="shared" ref="J87:L87" si="24">SUM(J77:J85)</f>
        <v>3.2084741624983937</v>
      </c>
      <c r="K87" s="311">
        <f t="shared" si="24"/>
        <v>10.872525837501573</v>
      </c>
      <c r="L87" s="311">
        <f t="shared" si="24"/>
        <v>14.080999999999971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1.6589540304086603</v>
      </c>
      <c r="C94" s="302">
        <v>8.2896505732846979</v>
      </c>
      <c r="D94" s="302">
        <f>SUM(B94:C94)</f>
        <v>9.948604603693358</v>
      </c>
      <c r="E94" s="303"/>
      <c r="F94" s="302">
        <v>2.2861371743560124</v>
      </c>
      <c r="G94" s="302">
        <v>8.4110083377661606</v>
      </c>
      <c r="H94" s="302">
        <f>SUM(F94:G94)</f>
        <v>10.697145512122173</v>
      </c>
      <c r="I94" s="303"/>
      <c r="J94" s="302">
        <v>2.1976037549650802</v>
      </c>
      <c r="K94" s="302">
        <v>7.4791521973781192</v>
      </c>
      <c r="L94" s="302">
        <f>SUM(J94:K94)</f>
        <v>9.6767559523431999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2.1573937446071305</v>
      </c>
      <c r="C95" s="302">
        <v>12.26206671941431</v>
      </c>
      <c r="D95" s="302">
        <f t="shared" ref="D95:D102" si="25">SUM(B95:C95)</f>
        <v>14.419460464021441</v>
      </c>
      <c r="E95" s="303"/>
      <c r="F95" s="302">
        <v>3.1770053977051096</v>
      </c>
      <c r="G95" s="302">
        <v>13.972173473836563</v>
      </c>
      <c r="H95" s="302">
        <f t="shared" ref="H95:H102" si="26">SUM(F95:G95)</f>
        <v>17.149178871541672</v>
      </c>
      <c r="I95" s="303"/>
      <c r="J95" s="302">
        <v>3.3360209604338289</v>
      </c>
      <c r="K95" s="302">
        <v>14.44022396574125</v>
      </c>
      <c r="L95" s="302">
        <f t="shared" ref="L95:L102" si="27">SUM(J95:K95)</f>
        <v>17.776244926175078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2.5946011595657947</v>
      </c>
      <c r="C96" s="302">
        <v>6.9072917817697217</v>
      </c>
      <c r="D96" s="302">
        <f t="shared" si="25"/>
        <v>9.501892941335516</v>
      </c>
      <c r="E96" s="303"/>
      <c r="F96" s="302">
        <v>3.2725223707811293</v>
      </c>
      <c r="G96" s="302">
        <v>7.6021064501983124</v>
      </c>
      <c r="H96" s="302">
        <f t="shared" si="26"/>
        <v>10.874628820979442</v>
      </c>
      <c r="I96" s="303"/>
      <c r="J96" s="302">
        <v>2.8948050720652727</v>
      </c>
      <c r="K96" s="302">
        <v>6.1685198939074199</v>
      </c>
      <c r="L96" s="302">
        <f t="shared" si="27"/>
        <v>9.0633249659726935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5.5396434168504314</v>
      </c>
      <c r="C97" s="302">
        <v>2.6375823527540398</v>
      </c>
      <c r="D97" s="302">
        <f t="shared" si="25"/>
        <v>8.1772257696044708</v>
      </c>
      <c r="E97" s="303"/>
      <c r="F97" s="302">
        <v>5.6582372624812294</v>
      </c>
      <c r="G97" s="302">
        <v>3.0668416802127054</v>
      </c>
      <c r="H97" s="302">
        <f t="shared" si="26"/>
        <v>8.7250789426939352</v>
      </c>
      <c r="I97" s="303"/>
      <c r="J97" s="302">
        <v>3.8647338267886506</v>
      </c>
      <c r="K97" s="302">
        <v>2.6903476710435168</v>
      </c>
      <c r="L97" s="302">
        <f t="shared" si="27"/>
        <v>6.5550814978321679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1.3462008009721851</v>
      </c>
      <c r="C98" s="302">
        <v>37.317260035530687</v>
      </c>
      <c r="D98" s="302">
        <f t="shared" si="25"/>
        <v>38.663460836502871</v>
      </c>
      <c r="E98" s="303"/>
      <c r="F98" s="302">
        <v>1.6398721703194636</v>
      </c>
      <c r="G98" s="302">
        <v>27.349775237258449</v>
      </c>
      <c r="H98" s="302">
        <f t="shared" si="26"/>
        <v>28.989647407577912</v>
      </c>
      <c r="I98" s="303"/>
      <c r="J98" s="302">
        <v>1.7856439558515069</v>
      </c>
      <c r="K98" s="302">
        <v>21.451119269197488</v>
      </c>
      <c r="L98" s="302">
        <f t="shared" si="27"/>
        <v>23.236763225048996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0.61195516691207941</v>
      </c>
      <c r="C99" s="302">
        <v>0.47722831748750133</v>
      </c>
      <c r="D99" s="302">
        <f t="shared" si="25"/>
        <v>1.0891834843995807</v>
      </c>
      <c r="E99" s="303"/>
      <c r="F99" s="302">
        <v>0.66844072483810968</v>
      </c>
      <c r="G99" s="302">
        <v>0.77857031437324009</v>
      </c>
      <c r="H99" s="302">
        <f t="shared" si="26"/>
        <v>1.4470110392113498</v>
      </c>
      <c r="I99" s="303"/>
      <c r="J99" s="302">
        <v>0.55802437554030915</v>
      </c>
      <c r="K99" s="302">
        <v>0.87056398221132669</v>
      </c>
      <c r="L99" s="302">
        <f t="shared" si="27"/>
        <v>1.4285883577516358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1.6078708212219817</v>
      </c>
      <c r="C100" s="302">
        <v>1.828769015829417</v>
      </c>
      <c r="D100" s="302">
        <f t="shared" si="25"/>
        <v>3.4366398370513984</v>
      </c>
      <c r="E100" s="303"/>
      <c r="F100" s="302">
        <v>1.6138812151387161</v>
      </c>
      <c r="G100" s="302">
        <v>2.0060383311745054</v>
      </c>
      <c r="H100" s="302">
        <f t="shared" si="26"/>
        <v>3.6199195463132217</v>
      </c>
      <c r="I100" s="303"/>
      <c r="J100" s="302">
        <v>1.4041509432698096</v>
      </c>
      <c r="K100" s="302">
        <v>1.9398959341521278</v>
      </c>
      <c r="L100" s="302">
        <f t="shared" si="27"/>
        <v>3.3440468774219374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3.4951250629715807</v>
      </c>
      <c r="C101" s="302">
        <v>22.857929741795427</v>
      </c>
      <c r="D101" s="302">
        <f t="shared" si="25"/>
        <v>26.353054804767009</v>
      </c>
      <c r="E101" s="303"/>
      <c r="F101" s="302">
        <v>3.4182706043305977</v>
      </c>
      <c r="G101" s="302">
        <v>17.61991707082597</v>
      </c>
      <c r="H101" s="302">
        <f t="shared" si="26"/>
        <v>21.038187675156568</v>
      </c>
      <c r="I101" s="303"/>
      <c r="J101" s="302">
        <v>3.969974604514706</v>
      </c>
      <c r="K101" s="302">
        <v>18.008759904095559</v>
      </c>
      <c r="L101" s="302">
        <f t="shared" si="27"/>
        <v>21.978734508610266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1.7941646245367051</v>
      </c>
      <c r="C102" s="302">
        <v>4.7853126340875658</v>
      </c>
      <c r="D102" s="302">
        <f t="shared" si="25"/>
        <v>6.5794772586242711</v>
      </c>
      <c r="E102" s="303"/>
      <c r="F102" s="302">
        <v>1.5482576448267455</v>
      </c>
      <c r="G102" s="302">
        <v>3.9139445395771082</v>
      </c>
      <c r="H102" s="302">
        <f t="shared" si="26"/>
        <v>5.4622021844038535</v>
      </c>
      <c r="I102" s="303"/>
      <c r="J102" s="302">
        <v>1.0036462086926661</v>
      </c>
      <c r="K102" s="302">
        <v>2.3098134801513153</v>
      </c>
      <c r="L102" s="302">
        <f t="shared" si="27"/>
        <v>3.3134596888439813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20.805908828046547</v>
      </c>
      <c r="C104" s="311">
        <f t="shared" ref="C104:D104" si="28">SUM(C94:C102)</f>
        <v>97.363091171953371</v>
      </c>
      <c r="D104" s="311">
        <f t="shared" si="28"/>
        <v>118.16899999999993</v>
      </c>
      <c r="E104" s="311"/>
      <c r="F104" s="311">
        <f t="shared" ref="F104:H104" si="29">SUM(F94:F102)</f>
        <v>23.282624564777109</v>
      </c>
      <c r="G104" s="311">
        <f t="shared" si="29"/>
        <v>84.720375435223019</v>
      </c>
      <c r="H104" s="311">
        <f t="shared" si="29"/>
        <v>108.00300000000013</v>
      </c>
      <c r="I104" s="311"/>
      <c r="J104" s="311">
        <f t="shared" ref="J104:L104" si="30">SUM(J94:J102)</f>
        <v>21.014603702121832</v>
      </c>
      <c r="K104" s="311">
        <f t="shared" si="30"/>
        <v>75.35839629787813</v>
      </c>
      <c r="L104" s="311">
        <f t="shared" si="30"/>
        <v>96.372999999999962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0.23765056007924568</v>
      </c>
      <c r="C111" s="302">
        <v>0.52046075783480061</v>
      </c>
      <c r="D111" s="302">
        <f>SUM(B111:C111)</f>
        <v>0.75811131791404629</v>
      </c>
      <c r="E111" s="303"/>
      <c r="F111" s="302">
        <v>0.24558646435346926</v>
      </c>
      <c r="G111" s="302">
        <v>0.34593197739283599</v>
      </c>
      <c r="H111" s="302">
        <f>SUM(F111:G111)</f>
        <v>0.5915184417463053</v>
      </c>
      <c r="I111" s="303"/>
      <c r="J111" s="302">
        <v>0.28075860035191313</v>
      </c>
      <c r="K111" s="302">
        <v>0.34820739701282499</v>
      </c>
      <c r="L111" s="302">
        <f>SUM(J111:K111)</f>
        <v>0.62896599736473813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0.27566178990899598</v>
      </c>
      <c r="C112" s="302">
        <v>1.3886795285934674</v>
      </c>
      <c r="D112" s="302">
        <f t="shared" ref="D112:D119" si="31">SUM(B112:C112)</f>
        <v>1.6643413185024634</v>
      </c>
      <c r="E112" s="303"/>
      <c r="F112" s="302">
        <v>0.31573381559294028</v>
      </c>
      <c r="G112" s="302">
        <v>1.1167263603941433</v>
      </c>
      <c r="H112" s="302">
        <f t="shared" ref="H112:H119" si="32">SUM(F112:G112)</f>
        <v>1.4324601759870836</v>
      </c>
      <c r="I112" s="303"/>
      <c r="J112" s="302">
        <v>0.38439370337279399</v>
      </c>
      <c r="K112" s="302">
        <v>1.2351552577686769</v>
      </c>
      <c r="L112" s="302">
        <f t="shared" ref="L112:L119" si="33">SUM(J112:K112)</f>
        <v>1.6195489611414708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0.26443641765231246</v>
      </c>
      <c r="C113" s="302">
        <v>0.86639645316002989</v>
      </c>
      <c r="D113" s="302">
        <f t="shared" si="31"/>
        <v>1.1308328708123423</v>
      </c>
      <c r="E113" s="303"/>
      <c r="F113" s="302">
        <v>0.26261132199884757</v>
      </c>
      <c r="G113" s="302">
        <v>0.73061587356022961</v>
      </c>
      <c r="H113" s="302">
        <f t="shared" si="32"/>
        <v>0.99322719555907724</v>
      </c>
      <c r="I113" s="303"/>
      <c r="J113" s="302">
        <v>0.25971585136418751</v>
      </c>
      <c r="K113" s="302">
        <v>0.61911476705924018</v>
      </c>
      <c r="L113" s="302">
        <f t="shared" si="33"/>
        <v>0.87883061842342769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0.6339995705010586</v>
      </c>
      <c r="C114" s="302">
        <v>0.2922424940663898</v>
      </c>
      <c r="D114" s="302">
        <f t="shared" si="31"/>
        <v>0.9262420645674484</v>
      </c>
      <c r="E114" s="303"/>
      <c r="F114" s="302">
        <v>0.48873720326433073</v>
      </c>
      <c r="G114" s="302">
        <v>0.21956587827911023</v>
      </c>
      <c r="H114" s="302">
        <f t="shared" si="32"/>
        <v>0.70830308154344102</v>
      </c>
      <c r="I114" s="303"/>
      <c r="J114" s="302">
        <v>0.30704392563537108</v>
      </c>
      <c r="K114" s="302">
        <v>0.1880301075607809</v>
      </c>
      <c r="L114" s="302">
        <f t="shared" si="33"/>
        <v>0.49507403319615195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3.3112584777667549E-2</v>
      </c>
      <c r="C115" s="302">
        <v>1.9683302054798475</v>
      </c>
      <c r="D115" s="302">
        <f t="shared" si="31"/>
        <v>2.0014427902575149</v>
      </c>
      <c r="E115" s="303"/>
      <c r="F115" s="302">
        <v>3.208194434185091E-2</v>
      </c>
      <c r="G115" s="302">
        <v>1.028777325954261</v>
      </c>
      <c r="H115" s="302">
        <f t="shared" si="32"/>
        <v>1.0608592702961119</v>
      </c>
      <c r="I115" s="303"/>
      <c r="J115" s="302">
        <v>7.8291195165886784E-2</v>
      </c>
      <c r="K115" s="302">
        <v>0.8029822280863711</v>
      </c>
      <c r="L115" s="302">
        <f t="shared" si="33"/>
        <v>0.88127342325225788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3.903423401636149E-2</v>
      </c>
      <c r="C116" s="302">
        <v>4.6678912902020288E-2</v>
      </c>
      <c r="D116" s="302">
        <f t="shared" si="31"/>
        <v>8.5713146918381777E-2</v>
      </c>
      <c r="E116" s="303"/>
      <c r="F116" s="302">
        <v>2.7686136109208722E-2</v>
      </c>
      <c r="G116" s="302">
        <v>2.844811729874298E-2</v>
      </c>
      <c r="H116" s="302">
        <f t="shared" si="32"/>
        <v>5.6134253407951702E-2</v>
      </c>
      <c r="I116" s="303"/>
      <c r="J116" s="302">
        <v>1.9482573563345325E-2</v>
      </c>
      <c r="K116" s="302">
        <v>2.5880590484267173E-2</v>
      </c>
      <c r="L116" s="302">
        <f t="shared" si="33"/>
        <v>4.5363164047612495E-2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0.31967703415209403</v>
      </c>
      <c r="C117" s="302">
        <v>0.29945220653786148</v>
      </c>
      <c r="D117" s="302">
        <f t="shared" si="31"/>
        <v>0.61912924068995556</v>
      </c>
      <c r="E117" s="303"/>
      <c r="F117" s="302">
        <v>0.2642346515507103</v>
      </c>
      <c r="G117" s="302">
        <v>0.18779367924437268</v>
      </c>
      <c r="H117" s="302">
        <f t="shared" si="32"/>
        <v>0.45202833079508298</v>
      </c>
      <c r="I117" s="303"/>
      <c r="J117" s="302">
        <v>0.30006991629550656</v>
      </c>
      <c r="K117" s="302">
        <v>0.23268652317853272</v>
      </c>
      <c r="L117" s="302">
        <f t="shared" si="33"/>
        <v>0.53275643947403928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2.8998195308849842E-2</v>
      </c>
      <c r="C118" s="302">
        <v>0.3821524107431854</v>
      </c>
      <c r="D118" s="302">
        <f t="shared" si="31"/>
        <v>0.41115060605203524</v>
      </c>
      <c r="E118" s="303"/>
      <c r="F118" s="302">
        <v>1.7993237556674209E-2</v>
      </c>
      <c r="G118" s="302">
        <v>0.19181541210648839</v>
      </c>
      <c r="H118" s="302">
        <f t="shared" si="32"/>
        <v>0.20980864966316259</v>
      </c>
      <c r="I118" s="303"/>
      <c r="J118" s="302">
        <v>1.2455299325202685E-2</v>
      </c>
      <c r="K118" s="302">
        <v>0.210014932844788</v>
      </c>
      <c r="L118" s="302">
        <f t="shared" si="33"/>
        <v>0.22247023216999068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3.3454713396793199E-2</v>
      </c>
      <c r="C119" s="302">
        <v>9.4581930889012678E-2</v>
      </c>
      <c r="D119" s="302">
        <f t="shared" si="31"/>
        <v>0.12803664428580588</v>
      </c>
      <c r="E119" s="303"/>
      <c r="F119" s="302">
        <v>2.0095249513840757E-2</v>
      </c>
      <c r="G119" s="302">
        <v>4.456535148794049E-2</v>
      </c>
      <c r="H119" s="302">
        <f t="shared" si="32"/>
        <v>6.4660601001781254E-2</v>
      </c>
      <c r="I119" s="303"/>
      <c r="J119" s="302">
        <v>1.0751590502998076E-2</v>
      </c>
      <c r="K119" s="302">
        <v>2.4965540427312725E-2</v>
      </c>
      <c r="L119" s="302">
        <f t="shared" si="33"/>
        <v>3.57171309303108E-2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1.8660250997933789</v>
      </c>
      <c r="C121" s="311">
        <f t="shared" ref="C121:D121" si="34">SUM(C111:C119)</f>
        <v>5.8589749002066158</v>
      </c>
      <c r="D121" s="311">
        <f t="shared" si="34"/>
        <v>7.7249999999999943</v>
      </c>
      <c r="E121" s="311"/>
      <c r="F121" s="311">
        <f t="shared" ref="F121:H121" si="35">SUM(F111:F119)</f>
        <v>1.6747600242818728</v>
      </c>
      <c r="G121" s="311">
        <f t="shared" si="35"/>
        <v>3.8942399757181247</v>
      </c>
      <c r="H121" s="311">
        <f t="shared" si="35"/>
        <v>5.5689999999999991</v>
      </c>
      <c r="I121" s="311"/>
      <c r="J121" s="311">
        <f t="shared" ref="J121:L121" si="36">SUM(J111:J119)</f>
        <v>1.652962655577205</v>
      </c>
      <c r="K121" s="311">
        <f t="shared" si="36"/>
        <v>3.6870373444227944</v>
      </c>
      <c r="L121" s="311">
        <f t="shared" si="36"/>
        <v>5.34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0.17905320690485291</v>
      </c>
      <c r="C128" s="302">
        <v>0.7787074521264824</v>
      </c>
      <c r="D128" s="302">
        <f>SUM(B128:C128)</f>
        <v>0.95776065903133534</v>
      </c>
      <c r="E128" s="303"/>
      <c r="F128" s="302">
        <v>0.18374295116567282</v>
      </c>
      <c r="G128" s="302">
        <v>0.75755481698671401</v>
      </c>
      <c r="H128" s="302">
        <f>SUM(F128:G128)</f>
        <v>0.94129776815238686</v>
      </c>
      <c r="I128" s="303"/>
      <c r="J128" s="302">
        <v>0.20918551480222236</v>
      </c>
      <c r="K128" s="302">
        <v>0.85641635049637876</v>
      </c>
      <c r="L128" s="302">
        <f>SUM(J128:K128)</f>
        <v>1.0656018652986012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0.25318313817859583</v>
      </c>
      <c r="C129" s="302">
        <v>0.73970177374991997</v>
      </c>
      <c r="D129" s="302">
        <f t="shared" ref="D129:D136" si="37">SUM(B129:C129)</f>
        <v>0.9928849119285158</v>
      </c>
      <c r="E129" s="303"/>
      <c r="F129" s="302">
        <v>0.31967168683662822</v>
      </c>
      <c r="G129" s="302">
        <v>0.74138998174845783</v>
      </c>
      <c r="H129" s="302">
        <f t="shared" ref="H129:H136" si="38">SUM(F129:G129)</f>
        <v>1.061061668585086</v>
      </c>
      <c r="I129" s="303"/>
      <c r="J129" s="302">
        <v>0.40731925708235234</v>
      </c>
      <c r="K129" s="302">
        <v>0.79706756646643007</v>
      </c>
      <c r="L129" s="302">
        <f t="shared" ref="L129:L136" si="39">SUM(J129:K129)</f>
        <v>1.2043868235487825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0.57991647968538773</v>
      </c>
      <c r="C130" s="302">
        <v>0.75910132479369896</v>
      </c>
      <c r="D130" s="302">
        <f t="shared" si="37"/>
        <v>1.3390178044790866</v>
      </c>
      <c r="E130" s="303"/>
      <c r="F130" s="302">
        <v>0.76741343913468008</v>
      </c>
      <c r="G130" s="302">
        <v>0.76092151550364706</v>
      </c>
      <c r="H130" s="302">
        <f t="shared" si="38"/>
        <v>1.5283349546383271</v>
      </c>
      <c r="I130" s="303"/>
      <c r="J130" s="302">
        <v>1.1653123192505495</v>
      </c>
      <c r="K130" s="302">
        <v>0.67850916166319009</v>
      </c>
      <c r="L130" s="302">
        <f t="shared" si="39"/>
        <v>1.8438214809137397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0.60131847247766912</v>
      </c>
      <c r="C131" s="302">
        <v>0.28599761798921924</v>
      </c>
      <c r="D131" s="302">
        <f t="shared" si="37"/>
        <v>0.88731609046688842</v>
      </c>
      <c r="E131" s="303"/>
      <c r="F131" s="302">
        <v>0.67776729457353779</v>
      </c>
      <c r="G131" s="302">
        <v>0.54208303660726853</v>
      </c>
      <c r="H131" s="302">
        <f t="shared" si="38"/>
        <v>1.2198503311808064</v>
      </c>
      <c r="I131" s="303"/>
      <c r="J131" s="302">
        <v>0.50350023824294554</v>
      </c>
      <c r="K131" s="302">
        <v>0.57724554083169843</v>
      </c>
      <c r="L131" s="302">
        <f t="shared" si="39"/>
        <v>1.080745779074644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9.0265525477227659E-2</v>
      </c>
      <c r="C132" s="302">
        <v>1.088907625597163</v>
      </c>
      <c r="D132" s="302">
        <f t="shared" si="37"/>
        <v>1.1791731510743908</v>
      </c>
      <c r="E132" s="303"/>
      <c r="F132" s="302">
        <v>4.0350295857447163E-2</v>
      </c>
      <c r="G132" s="302">
        <v>0.909315843895665</v>
      </c>
      <c r="H132" s="302">
        <f t="shared" si="38"/>
        <v>0.9496661397531122</v>
      </c>
      <c r="I132" s="303"/>
      <c r="J132" s="302">
        <v>6.0557672916263933E-2</v>
      </c>
      <c r="K132" s="302">
        <v>0.98389173831489196</v>
      </c>
      <c r="L132" s="302">
        <f t="shared" si="39"/>
        <v>1.044449411231156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0.16468357499815098</v>
      </c>
      <c r="C133" s="302">
        <v>8.9399744813556947E-2</v>
      </c>
      <c r="D133" s="302">
        <f t="shared" si="37"/>
        <v>0.25408331981170795</v>
      </c>
      <c r="E133" s="303"/>
      <c r="F133" s="302">
        <v>0.15902025537894107</v>
      </c>
      <c r="G133" s="302">
        <v>8.8038269954557644E-2</v>
      </c>
      <c r="H133" s="302">
        <f t="shared" si="38"/>
        <v>0.2470585253334987</v>
      </c>
      <c r="I133" s="303"/>
      <c r="J133" s="302">
        <v>0.19872850218396884</v>
      </c>
      <c r="K133" s="302">
        <v>8.4105710551681367E-2</v>
      </c>
      <c r="L133" s="302">
        <f t="shared" si="39"/>
        <v>0.28283421273565024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0.1484169053076492</v>
      </c>
      <c r="C134" s="302">
        <v>0.20494371561135943</v>
      </c>
      <c r="D134" s="302">
        <f>SUM(B134:C134)</f>
        <v>0.35336062091900866</v>
      </c>
      <c r="E134" s="303"/>
      <c r="F134" s="302">
        <v>0.14194757032831831</v>
      </c>
      <c r="G134" s="302">
        <v>0.37652459405845384</v>
      </c>
      <c r="H134" s="302">
        <f t="shared" si="38"/>
        <v>0.51847216438677213</v>
      </c>
      <c r="I134" s="303"/>
      <c r="J134" s="302">
        <v>0.14942638963856783</v>
      </c>
      <c r="K134" s="302">
        <v>0.3343923281635181</v>
      </c>
      <c r="L134" s="302">
        <f t="shared" si="39"/>
        <v>0.48381871780208596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7.3379955053791912E-2</v>
      </c>
      <c r="C135" s="302">
        <v>2.3279861074626935</v>
      </c>
      <c r="D135" s="302">
        <f t="shared" si="37"/>
        <v>2.4013660625164857</v>
      </c>
      <c r="E135" s="303"/>
      <c r="F135" s="302">
        <v>5.2216372741618201E-2</v>
      </c>
      <c r="G135" s="302">
        <v>1.8704684419908422</v>
      </c>
      <c r="H135" s="302">
        <f t="shared" si="38"/>
        <v>1.9226848147324604</v>
      </c>
      <c r="I135" s="303"/>
      <c r="J135" s="302">
        <v>5.6286102955345155E-2</v>
      </c>
      <c r="K135" s="302">
        <v>2.2115637082791029</v>
      </c>
      <c r="L135" s="302">
        <f t="shared" si="39"/>
        <v>2.2678498112344481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0.26027958030090692</v>
      </c>
      <c r="C136" s="302">
        <v>1.581757799471643</v>
      </c>
      <c r="D136" s="302">
        <f t="shared" si="37"/>
        <v>1.8420373797725498</v>
      </c>
      <c r="E136" s="303"/>
      <c r="F136" s="302">
        <v>0.24388162465211535</v>
      </c>
      <c r="G136" s="302">
        <v>1.0796920085854398</v>
      </c>
      <c r="H136" s="302">
        <f t="shared" si="38"/>
        <v>1.3235736332375552</v>
      </c>
      <c r="I136" s="303"/>
      <c r="J136" s="302">
        <v>0.19599347538718409</v>
      </c>
      <c r="K136" s="302">
        <v>0.83449842277370967</v>
      </c>
      <c r="L136" s="302">
        <f t="shared" si="39"/>
        <v>1.0304918981608937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2.3504968383842324</v>
      </c>
      <c r="C138" s="311">
        <f t="shared" ref="C138" si="40">SUM(C128:C136)</f>
        <v>7.8565031616157368</v>
      </c>
      <c r="D138" s="311">
        <f>SUM(D128:D136)</f>
        <v>10.206999999999969</v>
      </c>
      <c r="E138" s="311"/>
      <c r="F138" s="311">
        <f t="shared" ref="F138:H138" si="41">SUM(F128:F136)</f>
        <v>2.5860114906689589</v>
      </c>
      <c r="G138" s="311">
        <f t="shared" si="41"/>
        <v>7.1259885093310453</v>
      </c>
      <c r="H138" s="311">
        <f t="shared" si="41"/>
        <v>9.7120000000000033</v>
      </c>
      <c r="I138" s="311"/>
      <c r="J138" s="311">
        <f t="shared" ref="J138:L138" si="42">SUM(J128:J136)</f>
        <v>2.946309472459399</v>
      </c>
      <c r="K138" s="311">
        <f t="shared" si="42"/>
        <v>7.3576905275406013</v>
      </c>
      <c r="L138" s="311">
        <f t="shared" si="42"/>
        <v>10.304000000000002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1.5788914207573022</v>
      </c>
      <c r="C145" s="302">
        <v>3.9748215664087176</v>
      </c>
      <c r="D145" s="302">
        <f>SUM(B145:C145)</f>
        <v>5.55371298716602</v>
      </c>
      <c r="E145" s="303"/>
      <c r="F145" s="302">
        <v>2.0236828659126926</v>
      </c>
      <c r="G145" s="302">
        <v>6.1227968755006525</v>
      </c>
      <c r="H145" s="302">
        <f>SUM(F145:G145)</f>
        <v>8.1464797414133443</v>
      </c>
      <c r="I145" s="303"/>
      <c r="J145" s="302">
        <v>2.5343472653543966</v>
      </c>
      <c r="K145" s="302">
        <v>6.2450139703663412</v>
      </c>
      <c r="L145" s="302">
        <f>SUM(J145:K145)</f>
        <v>8.7793612357207387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0.98899413924329005</v>
      </c>
      <c r="C146" s="302">
        <v>6.8599088243230293</v>
      </c>
      <c r="D146" s="302">
        <f t="shared" ref="D146:D153" si="43">SUM(B146:C146)</f>
        <v>7.848902963566319</v>
      </c>
      <c r="E146" s="303"/>
      <c r="F146" s="302">
        <v>1.3393042626929477</v>
      </c>
      <c r="G146" s="302">
        <v>9.3136976279441956</v>
      </c>
      <c r="H146" s="302">
        <f t="shared" ref="H146:H153" si="44">SUM(F146:G146)</f>
        <v>10.653001890637142</v>
      </c>
      <c r="I146" s="303"/>
      <c r="J146" s="302">
        <v>1.7257478139779991</v>
      </c>
      <c r="K146" s="302">
        <v>10.460055108818477</v>
      </c>
      <c r="L146" s="302">
        <f t="shared" ref="L146:L153" si="45">SUM(J146:K146)</f>
        <v>12.185802922796476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1.2962085693917749</v>
      </c>
      <c r="C147" s="302">
        <v>2.7184546622272783</v>
      </c>
      <c r="D147" s="302">
        <f t="shared" si="43"/>
        <v>4.0146632316190534</v>
      </c>
      <c r="E147" s="303"/>
      <c r="F147" s="302">
        <v>1.5074552743755882</v>
      </c>
      <c r="G147" s="302">
        <v>3.4459732835907375</v>
      </c>
      <c r="H147" s="302">
        <f t="shared" si="44"/>
        <v>4.9534285579663262</v>
      </c>
      <c r="I147" s="303"/>
      <c r="J147" s="302">
        <v>1.7793180206644674</v>
      </c>
      <c r="K147" s="302">
        <v>3.1448889200631713</v>
      </c>
      <c r="L147" s="302">
        <f t="shared" si="45"/>
        <v>4.9242069407276388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5.8166695290541703</v>
      </c>
      <c r="C148" s="302">
        <v>1.5984499703117776</v>
      </c>
      <c r="D148" s="302">
        <f t="shared" si="43"/>
        <v>7.4151194993659484</v>
      </c>
      <c r="E148" s="303"/>
      <c r="F148" s="302">
        <v>5.3621577051273785</v>
      </c>
      <c r="G148" s="302">
        <v>1.7260402333707328</v>
      </c>
      <c r="H148" s="302">
        <f t="shared" si="44"/>
        <v>7.0881979384981113</v>
      </c>
      <c r="I148" s="303"/>
      <c r="J148" s="302">
        <v>4.2536013001640329</v>
      </c>
      <c r="K148" s="302">
        <v>1.9717650669083724</v>
      </c>
      <c r="L148" s="302">
        <f t="shared" si="45"/>
        <v>6.2253663670724055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0.60606747420381202</v>
      </c>
      <c r="C149" s="302">
        <v>39.605537743480291</v>
      </c>
      <c r="D149" s="302">
        <f t="shared" si="43"/>
        <v>40.211605217684102</v>
      </c>
      <c r="E149" s="303"/>
      <c r="F149" s="302">
        <v>0.68383531954744003</v>
      </c>
      <c r="G149" s="302">
        <v>44.485883095244773</v>
      </c>
      <c r="H149" s="302">
        <f t="shared" si="44"/>
        <v>45.169718414792214</v>
      </c>
      <c r="I149" s="303"/>
      <c r="J149" s="302">
        <v>1.205063257431751</v>
      </c>
      <c r="K149" s="302">
        <v>42.158309511713888</v>
      </c>
      <c r="L149" s="302">
        <f t="shared" si="45"/>
        <v>43.363372769145641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9.9562391645914364E-2</v>
      </c>
      <c r="C150" s="302">
        <v>0.10292078323164403</v>
      </c>
      <c r="D150" s="302">
        <f t="shared" si="43"/>
        <v>0.2024831748775584</v>
      </c>
      <c r="E150" s="303"/>
      <c r="F150" s="302">
        <v>9.1944667205098168E-2</v>
      </c>
      <c r="G150" s="302">
        <v>0.11390087988537202</v>
      </c>
      <c r="H150" s="302">
        <f t="shared" si="44"/>
        <v>0.2058455470904702</v>
      </c>
      <c r="I150" s="303"/>
      <c r="J150" s="302">
        <v>0.10993794798255629</v>
      </c>
      <c r="K150" s="302">
        <v>0.13011718360952187</v>
      </c>
      <c r="L150" s="302">
        <f t="shared" si="45"/>
        <v>0.24005513159207817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0.89697406700435545</v>
      </c>
      <c r="C151" s="302">
        <v>0.77499184726429116</v>
      </c>
      <c r="D151" s="302">
        <f t="shared" si="43"/>
        <v>1.6719659142686467</v>
      </c>
      <c r="E151" s="303"/>
      <c r="F151" s="302">
        <v>0.85813578266704349</v>
      </c>
      <c r="G151" s="302">
        <v>0.84381665357276592</v>
      </c>
      <c r="H151" s="302">
        <f t="shared" si="44"/>
        <v>1.7019524362398095</v>
      </c>
      <c r="I151" s="303"/>
      <c r="J151" s="302">
        <v>0.95533160315960963</v>
      </c>
      <c r="K151" s="302">
        <v>1.0068282303080127</v>
      </c>
      <c r="L151" s="302">
        <f t="shared" si="45"/>
        <v>1.9621598334676222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9.4651495934492097E-2</v>
      </c>
      <c r="C152" s="302">
        <v>6.4140051658345509</v>
      </c>
      <c r="D152" s="302">
        <f t="shared" si="43"/>
        <v>6.5086566617690433</v>
      </c>
      <c r="E152" s="303"/>
      <c r="F152" s="302">
        <v>8.1259531745447491E-2</v>
      </c>
      <c r="G152" s="302">
        <v>6.5948075542408136</v>
      </c>
      <c r="H152" s="302">
        <f t="shared" si="44"/>
        <v>6.6760670859862614</v>
      </c>
      <c r="I152" s="303"/>
      <c r="J152" s="302">
        <v>0.12772171153394918</v>
      </c>
      <c r="K152" s="302">
        <v>8.3437978789060203</v>
      </c>
      <c r="L152" s="302">
        <f t="shared" si="45"/>
        <v>8.4715195904399696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1.0975950869782098</v>
      </c>
      <c r="C153" s="302">
        <v>4.6232952627050343</v>
      </c>
      <c r="D153" s="302">
        <f t="shared" si="43"/>
        <v>5.7208903496832439</v>
      </c>
      <c r="E153" s="303"/>
      <c r="F153" s="302">
        <v>0.74811964154990496</v>
      </c>
      <c r="G153" s="302">
        <v>4.8651887458264991</v>
      </c>
      <c r="H153" s="302">
        <f t="shared" si="44"/>
        <v>5.6133083873764038</v>
      </c>
      <c r="I153" s="303"/>
      <c r="J153" s="302">
        <v>0.64445564550398082</v>
      </c>
      <c r="K153" s="302">
        <v>5.4596995635334373</v>
      </c>
      <c r="L153" s="302">
        <f t="shared" si="45"/>
        <v>6.104155209037418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12.475614174213321</v>
      </c>
      <c r="C155" s="311">
        <f t="shared" ref="C155:D155" si="46">SUM(C145:C153)</f>
        <v>66.67238582578662</v>
      </c>
      <c r="D155" s="311">
        <f t="shared" si="46"/>
        <v>79.147999999999925</v>
      </c>
      <c r="E155" s="311"/>
      <c r="F155" s="311">
        <f t="shared" ref="F155:H155" si="47">SUM(F145:F153)</f>
        <v>12.695895050823539</v>
      </c>
      <c r="G155" s="311">
        <f t="shared" si="47"/>
        <v>77.512104949176546</v>
      </c>
      <c r="H155" s="311">
        <f t="shared" si="47"/>
        <v>90.208000000000084</v>
      </c>
      <c r="I155" s="311"/>
      <c r="J155" s="311">
        <f t="shared" ref="J155:L155" si="48">SUM(J145:J153)</f>
        <v>13.335524565772745</v>
      </c>
      <c r="K155" s="311">
        <f t="shared" si="48"/>
        <v>78.920475434227242</v>
      </c>
      <c r="L155" s="311">
        <f t="shared" si="48"/>
        <v>92.255999999999986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7.8295630339347682</v>
      </c>
      <c r="C162" s="302">
        <v>19.455726577232134</v>
      </c>
      <c r="D162" s="302">
        <f>SUM(B162:C162)</f>
        <v>27.285289611166903</v>
      </c>
      <c r="E162" s="303"/>
      <c r="F162" s="302">
        <v>10.827159965413015</v>
      </c>
      <c r="G162" s="302">
        <v>20.103709246347506</v>
      </c>
      <c r="H162" s="302">
        <f>SUM(F162:G162)</f>
        <v>30.930869211760523</v>
      </c>
      <c r="I162" s="303"/>
      <c r="J162" s="302">
        <v>14.072477843002074</v>
      </c>
      <c r="K162" s="302">
        <v>22.411631562194859</v>
      </c>
      <c r="L162" s="302">
        <f>SUM(J162:K162)</f>
        <v>36.484109405196932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8.0562904576635024</v>
      </c>
      <c r="C163" s="302">
        <v>10.115429958306992</v>
      </c>
      <c r="D163" s="302">
        <f t="shared" ref="D163:D170" si="49">SUM(B163:C163)</f>
        <v>18.171720415970494</v>
      </c>
      <c r="E163" s="303"/>
      <c r="F163" s="302">
        <v>10.524692246314984</v>
      </c>
      <c r="G163" s="302">
        <v>11.718231191342671</v>
      </c>
      <c r="H163" s="302">
        <f t="shared" ref="H163:H170" si="50">SUM(F163:G163)</f>
        <v>22.242923437657655</v>
      </c>
      <c r="I163" s="303"/>
      <c r="J163" s="302">
        <v>13.239251635469143</v>
      </c>
      <c r="K163" s="302">
        <v>14.921307834558474</v>
      </c>
      <c r="L163" s="302">
        <f t="shared" ref="L163:L170" si="51">SUM(J163:K163)</f>
        <v>28.160559470027618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6.8062570651687437</v>
      </c>
      <c r="C164" s="302">
        <v>9.9542238292064731</v>
      </c>
      <c r="D164" s="302">
        <f t="shared" si="49"/>
        <v>16.760480894375217</v>
      </c>
      <c r="E164" s="303"/>
      <c r="F164" s="302">
        <v>7.9256356980060376</v>
      </c>
      <c r="G164" s="302">
        <v>10.922960375690298</v>
      </c>
      <c r="H164" s="302">
        <f t="shared" si="50"/>
        <v>18.848596073696335</v>
      </c>
      <c r="I164" s="303"/>
      <c r="J164" s="302">
        <v>8.6248112673910331</v>
      </c>
      <c r="K164" s="302">
        <v>11.157761327487126</v>
      </c>
      <c r="L164" s="302">
        <f t="shared" si="51"/>
        <v>19.782572594878161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14.561200809918388</v>
      </c>
      <c r="C165" s="302">
        <v>7.4492037019416326</v>
      </c>
      <c r="D165" s="302">
        <f t="shared" si="49"/>
        <v>22.01040451186002</v>
      </c>
      <c r="E165" s="303"/>
      <c r="F165" s="302">
        <v>14.2801694427804</v>
      </c>
      <c r="G165" s="302">
        <v>8.4745707110311432</v>
      </c>
      <c r="H165" s="302">
        <f t="shared" si="50"/>
        <v>22.754740153811543</v>
      </c>
      <c r="I165" s="303"/>
      <c r="J165" s="302">
        <v>11.994499529825596</v>
      </c>
      <c r="K165" s="302">
        <v>9.9019814697224984</v>
      </c>
      <c r="L165" s="302">
        <f t="shared" si="51"/>
        <v>21.896480999548096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1.7984098585884443</v>
      </c>
      <c r="C166" s="302">
        <v>20.686534550290457</v>
      </c>
      <c r="D166" s="302">
        <f t="shared" si="49"/>
        <v>22.484944408878903</v>
      </c>
      <c r="E166" s="303"/>
      <c r="F166" s="302">
        <v>1.9626846723094049</v>
      </c>
      <c r="G166" s="302">
        <v>16.280255015969654</v>
      </c>
      <c r="H166" s="302">
        <f t="shared" si="50"/>
        <v>18.242939688279058</v>
      </c>
      <c r="I166" s="303"/>
      <c r="J166" s="302">
        <v>2.203833650412395</v>
      </c>
      <c r="K166" s="302">
        <v>15.529634890597318</v>
      </c>
      <c r="L166" s="302">
        <f t="shared" si="51"/>
        <v>17.733468541009714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1.3425408322450751</v>
      </c>
      <c r="C167" s="302">
        <v>0.43057209942806829</v>
      </c>
      <c r="D167" s="302">
        <f t="shared" si="49"/>
        <v>1.7731129316731433</v>
      </c>
      <c r="E167" s="303"/>
      <c r="F167" s="302">
        <v>1.4276339291351796</v>
      </c>
      <c r="G167" s="302">
        <v>0.44831034556180838</v>
      </c>
      <c r="H167" s="302">
        <f t="shared" si="50"/>
        <v>1.8759442746969879</v>
      </c>
      <c r="I167" s="303"/>
      <c r="J167" s="302">
        <v>1.9817194084800562</v>
      </c>
      <c r="K167" s="302">
        <v>0.5330837633863027</v>
      </c>
      <c r="L167" s="302">
        <f t="shared" si="51"/>
        <v>2.514803171866359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38.329673663602982</v>
      </c>
      <c r="C168" s="302">
        <v>21.334238115519671</v>
      </c>
      <c r="D168" s="302">
        <f t="shared" si="49"/>
        <v>59.663911779122657</v>
      </c>
      <c r="E168" s="303"/>
      <c r="F168" s="302">
        <v>34.020461154209563</v>
      </c>
      <c r="G168" s="302">
        <v>21.270871519981231</v>
      </c>
      <c r="H168" s="302">
        <f t="shared" si="50"/>
        <v>55.291332674190798</v>
      </c>
      <c r="I168" s="303"/>
      <c r="J168" s="302">
        <v>28.601185536869764</v>
      </c>
      <c r="K168" s="302">
        <v>19.833772231628622</v>
      </c>
      <c r="L168" s="302">
        <f t="shared" si="51"/>
        <v>48.434957768498386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3.9912286977646545</v>
      </c>
      <c r="C169" s="302">
        <v>15.229603985287918</v>
      </c>
      <c r="D169" s="302">
        <f t="shared" si="49"/>
        <v>19.220832683052571</v>
      </c>
      <c r="E169" s="303"/>
      <c r="F169" s="302">
        <v>3.4579667869583788</v>
      </c>
      <c r="G169" s="302">
        <v>12.457279677301715</v>
      </c>
      <c r="H169" s="302">
        <f t="shared" si="50"/>
        <v>15.915246464260093</v>
      </c>
      <c r="I169" s="303"/>
      <c r="J169" s="302">
        <v>5.6975248376900032</v>
      </c>
      <c r="K169" s="302">
        <v>12.795180594553416</v>
      </c>
      <c r="L169" s="302">
        <f t="shared" si="51"/>
        <v>18.492705432243419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10.447433677082493</v>
      </c>
      <c r="C170" s="302">
        <v>14.738869086817635</v>
      </c>
      <c r="D170" s="302">
        <f t="shared" si="49"/>
        <v>25.18630276390013</v>
      </c>
      <c r="E170" s="303"/>
      <c r="F170" s="302">
        <v>8.2767990545104304</v>
      </c>
      <c r="G170" s="302">
        <v>11.585608967136505</v>
      </c>
      <c r="H170" s="302">
        <f t="shared" si="50"/>
        <v>19.862408021646935</v>
      </c>
      <c r="I170" s="303"/>
      <c r="J170" s="302">
        <v>6.9352192076329526</v>
      </c>
      <c r="K170" s="302">
        <v>9.0251234090983381</v>
      </c>
      <c r="L170" s="302">
        <f t="shared" si="51"/>
        <v>15.960342616731291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93.162598095969059</v>
      </c>
      <c r="C172" s="311">
        <f t="shared" ref="C172:D172" si="52">SUM(C162:C170)</f>
        <v>119.39440190403097</v>
      </c>
      <c r="D172" s="311">
        <f t="shared" si="52"/>
        <v>212.55700000000004</v>
      </c>
      <c r="E172" s="311"/>
      <c r="F172" s="311">
        <f t="shared" ref="F172:H172" si="53">SUM(F162:F170)</f>
        <v>92.703202949637401</v>
      </c>
      <c r="G172" s="311">
        <f t="shared" si="53"/>
        <v>113.26179705036253</v>
      </c>
      <c r="H172" s="311">
        <f t="shared" si="53"/>
        <v>205.96499999999992</v>
      </c>
      <c r="I172" s="311"/>
      <c r="J172" s="311">
        <f t="shared" ref="J172:L172" si="54">SUM(J162:J170)</f>
        <v>93.350522916773016</v>
      </c>
      <c r="K172" s="311">
        <f t="shared" si="54"/>
        <v>116.10947708322695</v>
      </c>
      <c r="L172" s="311">
        <f t="shared" si="54"/>
        <v>209.45999999999998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1.1060422114222037</v>
      </c>
      <c r="C179" s="302">
        <v>4.6881846799932525</v>
      </c>
      <c r="D179" s="302">
        <f>SUM(B179:C179)</f>
        <v>5.7942268914154562</v>
      </c>
      <c r="E179" s="303"/>
      <c r="F179" s="302">
        <v>1.5648393976369386</v>
      </c>
      <c r="G179" s="302">
        <v>5.849133989324943</v>
      </c>
      <c r="H179" s="302">
        <f>SUM(F179:G179)</f>
        <v>7.4139733869618816</v>
      </c>
      <c r="I179" s="303"/>
      <c r="J179" s="302">
        <v>2.3275931626123723</v>
      </c>
      <c r="K179" s="302">
        <v>6.7751486041781748</v>
      </c>
      <c r="L179" s="302">
        <f>SUM(J179:K179)</f>
        <v>9.1027417667905475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0.93071099519911138</v>
      </c>
      <c r="C180" s="302">
        <v>2.9041577024349943</v>
      </c>
      <c r="D180" s="302">
        <f t="shared" ref="D180:D187" si="55">SUM(B180:C180)</f>
        <v>3.8348686976341058</v>
      </c>
      <c r="E180" s="303"/>
      <c r="F180" s="302">
        <v>1.4631620787484481</v>
      </c>
      <c r="G180" s="302">
        <v>3.9574695685712151</v>
      </c>
      <c r="H180" s="302">
        <f t="shared" ref="H180:H187" si="56">SUM(F180:G180)</f>
        <v>5.420631647319663</v>
      </c>
      <c r="I180" s="303"/>
      <c r="J180" s="302">
        <v>2.1007037419149253</v>
      </c>
      <c r="K180" s="302">
        <v>5.2331498106434049</v>
      </c>
      <c r="L180" s="302">
        <f t="shared" ref="L180:L187" si="57">SUM(J180:K180)</f>
        <v>7.3338535525583302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1.0389246269003118</v>
      </c>
      <c r="C181" s="302">
        <v>2.7654053356057409</v>
      </c>
      <c r="D181" s="302">
        <f t="shared" si="55"/>
        <v>3.8043299625060527</v>
      </c>
      <c r="E181" s="303"/>
      <c r="F181" s="302">
        <v>1.3775150381756511</v>
      </c>
      <c r="G181" s="302">
        <v>3.4042730429500301</v>
      </c>
      <c r="H181" s="302">
        <f t="shared" si="56"/>
        <v>4.781788081125681</v>
      </c>
      <c r="I181" s="303"/>
      <c r="J181" s="302">
        <v>1.690840599068917</v>
      </c>
      <c r="K181" s="302">
        <v>3.44282259109325</v>
      </c>
      <c r="L181" s="302">
        <f t="shared" si="57"/>
        <v>5.1336631901621672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5.104370277840748</v>
      </c>
      <c r="C182" s="302">
        <v>2.8956260285196027</v>
      </c>
      <c r="D182" s="302">
        <f t="shared" si="55"/>
        <v>7.9999963063603508</v>
      </c>
      <c r="E182" s="303"/>
      <c r="F182" s="302">
        <v>5.3047246838789199</v>
      </c>
      <c r="G182" s="302">
        <v>3.7584611202442439</v>
      </c>
      <c r="H182" s="302">
        <f t="shared" si="56"/>
        <v>9.0631858041231634</v>
      </c>
      <c r="I182" s="303"/>
      <c r="J182" s="302">
        <v>5.0457120579774353</v>
      </c>
      <c r="K182" s="302">
        <v>4.3397338591524974</v>
      </c>
      <c r="L182" s="302">
        <f t="shared" si="57"/>
        <v>9.3854459171299318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0.11137445622383363</v>
      </c>
      <c r="C183" s="302">
        <v>4.656800149498066</v>
      </c>
      <c r="D183" s="302">
        <f t="shared" si="55"/>
        <v>4.7681746057218994</v>
      </c>
      <c r="E183" s="303"/>
      <c r="F183" s="302">
        <v>0.13649289826662739</v>
      </c>
      <c r="G183" s="302">
        <v>3.418707172464996</v>
      </c>
      <c r="H183" s="302">
        <f t="shared" si="56"/>
        <v>3.5552000707316234</v>
      </c>
      <c r="I183" s="303"/>
      <c r="J183" s="302">
        <v>0.24900073437831713</v>
      </c>
      <c r="K183" s="302">
        <v>3.0727994310439413</v>
      </c>
      <c r="L183" s="302">
        <f t="shared" si="57"/>
        <v>3.3218001654222582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1.8822597547030149</v>
      </c>
      <c r="C184" s="302">
        <v>1.672834206993131</v>
      </c>
      <c r="D184" s="302">
        <f t="shared" si="55"/>
        <v>3.5550939616961461</v>
      </c>
      <c r="E184" s="303"/>
      <c r="F184" s="302">
        <v>2.5291097068039692</v>
      </c>
      <c r="G184" s="302">
        <v>2.1446458889831801</v>
      </c>
      <c r="H184" s="302">
        <f t="shared" si="56"/>
        <v>4.6737555957871493</v>
      </c>
      <c r="I184" s="303"/>
      <c r="J184" s="302">
        <v>2.7096465180132316</v>
      </c>
      <c r="K184" s="302">
        <v>2.5862600945426859</v>
      </c>
      <c r="L184" s="302">
        <f t="shared" si="57"/>
        <v>5.2959066125559175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1.3683195588232926</v>
      </c>
      <c r="C185" s="302">
        <v>1.2726152634928949</v>
      </c>
      <c r="D185" s="302">
        <f t="shared" si="55"/>
        <v>2.6409348223161873</v>
      </c>
      <c r="E185" s="303"/>
      <c r="F185" s="302">
        <v>1.3807397574914384</v>
      </c>
      <c r="G185" s="302">
        <v>1.4394100409251371</v>
      </c>
      <c r="H185" s="302">
        <f t="shared" si="56"/>
        <v>2.8201497984165753</v>
      </c>
      <c r="I185" s="303"/>
      <c r="J185" s="302">
        <v>1.7891485627520758</v>
      </c>
      <c r="K185" s="302">
        <v>1.9206750645271757</v>
      </c>
      <c r="L185" s="302">
        <f t="shared" si="57"/>
        <v>3.7098236272792517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1.0606276838164834</v>
      </c>
      <c r="C186" s="302">
        <v>29.801907558946578</v>
      </c>
      <c r="D186" s="302">
        <f t="shared" si="55"/>
        <v>30.862535242763062</v>
      </c>
      <c r="E186" s="303"/>
      <c r="F186" s="302">
        <v>1.2448647975584395</v>
      </c>
      <c r="G186" s="302">
        <v>29.366955260349286</v>
      </c>
      <c r="H186" s="302">
        <f t="shared" si="56"/>
        <v>30.611820057907725</v>
      </c>
      <c r="I186" s="303"/>
      <c r="J186" s="302">
        <v>2.4497974993466047</v>
      </c>
      <c r="K186" s="302">
        <v>32.849749225563009</v>
      </c>
      <c r="L186" s="302">
        <f t="shared" si="57"/>
        <v>35.299546724909611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3.2652768203987224</v>
      </c>
      <c r="C187" s="302">
        <v>11.128562689188003</v>
      </c>
      <c r="D187" s="302">
        <f t="shared" si="55"/>
        <v>14.393839509586726</v>
      </c>
      <c r="E187" s="303"/>
      <c r="F187" s="302">
        <v>2.6650623106633002</v>
      </c>
      <c r="G187" s="302">
        <v>9.6844332469631702</v>
      </c>
      <c r="H187" s="302">
        <f t="shared" si="56"/>
        <v>12.34949555762647</v>
      </c>
      <c r="I187" s="303"/>
      <c r="J187" s="302">
        <v>3.1390965830932545</v>
      </c>
      <c r="K187" s="302">
        <v>8.8451218600986916</v>
      </c>
      <c r="L187" s="302">
        <f t="shared" si="57"/>
        <v>11.984218443191946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15.867906385327721</v>
      </c>
      <c r="C189" s="311">
        <f t="shared" ref="C189:D189" si="58">SUM(C179:C187)</f>
        <v>61.786093614672261</v>
      </c>
      <c r="D189" s="311">
        <f t="shared" si="58"/>
        <v>77.653999999999996</v>
      </c>
      <c r="E189" s="311"/>
      <c r="F189" s="311">
        <f t="shared" ref="F189:H189" si="59">SUM(F179:F187)</f>
        <v>17.666510669223733</v>
      </c>
      <c r="G189" s="311">
        <f t="shared" si="59"/>
        <v>63.023489330776201</v>
      </c>
      <c r="H189" s="311">
        <f t="shared" si="59"/>
        <v>80.689999999999927</v>
      </c>
      <c r="I189" s="311"/>
      <c r="J189" s="311">
        <f t="shared" ref="J189:L189" si="60">SUM(J179:J187)</f>
        <v>21.501539459157133</v>
      </c>
      <c r="K189" s="311">
        <f t="shared" si="60"/>
        <v>69.065460540842821</v>
      </c>
      <c r="L189" s="311">
        <f t="shared" si="60"/>
        <v>90.566999999999965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4.1153016557100557</v>
      </c>
      <c r="C196" s="302">
        <v>4.6538844751273372</v>
      </c>
      <c r="D196" s="302">
        <f>SUM(B196:C196)</f>
        <v>8.7691861308373937</v>
      </c>
      <c r="E196" s="303"/>
      <c r="F196" s="302">
        <v>5.5224940832094207</v>
      </c>
      <c r="G196" s="302">
        <v>5.6397280623123391</v>
      </c>
      <c r="H196" s="302">
        <f>SUM(F196:G196)</f>
        <v>11.16222214552176</v>
      </c>
      <c r="I196" s="303"/>
      <c r="J196" s="302">
        <v>8.04397184081955</v>
      </c>
      <c r="K196" s="302">
        <v>8.8444719706591748</v>
      </c>
      <c r="L196" s="302">
        <f>SUM(J196:K196)</f>
        <v>16.888443811478723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1.169465095689435</v>
      </c>
      <c r="C197" s="302">
        <v>1.271357329670558</v>
      </c>
      <c r="D197" s="302">
        <f t="shared" ref="D197:D204" si="61">SUM(B197:C197)</f>
        <v>2.4408224253599933</v>
      </c>
      <c r="E197" s="303"/>
      <c r="F197" s="302">
        <v>1.8909398503837351</v>
      </c>
      <c r="G197" s="302">
        <v>1.9254775709014653</v>
      </c>
      <c r="H197" s="302">
        <f t="shared" ref="H197:H204" si="62">SUM(F197:G197)</f>
        <v>3.8164174212852005</v>
      </c>
      <c r="I197" s="303"/>
      <c r="J197" s="302">
        <v>2.5861888992944824</v>
      </c>
      <c r="K197" s="302">
        <v>3.0248706173488209</v>
      </c>
      <c r="L197" s="302">
        <f t="shared" ref="L197:L204" si="63">SUM(J197:K197)</f>
        <v>5.6110595166433033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1.2416147851001085</v>
      </c>
      <c r="C198" s="302">
        <v>1.294743419819814</v>
      </c>
      <c r="D198" s="302">
        <f t="shared" si="61"/>
        <v>2.5363582049199227</v>
      </c>
      <c r="E198" s="303"/>
      <c r="F198" s="302">
        <v>1.7955867557668164</v>
      </c>
      <c r="G198" s="302">
        <v>1.7320313954538769</v>
      </c>
      <c r="H198" s="302">
        <f t="shared" si="62"/>
        <v>3.5276181512206932</v>
      </c>
      <c r="I198" s="303"/>
      <c r="J198" s="302">
        <v>2.5054054152681515</v>
      </c>
      <c r="K198" s="302">
        <v>2.4485158652247381</v>
      </c>
      <c r="L198" s="302">
        <f t="shared" si="63"/>
        <v>4.9539212804928896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2.7263070726697807</v>
      </c>
      <c r="C199" s="302">
        <v>1.2034780682313739</v>
      </c>
      <c r="D199" s="302">
        <f t="shared" si="61"/>
        <v>3.9297851409011546</v>
      </c>
      <c r="E199" s="303"/>
      <c r="F199" s="302">
        <v>3.3716504037539234</v>
      </c>
      <c r="G199" s="302">
        <v>1.4118474953919864</v>
      </c>
      <c r="H199" s="302">
        <f t="shared" si="62"/>
        <v>4.7834978991459103</v>
      </c>
      <c r="I199" s="303"/>
      <c r="J199" s="302">
        <v>4.5266387331341553</v>
      </c>
      <c r="K199" s="302">
        <v>2.3066139024277357</v>
      </c>
      <c r="L199" s="302">
        <f t="shared" si="63"/>
        <v>6.833252635561891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2.9006205265238889</v>
      </c>
      <c r="C200" s="302">
        <v>6.2498203213821961</v>
      </c>
      <c r="D200" s="302">
        <f t="shared" si="61"/>
        <v>9.1504408479060846</v>
      </c>
      <c r="E200" s="303"/>
      <c r="F200" s="302">
        <v>3.2671565205611293</v>
      </c>
      <c r="G200" s="302">
        <v>5.3054364231321838</v>
      </c>
      <c r="H200" s="302">
        <f t="shared" si="62"/>
        <v>8.5725929436933122</v>
      </c>
      <c r="I200" s="303"/>
      <c r="J200" s="302">
        <v>3.6322573611237736</v>
      </c>
      <c r="K200" s="302">
        <v>4.6687713486282938</v>
      </c>
      <c r="L200" s="302">
        <f t="shared" si="63"/>
        <v>8.3010287097520674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2.7155653478113897</v>
      </c>
      <c r="C201" s="302">
        <v>0.58442762280423921</v>
      </c>
      <c r="D201" s="302">
        <f t="shared" si="61"/>
        <v>3.2999929706156288</v>
      </c>
      <c r="E201" s="303"/>
      <c r="F201" s="302">
        <v>2.9349298394049388</v>
      </c>
      <c r="G201" s="302">
        <v>0.74304457365279197</v>
      </c>
      <c r="H201" s="302">
        <f t="shared" si="62"/>
        <v>3.677974413057731</v>
      </c>
      <c r="I201" s="303"/>
      <c r="J201" s="302">
        <v>3.6637668037128059</v>
      </c>
      <c r="K201" s="302">
        <v>0.91853292530037833</v>
      </c>
      <c r="L201" s="302">
        <f t="shared" si="63"/>
        <v>4.5822997290131839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3.5583589990298483</v>
      </c>
      <c r="C202" s="302">
        <v>2.3297569810557386</v>
      </c>
      <c r="D202" s="302">
        <f t="shared" si="61"/>
        <v>5.8881159800855869</v>
      </c>
      <c r="E202" s="303"/>
      <c r="F202" s="302">
        <v>4.1267547478355997</v>
      </c>
      <c r="G202" s="302">
        <v>2.5519224858132192</v>
      </c>
      <c r="H202" s="302">
        <f t="shared" si="62"/>
        <v>6.6786772336488189</v>
      </c>
      <c r="I202" s="303"/>
      <c r="J202" s="302">
        <v>5.8672244052129292</v>
      </c>
      <c r="K202" s="302">
        <v>3.6089318633183884</v>
      </c>
      <c r="L202" s="302">
        <f t="shared" si="63"/>
        <v>9.4761562685313177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0.52368060496027657</v>
      </c>
      <c r="C203" s="302">
        <v>2.2550718766734317</v>
      </c>
      <c r="D203" s="302">
        <f t="shared" si="61"/>
        <v>2.7787524816337084</v>
      </c>
      <c r="E203" s="303"/>
      <c r="F203" s="302">
        <v>0.53514884349268188</v>
      </c>
      <c r="G203" s="302">
        <v>2.6524332355376692</v>
      </c>
      <c r="H203" s="302">
        <f t="shared" si="62"/>
        <v>3.1875820790303511</v>
      </c>
      <c r="I203" s="303"/>
      <c r="J203" s="302">
        <v>1.3361246308411392</v>
      </c>
      <c r="K203" s="302">
        <v>4.2196866170043075</v>
      </c>
      <c r="L203" s="302">
        <f t="shared" si="63"/>
        <v>5.5558112478454467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19.060717914837436</v>
      </c>
      <c r="C204" s="302">
        <v>13.732827902902967</v>
      </c>
      <c r="D204" s="302">
        <f t="shared" si="61"/>
        <v>32.793545817740402</v>
      </c>
      <c r="E204" s="303"/>
      <c r="F204" s="302">
        <v>20.334688074901816</v>
      </c>
      <c r="G204" s="302">
        <v>14.179729638494454</v>
      </c>
      <c r="H204" s="302">
        <f t="shared" si="62"/>
        <v>34.51441771339627</v>
      </c>
      <c r="I204" s="303"/>
      <c r="J204" s="302">
        <v>23.125925297755572</v>
      </c>
      <c r="K204" s="302">
        <v>16.238101502925659</v>
      </c>
      <c r="L204" s="302">
        <f t="shared" si="63"/>
        <v>39.364026800681231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38.01163200233222</v>
      </c>
      <c r="C206" s="311">
        <f t="shared" ref="C206:D206" si="64">SUM(C196:C204)</f>
        <v>33.575367997667662</v>
      </c>
      <c r="D206" s="311">
        <f t="shared" si="64"/>
        <v>71.586999999999875</v>
      </c>
      <c r="E206" s="311"/>
      <c r="F206" s="311">
        <f t="shared" ref="F206:H206" si="65">SUM(F196:F204)</f>
        <v>43.779349119310062</v>
      </c>
      <c r="G206" s="311">
        <f t="shared" si="65"/>
        <v>36.14165088068998</v>
      </c>
      <c r="H206" s="311">
        <f t="shared" si="65"/>
        <v>79.921000000000049</v>
      </c>
      <c r="I206" s="311"/>
      <c r="J206" s="311">
        <f t="shared" ref="J206:L206" si="66">SUM(J196:J204)</f>
        <v>55.287503387162559</v>
      </c>
      <c r="K206" s="311">
        <f t="shared" si="66"/>
        <v>46.2784966128375</v>
      </c>
      <c r="L206" s="311">
        <f t="shared" si="66"/>
        <v>101.56600000000006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0.13284942180914863</v>
      </c>
      <c r="C213" s="302">
        <v>0.35526278295479208</v>
      </c>
      <c r="D213" s="302">
        <f>SUM(B213:C213)</f>
        <v>0.48811220476394068</v>
      </c>
      <c r="E213" s="303"/>
      <c r="F213" s="302">
        <v>0.20273172557531285</v>
      </c>
      <c r="G213" s="302">
        <v>0.49896671053266906</v>
      </c>
      <c r="H213" s="302">
        <f>SUM(F213:G213)</f>
        <v>0.70169843610798188</v>
      </c>
      <c r="I213" s="303"/>
      <c r="J213" s="302">
        <v>0.19950748924773029</v>
      </c>
      <c r="K213" s="302">
        <v>0.52480598726478955</v>
      </c>
      <c r="L213" s="302">
        <f>SUM(J213:K213)</f>
        <v>0.72431347651251987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0.23736165287852201</v>
      </c>
      <c r="C214" s="302">
        <v>0.86493607936180394</v>
      </c>
      <c r="D214" s="302">
        <f t="shared" ref="D214:D221" si="67">SUM(B214:C214)</f>
        <v>1.102297732240326</v>
      </c>
      <c r="E214" s="303"/>
      <c r="F214" s="302">
        <v>0.36287047031450981</v>
      </c>
      <c r="G214" s="302">
        <v>1.317586868473525</v>
      </c>
      <c r="H214" s="302">
        <f t="shared" ref="H214:H221" si="68">SUM(F214:G214)</f>
        <v>1.6804573387880348</v>
      </c>
      <c r="I214" s="303"/>
      <c r="J214" s="302">
        <v>0.38769651357152668</v>
      </c>
      <c r="K214" s="302">
        <v>1.3301814191495294</v>
      </c>
      <c r="L214" s="302">
        <f t="shared" ref="L214:L221" si="69">SUM(J214:K214)</f>
        <v>1.717877932721056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0.36607511963898054</v>
      </c>
      <c r="C215" s="302">
        <v>0.96374207256489408</v>
      </c>
      <c r="D215" s="302">
        <f t="shared" si="67"/>
        <v>1.3298171922038746</v>
      </c>
      <c r="E215" s="303"/>
      <c r="F215" s="302">
        <v>0.62529774468750954</v>
      </c>
      <c r="G215" s="302">
        <v>1.4617847307421785</v>
      </c>
      <c r="H215" s="302">
        <f t="shared" si="68"/>
        <v>2.0870824754296882</v>
      </c>
      <c r="I215" s="303"/>
      <c r="J215" s="302">
        <v>0.62798265919384488</v>
      </c>
      <c r="K215" s="302">
        <v>1.3788964596236759</v>
      </c>
      <c r="L215" s="302">
        <f t="shared" si="69"/>
        <v>2.0068791188175208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0.46291104862595672</v>
      </c>
      <c r="C216" s="302">
        <v>0.16139954135821691</v>
      </c>
      <c r="D216" s="302">
        <f t="shared" si="67"/>
        <v>0.62431058998417366</v>
      </c>
      <c r="E216" s="303"/>
      <c r="F216" s="302">
        <v>0.48330978619753995</v>
      </c>
      <c r="G216" s="302">
        <v>0.21304492685097298</v>
      </c>
      <c r="H216" s="302">
        <f t="shared" si="68"/>
        <v>0.69635471304851293</v>
      </c>
      <c r="I216" s="303"/>
      <c r="J216" s="302">
        <v>0.39105376930160707</v>
      </c>
      <c r="K216" s="302">
        <v>0.20116329013381354</v>
      </c>
      <c r="L216" s="302">
        <f t="shared" si="69"/>
        <v>0.59221705943542058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5.7340979480736055E-2</v>
      </c>
      <c r="C217" s="302">
        <v>0.3274139442542261</v>
      </c>
      <c r="D217" s="302">
        <f t="shared" si="67"/>
        <v>0.38475492373496217</v>
      </c>
      <c r="E217" s="303"/>
      <c r="F217" s="302">
        <v>0.10656999870156822</v>
      </c>
      <c r="G217" s="302">
        <v>0.36379836885734085</v>
      </c>
      <c r="H217" s="302">
        <f t="shared" si="68"/>
        <v>0.4703683675589091</v>
      </c>
      <c r="I217" s="303"/>
      <c r="J217" s="302">
        <v>0.12050020377871554</v>
      </c>
      <c r="K217" s="302">
        <v>0.32924971832888639</v>
      </c>
      <c r="L217" s="302">
        <f t="shared" si="69"/>
        <v>0.4497499221076019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0.24349109062785979</v>
      </c>
      <c r="C218" s="302">
        <v>8.4108110790424004E-2</v>
      </c>
      <c r="D218" s="302">
        <f t="shared" si="67"/>
        <v>0.3275992014182838</v>
      </c>
      <c r="E218" s="303"/>
      <c r="F218" s="302">
        <v>0.25597735251177028</v>
      </c>
      <c r="G218" s="302">
        <v>0.12576460915446236</v>
      </c>
      <c r="H218" s="302">
        <f t="shared" si="68"/>
        <v>0.38174196166623264</v>
      </c>
      <c r="I218" s="303"/>
      <c r="J218" s="302">
        <v>0.26069252769301526</v>
      </c>
      <c r="K218" s="302">
        <v>0.1486539604831241</v>
      </c>
      <c r="L218" s="302">
        <f t="shared" si="69"/>
        <v>0.40934648817613939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0.16321313066613538</v>
      </c>
      <c r="C219" s="302">
        <v>0.15544528953851297</v>
      </c>
      <c r="D219" s="302">
        <f t="shared" si="67"/>
        <v>0.31865842020464835</v>
      </c>
      <c r="E219" s="303"/>
      <c r="F219" s="302">
        <v>0.17353252055066856</v>
      </c>
      <c r="G219" s="302">
        <v>0.18957759690671938</v>
      </c>
      <c r="H219" s="302">
        <f t="shared" si="68"/>
        <v>0.36311011745738797</v>
      </c>
      <c r="I219" s="303"/>
      <c r="J219" s="302">
        <v>0.17444513019699365</v>
      </c>
      <c r="K219" s="302">
        <v>0.24168300490448985</v>
      </c>
      <c r="L219" s="302">
        <f t="shared" si="69"/>
        <v>0.4161281351014835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3.8534141383079458E-2</v>
      </c>
      <c r="C220" s="302">
        <v>8.0488850443091287E-2</v>
      </c>
      <c r="D220" s="302">
        <f t="shared" si="67"/>
        <v>0.11902299182617074</v>
      </c>
      <c r="E220" s="303"/>
      <c r="F220" s="302">
        <v>8.5636228595677572E-2</v>
      </c>
      <c r="G220" s="302">
        <v>9.9280058579138283E-2</v>
      </c>
      <c r="H220" s="302">
        <f t="shared" si="68"/>
        <v>0.18491628717481584</v>
      </c>
      <c r="I220" s="303"/>
      <c r="J220" s="302">
        <v>0.11093115282522499</v>
      </c>
      <c r="K220" s="302">
        <v>0.10047164700365183</v>
      </c>
      <c r="L220" s="302">
        <f t="shared" si="69"/>
        <v>0.21140279982887683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0.43751460865664904</v>
      </c>
      <c r="C221" s="302">
        <v>0.35991213496696361</v>
      </c>
      <c r="D221" s="302">
        <f t="shared" si="67"/>
        <v>0.79742674362361265</v>
      </c>
      <c r="E221" s="303"/>
      <c r="F221" s="302">
        <v>0.51625851150123758</v>
      </c>
      <c r="G221" s="302">
        <v>0.35801179126720589</v>
      </c>
      <c r="H221" s="302">
        <f t="shared" si="68"/>
        <v>0.87427030276844353</v>
      </c>
      <c r="I221" s="303"/>
      <c r="J221" s="302">
        <v>0.47472387912705205</v>
      </c>
      <c r="K221" s="302">
        <v>0.42536118817232399</v>
      </c>
      <c r="L221" s="302">
        <f t="shared" si="69"/>
        <v>0.9000850672993761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2.1392911937670673</v>
      </c>
      <c r="C223" s="311">
        <f t="shared" ref="C223:D223" si="70">SUM(C213:C221)</f>
        <v>3.3527088062329256</v>
      </c>
      <c r="D223" s="311">
        <f t="shared" si="70"/>
        <v>5.4919999999999938</v>
      </c>
      <c r="E223" s="311"/>
      <c r="F223" s="311">
        <f t="shared" ref="F223:H223" si="71">SUM(F213:F221)</f>
        <v>2.8121843386357943</v>
      </c>
      <c r="G223" s="311">
        <f t="shared" si="71"/>
        <v>4.6278156613642114</v>
      </c>
      <c r="H223" s="311">
        <f t="shared" si="71"/>
        <v>7.4400000000000066</v>
      </c>
      <c r="I223" s="311"/>
      <c r="J223" s="311">
        <f t="shared" ref="J223:L223" si="72">SUM(J213:J221)</f>
        <v>2.7475333249357101</v>
      </c>
      <c r="K223" s="311">
        <f t="shared" si="72"/>
        <v>4.6804666750642845</v>
      </c>
      <c r="L223" s="311">
        <f t="shared" si="72"/>
        <v>7.4279999999999955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1.1218788121745773</v>
      </c>
      <c r="C230" s="302">
        <v>2.8567639496700163</v>
      </c>
      <c r="D230" s="302">
        <f>SUM(B230:C230)</f>
        <v>3.9786427618445934</v>
      </c>
      <c r="E230" s="303"/>
      <c r="F230" s="302">
        <v>1.3751594907418483</v>
      </c>
      <c r="G230" s="302">
        <v>3.4230215128556352</v>
      </c>
      <c r="H230" s="302">
        <f>SUM(F230:G230)</f>
        <v>4.7981810035974837</v>
      </c>
      <c r="I230" s="303"/>
      <c r="J230" s="302">
        <v>1.7383268265192067</v>
      </c>
      <c r="K230" s="302">
        <v>3.4697180929896394</v>
      </c>
      <c r="L230" s="302">
        <f>SUM(J230:K230)</f>
        <v>5.2080449195088461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2.0576789212524935</v>
      </c>
      <c r="C231" s="302">
        <v>9.7267102397251097</v>
      </c>
      <c r="D231" s="302">
        <f t="shared" ref="D231:D238" si="73">SUM(B231:C231)</f>
        <v>11.784389160977604</v>
      </c>
      <c r="E231" s="303"/>
      <c r="F231" s="302">
        <v>2.8014330755131827</v>
      </c>
      <c r="G231" s="302">
        <v>11.670668545333065</v>
      </c>
      <c r="H231" s="302">
        <f t="shared" ref="H231:H238" si="74">SUM(F231:G231)</f>
        <v>14.472101620846248</v>
      </c>
      <c r="I231" s="303"/>
      <c r="J231" s="302">
        <v>3.6499694504190829</v>
      </c>
      <c r="K231" s="302">
        <v>12.845842842435662</v>
      </c>
      <c r="L231" s="302">
        <f t="shared" ref="L231:L238" si="75">SUM(J231:K231)</f>
        <v>16.495812292854744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1.6632523803555155</v>
      </c>
      <c r="C232" s="302">
        <v>3.5210458788951597</v>
      </c>
      <c r="D232" s="302">
        <f t="shared" si="73"/>
        <v>5.1842982592506752</v>
      </c>
      <c r="E232" s="303"/>
      <c r="F232" s="302">
        <v>1.9798154085068453</v>
      </c>
      <c r="G232" s="302">
        <v>4.0679944033934241</v>
      </c>
      <c r="H232" s="302">
        <f t="shared" si="74"/>
        <v>6.0478098119002697</v>
      </c>
      <c r="I232" s="303"/>
      <c r="J232" s="302">
        <v>2.2393078174888861</v>
      </c>
      <c r="K232" s="302">
        <v>4.2619424684873586</v>
      </c>
      <c r="L232" s="302">
        <f t="shared" si="75"/>
        <v>6.5012502859762442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2.1430093662188168</v>
      </c>
      <c r="C233" s="302">
        <v>0.84852103573039039</v>
      </c>
      <c r="D233" s="302">
        <f t="shared" si="73"/>
        <v>2.9915304019492073</v>
      </c>
      <c r="E233" s="303"/>
      <c r="F233" s="302">
        <v>1.6654250481884518</v>
      </c>
      <c r="G233" s="302">
        <v>0.96886070953093628</v>
      </c>
      <c r="H233" s="302">
        <f t="shared" si="74"/>
        <v>2.6342857577193879</v>
      </c>
      <c r="I233" s="303"/>
      <c r="J233" s="302">
        <v>1.1694408278348623</v>
      </c>
      <c r="K233" s="302">
        <v>1.0458032300425542</v>
      </c>
      <c r="L233" s="302">
        <f t="shared" si="75"/>
        <v>2.2152440578774164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0.11125461588446263</v>
      </c>
      <c r="C234" s="302">
        <v>1.4569245644090654</v>
      </c>
      <c r="D234" s="302">
        <f t="shared" si="73"/>
        <v>1.5681791802935281</v>
      </c>
      <c r="E234" s="303"/>
      <c r="F234" s="302">
        <v>0.13853084331453042</v>
      </c>
      <c r="G234" s="302">
        <v>1.4820514340826756</v>
      </c>
      <c r="H234" s="302">
        <f t="shared" si="74"/>
        <v>1.6205822773972061</v>
      </c>
      <c r="I234" s="303"/>
      <c r="J234" s="302">
        <v>0.27743301507141033</v>
      </c>
      <c r="K234" s="302">
        <v>1.5475481010510417</v>
      </c>
      <c r="L234" s="302">
        <f t="shared" si="75"/>
        <v>1.8249811161224521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0.42183152190719703</v>
      </c>
      <c r="C235" s="302">
        <v>0.31658526505156193</v>
      </c>
      <c r="D235" s="302">
        <f t="shared" si="73"/>
        <v>0.73841678695875901</v>
      </c>
      <c r="E235" s="303"/>
      <c r="F235" s="302">
        <v>0.40346522830215703</v>
      </c>
      <c r="G235" s="302">
        <v>0.33456764050028587</v>
      </c>
      <c r="H235" s="302">
        <f t="shared" si="74"/>
        <v>0.7380328688024429</v>
      </c>
      <c r="I235" s="303"/>
      <c r="J235" s="302">
        <v>0.50129698505063147</v>
      </c>
      <c r="K235" s="302">
        <v>0.50295798568069106</v>
      </c>
      <c r="L235" s="302">
        <f t="shared" si="75"/>
        <v>1.0042549707313224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0.84771364944637961</v>
      </c>
      <c r="C236" s="302">
        <v>0.43994298723305975</v>
      </c>
      <c r="D236" s="302">
        <f t="shared" si="73"/>
        <v>1.2876566366794393</v>
      </c>
      <c r="E236" s="303"/>
      <c r="F236" s="302">
        <v>0.72160519852309901</v>
      </c>
      <c r="G236" s="302">
        <v>0.54170003050759608</v>
      </c>
      <c r="H236" s="302">
        <f t="shared" si="74"/>
        <v>1.2633052290306952</v>
      </c>
      <c r="I236" s="303"/>
      <c r="J236" s="302">
        <v>0.79425073488385534</v>
      </c>
      <c r="K236" s="302">
        <v>0.75980579758122435</v>
      </c>
      <c r="L236" s="302">
        <f t="shared" si="75"/>
        <v>1.5540565324650797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5.6013586462731892E-2</v>
      </c>
      <c r="C237" s="302">
        <v>0.2105631220288271</v>
      </c>
      <c r="D237" s="302">
        <f t="shared" si="73"/>
        <v>0.26657670849155901</v>
      </c>
      <c r="E237" s="303"/>
      <c r="F237" s="302">
        <v>4.8504924302126641E-2</v>
      </c>
      <c r="G237" s="302">
        <v>0.28406992593742814</v>
      </c>
      <c r="H237" s="302">
        <f t="shared" si="74"/>
        <v>0.3325748502395548</v>
      </c>
      <c r="I237" s="303"/>
      <c r="J237" s="302">
        <v>6.9828496480638727E-2</v>
      </c>
      <c r="K237" s="302">
        <v>0.34239680525470156</v>
      </c>
      <c r="L237" s="302">
        <f t="shared" si="75"/>
        <v>0.41222530173534028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0.18158292846813376</v>
      </c>
      <c r="C238" s="302">
        <v>0.28272717508652417</v>
      </c>
      <c r="D238" s="302">
        <f t="shared" si="73"/>
        <v>0.46431010355465796</v>
      </c>
      <c r="E238" s="303"/>
      <c r="F238" s="302">
        <v>0.13112551764885011</v>
      </c>
      <c r="G238" s="302">
        <v>0.27000106281778324</v>
      </c>
      <c r="H238" s="302">
        <f t="shared" si="74"/>
        <v>0.40112658046663335</v>
      </c>
      <c r="I238" s="303"/>
      <c r="J238" s="302">
        <v>0.12764045685073536</v>
      </c>
      <c r="K238" s="302">
        <v>0.2604900658778182</v>
      </c>
      <c r="L238" s="302">
        <f t="shared" si="75"/>
        <v>0.38813052272855353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8.6042157821703071</v>
      </c>
      <c r="C240" s="311">
        <f t="shared" ref="C240:D240" si="76">SUM(C230:C238)</f>
        <v>19.65978421782971</v>
      </c>
      <c r="D240" s="311">
        <f t="shared" si="76"/>
        <v>28.264000000000024</v>
      </c>
      <c r="E240" s="311"/>
      <c r="F240" s="311">
        <f t="shared" ref="F240:H240" si="77">SUM(F230:F238)</f>
        <v>9.26506473504109</v>
      </c>
      <c r="G240" s="311">
        <f t="shared" si="77"/>
        <v>23.042935264958828</v>
      </c>
      <c r="H240" s="311">
        <f t="shared" si="77"/>
        <v>32.307999999999915</v>
      </c>
      <c r="I240" s="311"/>
      <c r="J240" s="311">
        <f t="shared" ref="J240:L240" si="78">SUM(J230:J238)</f>
        <v>10.567494610599308</v>
      </c>
      <c r="K240" s="311">
        <f t="shared" si="78"/>
        <v>25.036505389400695</v>
      </c>
      <c r="L240" s="311">
        <f t="shared" si="78"/>
        <v>35.604000000000006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1.8881651941742279</v>
      </c>
      <c r="C247" s="302">
        <v>3.9499456253889917</v>
      </c>
      <c r="D247" s="302">
        <f>SUM(B247:C247)</f>
        <v>5.8381108195632194</v>
      </c>
      <c r="E247" s="303"/>
      <c r="F247" s="302">
        <v>2.3609650647378957</v>
      </c>
      <c r="G247" s="302">
        <v>4.3029499564706661</v>
      </c>
      <c r="H247" s="302">
        <f>SUM(F247:G247)</f>
        <v>6.6639150212085614</v>
      </c>
      <c r="I247" s="303"/>
      <c r="J247" s="302">
        <v>2.7361391207496832</v>
      </c>
      <c r="K247" s="302">
        <v>3.953021244009542</v>
      </c>
      <c r="L247" s="302">
        <f>SUM(J247:K247)</f>
        <v>6.6891603647592248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2.4603844552717491</v>
      </c>
      <c r="C248" s="302">
        <v>5.2861044835063371</v>
      </c>
      <c r="D248" s="302">
        <f t="shared" ref="D248:D255" si="79">SUM(B248:C248)</f>
        <v>7.7464889387780858</v>
      </c>
      <c r="E248" s="303"/>
      <c r="F248" s="302">
        <v>3.3578907366291282</v>
      </c>
      <c r="G248" s="302">
        <v>6.0678619003571947</v>
      </c>
      <c r="H248" s="302">
        <f t="shared" ref="H248:H255" si="80">SUM(F248:G248)</f>
        <v>9.4257526369863225</v>
      </c>
      <c r="I248" s="303"/>
      <c r="J248" s="302">
        <v>4.1975797184651071</v>
      </c>
      <c r="K248" s="302">
        <v>6.7846900388498055</v>
      </c>
      <c r="L248" s="302">
        <f t="shared" ref="L248:L255" si="81">SUM(J248:K248)</f>
        <v>10.982269757314914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4.0367172465691388</v>
      </c>
      <c r="C249" s="302">
        <v>5.7573329550798729</v>
      </c>
      <c r="D249" s="302">
        <f t="shared" si="79"/>
        <v>9.7940502016490107</v>
      </c>
      <c r="E249" s="303"/>
      <c r="F249" s="302">
        <v>4.4195877985218237</v>
      </c>
      <c r="G249" s="302">
        <v>6.2921098025286355</v>
      </c>
      <c r="H249" s="302">
        <f t="shared" si="80"/>
        <v>10.71169760105046</v>
      </c>
      <c r="I249" s="303"/>
      <c r="J249" s="302">
        <v>4.5330491742369654</v>
      </c>
      <c r="K249" s="302">
        <v>5.2689629756834258</v>
      </c>
      <c r="L249" s="302">
        <f t="shared" si="81"/>
        <v>9.8020121499203903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9.6619376268036561</v>
      </c>
      <c r="C250" s="302">
        <v>3.9105548353366957</v>
      </c>
      <c r="D250" s="302">
        <f t="shared" si="79"/>
        <v>13.572492462140351</v>
      </c>
      <c r="E250" s="303"/>
      <c r="F250" s="302">
        <v>9.3417632080096897</v>
      </c>
      <c r="G250" s="302">
        <v>4.3860674211037924</v>
      </c>
      <c r="H250" s="302">
        <f t="shared" si="80"/>
        <v>13.727830629113482</v>
      </c>
      <c r="I250" s="303"/>
      <c r="J250" s="302">
        <v>6.5244998982390188</v>
      </c>
      <c r="K250" s="302">
        <v>4.1339375027189105</v>
      </c>
      <c r="L250" s="302">
        <f t="shared" si="81"/>
        <v>10.658437400957929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0.12591867753433947</v>
      </c>
      <c r="C251" s="302">
        <v>0.40536717922220711</v>
      </c>
      <c r="D251" s="302">
        <f t="shared" si="79"/>
        <v>0.5312858567565466</v>
      </c>
      <c r="E251" s="303"/>
      <c r="F251" s="302">
        <v>0.11243361782858324</v>
      </c>
      <c r="G251" s="302">
        <v>0.32495078054829402</v>
      </c>
      <c r="H251" s="302">
        <f t="shared" si="80"/>
        <v>0.43738439837687726</v>
      </c>
      <c r="I251" s="303"/>
      <c r="J251" s="302">
        <v>0.16306718878715373</v>
      </c>
      <c r="K251" s="302">
        <v>0.27029338720181739</v>
      </c>
      <c r="L251" s="302">
        <f t="shared" si="81"/>
        <v>0.43336057598897115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0.27707984846273237</v>
      </c>
      <c r="C252" s="302">
        <v>0.13635888619769315</v>
      </c>
      <c r="D252" s="302">
        <f t="shared" si="79"/>
        <v>0.41343873466042552</v>
      </c>
      <c r="E252" s="303"/>
      <c r="F252" s="302">
        <v>0.20967690212930429</v>
      </c>
      <c r="G252" s="302">
        <v>0.16076611172263774</v>
      </c>
      <c r="H252" s="302">
        <f t="shared" si="80"/>
        <v>0.370443013851942</v>
      </c>
      <c r="I252" s="303"/>
      <c r="J252" s="302">
        <v>0.25568753403042532</v>
      </c>
      <c r="K252" s="302">
        <v>0.20660564752528041</v>
      </c>
      <c r="L252" s="302">
        <f t="shared" si="81"/>
        <v>0.46229318155570576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2.5870049371497998</v>
      </c>
      <c r="C253" s="302">
        <v>1.4281848147015619</v>
      </c>
      <c r="D253" s="302">
        <f t="shared" si="79"/>
        <v>4.015189751851362</v>
      </c>
      <c r="E253" s="303"/>
      <c r="F253" s="302">
        <v>2.3602087864732146</v>
      </c>
      <c r="G253" s="302">
        <v>1.4572480581147729</v>
      </c>
      <c r="H253" s="302">
        <f t="shared" si="80"/>
        <v>3.8174568445879875</v>
      </c>
      <c r="I253" s="303"/>
      <c r="J253" s="302">
        <v>2.579556239684949</v>
      </c>
      <c r="K253" s="302">
        <v>1.7743005926533384</v>
      </c>
      <c r="L253" s="302">
        <f t="shared" si="81"/>
        <v>4.3538568323382876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5.5892780114980868E-2</v>
      </c>
      <c r="C254" s="302">
        <v>0.2437098340776048</v>
      </c>
      <c r="D254" s="302">
        <f t="shared" si="79"/>
        <v>0.29960261419258566</v>
      </c>
      <c r="E254" s="303"/>
      <c r="F254" s="302">
        <v>3.8811581270590111E-2</v>
      </c>
      <c r="G254" s="302">
        <v>0.2976805382828458</v>
      </c>
      <c r="H254" s="302">
        <f t="shared" si="80"/>
        <v>0.33649211955343589</v>
      </c>
      <c r="I254" s="303"/>
      <c r="J254" s="302">
        <v>6.1377012068882006E-2</v>
      </c>
      <c r="K254" s="302">
        <v>0.42835706755278369</v>
      </c>
      <c r="L254" s="302">
        <f t="shared" si="81"/>
        <v>0.48973407962166571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0.41880675364231545</v>
      </c>
      <c r="C255" s="302">
        <v>0.32153386676622536</v>
      </c>
      <c r="D255" s="302">
        <f t="shared" si="79"/>
        <v>0.74034062040854076</v>
      </c>
      <c r="E255" s="303"/>
      <c r="F255" s="302">
        <v>0.21333674119433838</v>
      </c>
      <c r="G255" s="302">
        <v>0.28169099407663867</v>
      </c>
      <c r="H255" s="302">
        <f t="shared" si="80"/>
        <v>0.49502773527097704</v>
      </c>
      <c r="I255" s="303"/>
      <c r="J255" s="302">
        <v>0.21711704502546844</v>
      </c>
      <c r="K255" s="302">
        <v>0.25775861251744731</v>
      </c>
      <c r="L255" s="302">
        <f t="shared" si="81"/>
        <v>0.47487565754291572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21.511907519722943</v>
      </c>
      <c r="C257" s="311">
        <f t="shared" ref="C257:D257" si="82">SUM(C247:C255)</f>
        <v>21.439092480277193</v>
      </c>
      <c r="D257" s="311">
        <f t="shared" si="82"/>
        <v>42.951000000000121</v>
      </c>
      <c r="E257" s="311"/>
      <c r="F257" s="311">
        <f t="shared" ref="F257:H257" si="83">SUM(F247:F255)</f>
        <v>22.41467443679457</v>
      </c>
      <c r="G257" s="311">
        <f t="shared" si="83"/>
        <v>23.571325563205477</v>
      </c>
      <c r="H257" s="311">
        <f t="shared" si="83"/>
        <v>45.986000000000047</v>
      </c>
      <c r="I257" s="311"/>
      <c r="J257" s="311">
        <f t="shared" ref="J257:L257" si="84">SUM(J247:J255)</f>
        <v>21.268072931287648</v>
      </c>
      <c r="K257" s="311">
        <f t="shared" si="84"/>
        <v>23.077927068712352</v>
      </c>
      <c r="L257" s="311">
        <f t="shared" si="84"/>
        <v>44.346000000000004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1.2296427403798051</v>
      </c>
      <c r="C264" s="302">
        <v>1.7908480487350185</v>
      </c>
      <c r="D264" s="302">
        <f>SUM(B264:C264)</f>
        <v>3.0204907891148238</v>
      </c>
      <c r="E264" s="303"/>
      <c r="F264" s="302">
        <v>1.4348176116654663</v>
      </c>
      <c r="G264" s="302">
        <v>2.8469679699897377</v>
      </c>
      <c r="H264" s="302">
        <f>SUM(F264:G264)</f>
        <v>4.2817855816552042</v>
      </c>
      <c r="I264" s="303"/>
      <c r="J264" s="302">
        <v>1.9210076335670936</v>
      </c>
      <c r="K264" s="302">
        <v>3.5090827471005004</v>
      </c>
      <c r="L264" s="302">
        <f>SUM(J264:K264)</f>
        <v>5.4300903806675942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1.612712676268554</v>
      </c>
      <c r="C265" s="302">
        <v>1.5233067434887522</v>
      </c>
      <c r="D265" s="302">
        <f t="shared" ref="D265:D272" si="85">SUM(B265:C265)</f>
        <v>3.1360194197573064</v>
      </c>
      <c r="E265" s="303"/>
      <c r="F265" s="302">
        <v>1.9693773182245913</v>
      </c>
      <c r="G265" s="302">
        <v>2.5756000334828899</v>
      </c>
      <c r="H265" s="302">
        <f t="shared" ref="H265:H272" si="86">SUM(F265:G265)</f>
        <v>4.5449773517074812</v>
      </c>
      <c r="I265" s="303"/>
      <c r="J265" s="302">
        <v>2.590631250884031</v>
      </c>
      <c r="K265" s="302">
        <v>3.2457753248694963</v>
      </c>
      <c r="L265" s="302">
        <f t="shared" ref="L265:L272" si="87">SUM(J265:K265)</f>
        <v>5.8364065757535268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1.6575883771140525</v>
      </c>
      <c r="C266" s="302">
        <v>1.648470711959003</v>
      </c>
      <c r="D266" s="302">
        <f t="shared" si="85"/>
        <v>3.3060590890730555</v>
      </c>
      <c r="E266" s="303"/>
      <c r="F266" s="302">
        <v>1.9133336813292492</v>
      </c>
      <c r="G266" s="302">
        <v>2.5808328509490686</v>
      </c>
      <c r="H266" s="302">
        <f t="shared" si="86"/>
        <v>4.4941665322783173</v>
      </c>
      <c r="I266" s="303"/>
      <c r="J266" s="302">
        <v>2.3873844539385982</v>
      </c>
      <c r="K266" s="302">
        <v>2.5444658518446723</v>
      </c>
      <c r="L266" s="302">
        <f t="shared" si="87"/>
        <v>4.9318503057832705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4.4966901462091515</v>
      </c>
      <c r="C267" s="302">
        <v>0.72653595807235893</v>
      </c>
      <c r="D267" s="302">
        <f t="shared" si="85"/>
        <v>5.22322610428151</v>
      </c>
      <c r="E267" s="303"/>
      <c r="F267" s="302">
        <v>4.3528095513182707</v>
      </c>
      <c r="G267" s="302">
        <v>1.0999434589040162</v>
      </c>
      <c r="H267" s="302">
        <f t="shared" si="86"/>
        <v>5.4527530102222865</v>
      </c>
      <c r="I267" s="303"/>
      <c r="J267" s="302">
        <v>3.5008233626458458</v>
      </c>
      <c r="K267" s="302">
        <v>1.1486527969729958</v>
      </c>
      <c r="L267" s="302">
        <f t="shared" si="87"/>
        <v>4.6494761596188416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0.2018013894062439</v>
      </c>
      <c r="C268" s="302">
        <v>1.1564979626493432</v>
      </c>
      <c r="D268" s="302">
        <f t="shared" si="85"/>
        <v>1.3582993520555871</v>
      </c>
      <c r="E268" s="303"/>
      <c r="F268" s="302">
        <v>0.27029585634322278</v>
      </c>
      <c r="G268" s="302">
        <v>0.96445105505969009</v>
      </c>
      <c r="H268" s="302">
        <f t="shared" si="86"/>
        <v>1.2347469114029128</v>
      </c>
      <c r="I268" s="303"/>
      <c r="J268" s="302">
        <v>0.51371039391339146</v>
      </c>
      <c r="K268" s="302">
        <v>1.0772044205778406</v>
      </c>
      <c r="L268" s="302">
        <f t="shared" si="87"/>
        <v>1.590914814491232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0.56733984547923277</v>
      </c>
      <c r="C269" s="302">
        <v>0.28557081493489905</v>
      </c>
      <c r="D269" s="302">
        <f t="shared" si="85"/>
        <v>0.85291066041413188</v>
      </c>
      <c r="E269" s="303"/>
      <c r="F269" s="302">
        <v>0.53187356587696033</v>
      </c>
      <c r="G269" s="302">
        <v>0.39520288568310502</v>
      </c>
      <c r="H269" s="302">
        <f t="shared" si="86"/>
        <v>0.92707645156006535</v>
      </c>
      <c r="I269" s="303"/>
      <c r="J269" s="302">
        <v>0.69763323340371508</v>
      </c>
      <c r="K269" s="302">
        <v>0.52513089284898939</v>
      </c>
      <c r="L269" s="302">
        <f t="shared" si="87"/>
        <v>1.2227641262527045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2.1290769058083927</v>
      </c>
      <c r="C270" s="302">
        <v>1.1641525857857686</v>
      </c>
      <c r="D270" s="302">
        <f t="shared" si="85"/>
        <v>3.2932294915941611</v>
      </c>
      <c r="E270" s="303"/>
      <c r="F270" s="302">
        <v>1.8839879561604911</v>
      </c>
      <c r="G270" s="302">
        <v>1.6150541163005756</v>
      </c>
      <c r="H270" s="302">
        <f t="shared" si="86"/>
        <v>3.4990420724610667</v>
      </c>
      <c r="I270" s="303"/>
      <c r="J270" s="302">
        <v>2.119108708286455</v>
      </c>
      <c r="K270" s="302">
        <v>1.6187815419091196</v>
      </c>
      <c r="L270" s="302">
        <f t="shared" si="87"/>
        <v>3.7378902501955746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3.3785935423363028E-2</v>
      </c>
      <c r="C271" s="302">
        <v>0.26068249620919964</v>
      </c>
      <c r="D271" s="302">
        <f t="shared" si="85"/>
        <v>0.29446843163256264</v>
      </c>
      <c r="E271" s="303"/>
      <c r="F271" s="302">
        <v>3.3417234860616665E-2</v>
      </c>
      <c r="G271" s="302">
        <v>0.30294080109466609</v>
      </c>
      <c r="H271" s="302">
        <f t="shared" si="86"/>
        <v>0.33635803595528274</v>
      </c>
      <c r="I271" s="303"/>
      <c r="J271" s="302">
        <v>6.9372811348528782E-2</v>
      </c>
      <c r="K271" s="302">
        <v>0.30677073096770252</v>
      </c>
      <c r="L271" s="302">
        <f t="shared" si="87"/>
        <v>0.37614354231623132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1.2081805710275277</v>
      </c>
      <c r="C272" s="302">
        <v>0.45511609104933509</v>
      </c>
      <c r="D272" s="302">
        <f t="shared" si="85"/>
        <v>1.6632966620768628</v>
      </c>
      <c r="E272" s="303"/>
      <c r="F272" s="302">
        <v>1.1390946796395045</v>
      </c>
      <c r="G272" s="302">
        <v>0.48799937311788871</v>
      </c>
      <c r="H272" s="302">
        <f t="shared" si="86"/>
        <v>1.6270940527573932</v>
      </c>
      <c r="I272" s="303"/>
      <c r="J272" s="302">
        <v>1.2291410739332578</v>
      </c>
      <c r="K272" s="302">
        <v>0.51832277098775081</v>
      </c>
      <c r="L272" s="302">
        <f t="shared" si="87"/>
        <v>1.7474638449210085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13.136818587116323</v>
      </c>
      <c r="C274" s="311">
        <f t="shared" ref="C274:D274" si="88">SUM(C264:C272)</f>
        <v>9.011181412883678</v>
      </c>
      <c r="D274" s="311">
        <f t="shared" si="88"/>
        <v>22.148000000000003</v>
      </c>
      <c r="E274" s="311"/>
      <c r="F274" s="311">
        <f t="shared" ref="F274:H274" si="89">SUM(F264:F272)</f>
        <v>13.529007455418373</v>
      </c>
      <c r="G274" s="311">
        <f t="shared" si="89"/>
        <v>12.868992544581637</v>
      </c>
      <c r="H274" s="311">
        <f t="shared" si="89"/>
        <v>26.398000000000007</v>
      </c>
      <c r="I274" s="311"/>
      <c r="J274" s="311">
        <f t="shared" ref="J274:L274" si="90">SUM(J264:J272)</f>
        <v>15.028812921920919</v>
      </c>
      <c r="K274" s="311">
        <f t="shared" si="90"/>
        <v>14.494187078079069</v>
      </c>
      <c r="L274" s="311">
        <f t="shared" si="90"/>
        <v>29.522999999999985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3.7506976035581503</v>
      </c>
      <c r="C281" s="302">
        <v>7.6704210188142108</v>
      </c>
      <c r="D281" s="302">
        <f>SUM(B281:C281)</f>
        <v>11.421118622372362</v>
      </c>
      <c r="E281" s="303"/>
      <c r="F281" s="302">
        <v>3.8552672960748624</v>
      </c>
      <c r="G281" s="302">
        <v>8.5201059792477096</v>
      </c>
      <c r="H281" s="302">
        <f>SUM(F281:G281)</f>
        <v>12.375373275322572</v>
      </c>
      <c r="I281" s="303"/>
      <c r="J281" s="302">
        <v>4.9068536136078436</v>
      </c>
      <c r="K281" s="302">
        <v>8.9590356996461598</v>
      </c>
      <c r="L281" s="302">
        <f>SUM(J281:K281)</f>
        <v>13.865889313254003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9.6148910728203489</v>
      </c>
      <c r="C282" s="302">
        <v>23.293457816386816</v>
      </c>
      <c r="D282" s="302">
        <f t="shared" ref="D282:D289" si="91">SUM(B282:C282)</f>
        <v>32.908348889207161</v>
      </c>
      <c r="E282" s="303"/>
      <c r="F282" s="302">
        <v>10.422302018240625</v>
      </c>
      <c r="G282" s="302">
        <v>28.987334939088694</v>
      </c>
      <c r="H282" s="302">
        <f t="shared" ref="H282:H289" si="92">SUM(F282:G282)</f>
        <v>39.409636957329319</v>
      </c>
      <c r="I282" s="303"/>
      <c r="J282" s="302">
        <v>14.231857291865689</v>
      </c>
      <c r="K282" s="302">
        <v>31.543528242486623</v>
      </c>
      <c r="L282" s="302">
        <f t="shared" ref="L282:L289" si="93">SUM(J282:K282)</f>
        <v>45.77538553435231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7.6074861522244372</v>
      </c>
      <c r="C283" s="302">
        <v>11.423509614661743</v>
      </c>
      <c r="D283" s="302">
        <f t="shared" si="91"/>
        <v>19.030995766886178</v>
      </c>
      <c r="E283" s="303"/>
      <c r="F283" s="302">
        <v>6.7752713530460253</v>
      </c>
      <c r="G283" s="302">
        <v>12.806458572814027</v>
      </c>
      <c r="H283" s="302">
        <f t="shared" si="92"/>
        <v>19.581729925860053</v>
      </c>
      <c r="I283" s="303"/>
      <c r="J283" s="302">
        <v>8.458383770597484</v>
      </c>
      <c r="K283" s="302">
        <v>12.09185043118682</v>
      </c>
      <c r="L283" s="302">
        <f t="shared" si="93"/>
        <v>20.550234201784306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18.241116327285258</v>
      </c>
      <c r="C284" s="302">
        <v>7.3740588414465895</v>
      </c>
      <c r="D284" s="302">
        <f t="shared" si="91"/>
        <v>25.615175168731849</v>
      </c>
      <c r="E284" s="303"/>
      <c r="F284" s="302">
        <v>14.146056322266654</v>
      </c>
      <c r="G284" s="302">
        <v>7.1459643929340411</v>
      </c>
      <c r="H284" s="302">
        <f t="shared" si="92"/>
        <v>21.292020715200696</v>
      </c>
      <c r="I284" s="303"/>
      <c r="J284" s="302">
        <v>10.964806586847139</v>
      </c>
      <c r="K284" s="302">
        <v>8.5651434028259938</v>
      </c>
      <c r="L284" s="302">
        <f t="shared" si="93"/>
        <v>19.529949989673135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0.38301996634954683</v>
      </c>
      <c r="C285" s="302">
        <v>1.9953897974807386</v>
      </c>
      <c r="D285" s="302">
        <f t="shared" si="91"/>
        <v>2.3784097638302857</v>
      </c>
      <c r="E285" s="303"/>
      <c r="F285" s="302">
        <v>0.30750369970869973</v>
      </c>
      <c r="G285" s="302">
        <v>1.5194305769901555</v>
      </c>
      <c r="H285" s="302">
        <f t="shared" si="92"/>
        <v>1.8269342766988552</v>
      </c>
      <c r="I285" s="303"/>
      <c r="J285" s="302">
        <v>0.58687623705371661</v>
      </c>
      <c r="K285" s="302">
        <v>1.2169678798208947</v>
      </c>
      <c r="L285" s="302">
        <f t="shared" si="93"/>
        <v>1.8038441168746113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1.2963273416985419</v>
      </c>
      <c r="C286" s="302">
        <v>0.45658078347199527</v>
      </c>
      <c r="D286" s="302">
        <f t="shared" si="91"/>
        <v>1.7529081251705372</v>
      </c>
      <c r="E286" s="303"/>
      <c r="F286" s="302">
        <v>1.4304371286080391</v>
      </c>
      <c r="G286" s="302">
        <v>0.54933577136188405</v>
      </c>
      <c r="H286" s="302">
        <f t="shared" si="92"/>
        <v>1.9797728999699231</v>
      </c>
      <c r="I286" s="303"/>
      <c r="J286" s="302">
        <v>1.8684304768054565</v>
      </c>
      <c r="K286" s="302">
        <v>0.85438411295950201</v>
      </c>
      <c r="L286" s="302">
        <f t="shared" si="93"/>
        <v>2.7228145897649583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3.0374569749683249</v>
      </c>
      <c r="C287" s="302">
        <v>2.2582071268457495</v>
      </c>
      <c r="D287" s="302">
        <f t="shared" si="91"/>
        <v>5.295664101814074</v>
      </c>
      <c r="E287" s="303"/>
      <c r="F287" s="302">
        <v>2.2617491762642525</v>
      </c>
      <c r="G287" s="302">
        <v>1.9724081938034341</v>
      </c>
      <c r="H287" s="302">
        <f t="shared" si="92"/>
        <v>4.2341573700676864</v>
      </c>
      <c r="I287" s="303"/>
      <c r="J287" s="302">
        <v>2.5770648957988667</v>
      </c>
      <c r="K287" s="302">
        <v>2.5276352705967202</v>
      </c>
      <c r="L287" s="302">
        <f t="shared" si="93"/>
        <v>5.1047001663955864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0.17069836454694695</v>
      </c>
      <c r="C288" s="302">
        <v>1.1493468319069662</v>
      </c>
      <c r="D288" s="302">
        <f t="shared" si="91"/>
        <v>1.3200451964539131</v>
      </c>
      <c r="E288" s="303"/>
      <c r="F288" s="302">
        <v>0.11231883771735769</v>
      </c>
      <c r="G288" s="302">
        <v>0.93072195960402138</v>
      </c>
      <c r="H288" s="302">
        <f t="shared" si="92"/>
        <v>1.0430407973213791</v>
      </c>
      <c r="I288" s="303"/>
      <c r="J288" s="302">
        <v>0.16867488096465552</v>
      </c>
      <c r="K288" s="302">
        <v>0.91921217049044701</v>
      </c>
      <c r="L288" s="302">
        <f t="shared" si="93"/>
        <v>1.0878870514551024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2.6088820062576463</v>
      </c>
      <c r="C289" s="302">
        <v>1.7884523592759409</v>
      </c>
      <c r="D289" s="302">
        <f t="shared" si="91"/>
        <v>4.3973343655335873</v>
      </c>
      <c r="E289" s="303"/>
      <c r="F289" s="302">
        <v>1.7071966673059571</v>
      </c>
      <c r="G289" s="302">
        <v>1.5501371149236363</v>
      </c>
      <c r="H289" s="302">
        <f t="shared" si="92"/>
        <v>3.2573337822295931</v>
      </c>
      <c r="I289" s="303"/>
      <c r="J289" s="302">
        <v>1.8633300788801765</v>
      </c>
      <c r="K289" s="302">
        <v>1.6669649575658074</v>
      </c>
      <c r="L289" s="302">
        <f t="shared" si="93"/>
        <v>3.5302950364459837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46.710575809709191</v>
      </c>
      <c r="C291" s="311">
        <f t="shared" ref="C291:D291" si="94">SUM(C281:C289)</f>
        <v>57.40942419029075</v>
      </c>
      <c r="D291" s="311">
        <f t="shared" si="94"/>
        <v>104.11999999999995</v>
      </c>
      <c r="E291" s="311"/>
      <c r="F291" s="311">
        <f t="shared" ref="F291:H291" si="95">SUM(F281:F289)</f>
        <v>41.018102499232477</v>
      </c>
      <c r="G291" s="311">
        <f t="shared" si="95"/>
        <v>63.981897500767587</v>
      </c>
      <c r="H291" s="311">
        <f t="shared" si="95"/>
        <v>105.00000000000009</v>
      </c>
      <c r="I291" s="311"/>
      <c r="J291" s="311">
        <f t="shared" ref="J291:L291" si="96">SUM(J281:J289)</f>
        <v>45.626277832421032</v>
      </c>
      <c r="K291" s="311">
        <f t="shared" si="96"/>
        <v>68.344722167578979</v>
      </c>
      <c r="L291" s="311">
        <f t="shared" si="96"/>
        <v>113.97099999999999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2.6208638249336236</v>
      </c>
      <c r="C298" s="302">
        <v>5.7351981585161749</v>
      </c>
      <c r="D298" s="302">
        <f>SUM(B298:C298)</f>
        <v>8.3560619834497984</v>
      </c>
      <c r="E298" s="303"/>
      <c r="F298" s="302">
        <v>3.8348174424445771</v>
      </c>
      <c r="G298" s="302">
        <v>7.0169907702682393</v>
      </c>
      <c r="H298" s="302">
        <f>SUM(F298:G298)</f>
        <v>10.851808212712816</v>
      </c>
      <c r="I298" s="303"/>
      <c r="J298" s="302">
        <v>5.1453887251366108</v>
      </c>
      <c r="K298" s="302">
        <v>7.5797461780210176</v>
      </c>
      <c r="L298" s="302">
        <f>SUM(J298:K298)</f>
        <v>12.725134903157628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4.1380818956290888</v>
      </c>
      <c r="C299" s="302">
        <v>6.2539692866666519</v>
      </c>
      <c r="D299" s="302">
        <f t="shared" ref="D299:D306" si="97">SUM(B299:C299)</f>
        <v>10.392051182295742</v>
      </c>
      <c r="E299" s="303"/>
      <c r="F299" s="302">
        <v>6.3550050043026358</v>
      </c>
      <c r="G299" s="302">
        <v>8.5969396738469506</v>
      </c>
      <c r="H299" s="302">
        <f t="shared" ref="H299:H306" si="98">SUM(F299:G299)</f>
        <v>14.951944678149587</v>
      </c>
      <c r="I299" s="303"/>
      <c r="J299" s="302">
        <v>8.5360854973150087</v>
      </c>
      <c r="K299" s="302">
        <v>10.967189350538577</v>
      </c>
      <c r="L299" s="302">
        <f t="shared" ref="L299:L306" si="99">SUM(J299:K299)</f>
        <v>19.503274847853586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5.0043836952879115</v>
      </c>
      <c r="C300" s="302">
        <v>10.280533995439502</v>
      </c>
      <c r="D300" s="302">
        <f t="shared" si="97"/>
        <v>15.284917690727413</v>
      </c>
      <c r="E300" s="303"/>
      <c r="F300" s="302">
        <v>7.115292397946936</v>
      </c>
      <c r="G300" s="302">
        <v>12.18417628127612</v>
      </c>
      <c r="H300" s="302">
        <f t="shared" si="98"/>
        <v>19.299468679223054</v>
      </c>
      <c r="I300" s="303"/>
      <c r="J300" s="302">
        <v>8.6626322175932184</v>
      </c>
      <c r="K300" s="302">
        <v>11.953535413122445</v>
      </c>
      <c r="L300" s="302">
        <f t="shared" si="99"/>
        <v>20.616167630715665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11.17665567094849</v>
      </c>
      <c r="C301" s="302">
        <v>6.6750163643217544</v>
      </c>
      <c r="D301" s="302">
        <f t="shared" si="97"/>
        <v>17.851672035270244</v>
      </c>
      <c r="E301" s="303"/>
      <c r="F301" s="302">
        <v>12.545915863089355</v>
      </c>
      <c r="G301" s="302">
        <v>8.235824326775516</v>
      </c>
      <c r="H301" s="302">
        <f t="shared" si="98"/>
        <v>20.78174018986487</v>
      </c>
      <c r="I301" s="303"/>
      <c r="J301" s="302">
        <v>10.87524939238606</v>
      </c>
      <c r="K301" s="302">
        <v>9.359023030723634</v>
      </c>
      <c r="L301" s="302">
        <f t="shared" si="99"/>
        <v>20.234272423109694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0.46966840012434075</v>
      </c>
      <c r="C302" s="302">
        <v>2.9802536239573643</v>
      </c>
      <c r="D302" s="302">
        <f t="shared" si="97"/>
        <v>3.449922024081705</v>
      </c>
      <c r="E302" s="303"/>
      <c r="F302" s="302">
        <v>0.58439659289797563</v>
      </c>
      <c r="G302" s="302">
        <v>2.0568081319068368</v>
      </c>
      <c r="H302" s="302">
        <f t="shared" si="98"/>
        <v>2.6412047248048123</v>
      </c>
      <c r="I302" s="303"/>
      <c r="J302" s="302">
        <v>0.90259570251765042</v>
      </c>
      <c r="K302" s="302">
        <v>1.7873659306102434</v>
      </c>
      <c r="L302" s="302">
        <f t="shared" si="99"/>
        <v>2.6899616331278939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6.5833573070923759</v>
      </c>
      <c r="C303" s="302">
        <v>2.4763105886961121</v>
      </c>
      <c r="D303" s="302">
        <f t="shared" si="97"/>
        <v>9.059667895788488</v>
      </c>
      <c r="E303" s="303"/>
      <c r="F303" s="302">
        <v>7.6577430090052676</v>
      </c>
      <c r="G303" s="302">
        <v>2.7885056339464338</v>
      </c>
      <c r="H303" s="302">
        <f t="shared" si="98"/>
        <v>10.446248642951701</v>
      </c>
      <c r="I303" s="303"/>
      <c r="J303" s="302">
        <v>9.6567317278895253</v>
      </c>
      <c r="K303" s="302">
        <v>3.5104726272478177</v>
      </c>
      <c r="L303" s="302">
        <f t="shared" si="99"/>
        <v>13.167204355137343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3.9703106496718137</v>
      </c>
      <c r="C304" s="302">
        <v>8.252749382692814</v>
      </c>
      <c r="D304" s="302">
        <f t="shared" si="97"/>
        <v>12.223060032364629</v>
      </c>
      <c r="E304" s="303"/>
      <c r="F304" s="302">
        <v>4.712846792244842</v>
      </c>
      <c r="G304" s="302">
        <v>8.4044076055934234</v>
      </c>
      <c r="H304" s="302">
        <f t="shared" si="98"/>
        <v>13.117254397838266</v>
      </c>
      <c r="I304" s="303"/>
      <c r="J304" s="302">
        <v>7.1210544096876909</v>
      </c>
      <c r="K304" s="302">
        <v>10.715579191964498</v>
      </c>
      <c r="L304" s="302">
        <f t="shared" si="99"/>
        <v>17.836633601652188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0.36565718399031016</v>
      </c>
      <c r="C305" s="302">
        <v>5.3781203454701334</v>
      </c>
      <c r="D305" s="302">
        <f t="shared" si="97"/>
        <v>5.7437775294604432</v>
      </c>
      <c r="E305" s="303"/>
      <c r="F305" s="302">
        <v>0.3591966499677236</v>
      </c>
      <c r="G305" s="302">
        <v>4.8130158689473994</v>
      </c>
      <c r="H305" s="302">
        <f t="shared" si="98"/>
        <v>5.1722125189151233</v>
      </c>
      <c r="I305" s="303"/>
      <c r="J305" s="302">
        <v>0.47838678264389706</v>
      </c>
      <c r="K305" s="302">
        <v>4.8033596352985422</v>
      </c>
      <c r="L305" s="302">
        <f t="shared" si="99"/>
        <v>5.2817464179424389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12.696833351986234</v>
      </c>
      <c r="C306" s="302">
        <v>22.137036274575355</v>
      </c>
      <c r="D306" s="302">
        <f t="shared" si="97"/>
        <v>34.833869626561587</v>
      </c>
      <c r="E306" s="303"/>
      <c r="F306" s="302">
        <v>13.55878216304651</v>
      </c>
      <c r="G306" s="302">
        <v>20.067335792492983</v>
      </c>
      <c r="H306" s="302">
        <f t="shared" si="98"/>
        <v>33.626117955539492</v>
      </c>
      <c r="I306" s="303"/>
      <c r="J306" s="302">
        <v>12.412415425981733</v>
      </c>
      <c r="K306" s="302">
        <v>22.827188761321754</v>
      </c>
      <c r="L306" s="302">
        <f t="shared" si="99"/>
        <v>35.239604187303485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47.025811979664191</v>
      </c>
      <c r="C308" s="311">
        <f t="shared" ref="C308:D308" si="100">SUM(C298:C306)</f>
        <v>70.169188020335852</v>
      </c>
      <c r="D308" s="311">
        <f t="shared" si="100"/>
        <v>117.19500000000005</v>
      </c>
      <c r="E308" s="311"/>
      <c r="F308" s="311">
        <f t="shared" ref="F308:H308" si="101">SUM(F298:F306)</f>
        <v>56.723995914945817</v>
      </c>
      <c r="G308" s="311">
        <f t="shared" si="101"/>
        <v>74.164004085053904</v>
      </c>
      <c r="H308" s="311">
        <f t="shared" si="101"/>
        <v>130.88799999999972</v>
      </c>
      <c r="I308" s="311"/>
      <c r="J308" s="311">
        <f t="shared" ref="J308:L308" si="102">SUM(J298:J306)</f>
        <v>63.790539881151389</v>
      </c>
      <c r="K308" s="311">
        <f t="shared" si="102"/>
        <v>83.503460118848523</v>
      </c>
      <c r="L308" s="311">
        <f t="shared" si="102"/>
        <v>147.29399999999993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1.4872648705544997</v>
      </c>
      <c r="C315" s="302">
        <v>2.3199069935430985</v>
      </c>
      <c r="D315" s="302">
        <f>SUM(B315:C315)</f>
        <v>3.8071718640975982</v>
      </c>
      <c r="E315" s="303"/>
      <c r="F315" s="302">
        <v>1.7580114444757713</v>
      </c>
      <c r="G315" s="302">
        <v>2.1470406538737961</v>
      </c>
      <c r="H315" s="302">
        <f>SUM(F315:G315)</f>
        <v>3.9050520983495671</v>
      </c>
      <c r="I315" s="303"/>
      <c r="J315" s="302">
        <v>2.1235835131079299</v>
      </c>
      <c r="K315" s="302">
        <v>2.1449458308472811</v>
      </c>
      <c r="L315" s="302">
        <f>SUM(J315:K315)</f>
        <v>4.268529343955211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5.8497237141442913</v>
      </c>
      <c r="C316" s="302">
        <v>3.6051472151854727</v>
      </c>
      <c r="D316" s="302">
        <f t="shared" ref="D316:D323" si="103">SUM(B316:C316)</f>
        <v>9.4548709293297648</v>
      </c>
      <c r="E316" s="303"/>
      <c r="F316" s="302">
        <v>6.8888783400005478</v>
      </c>
      <c r="G316" s="302">
        <v>3.8977292956887366</v>
      </c>
      <c r="H316" s="302">
        <f t="shared" ref="H316:H323" si="104">SUM(F316:G316)</f>
        <v>10.786607635689284</v>
      </c>
      <c r="I316" s="303"/>
      <c r="J316" s="302">
        <v>8.4794117641514344</v>
      </c>
      <c r="K316" s="302">
        <v>4.5802766315261829</v>
      </c>
      <c r="L316" s="302">
        <f t="shared" ref="L316:L323" si="105">SUM(J316:K316)</f>
        <v>13.059688395677618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6.6242458715698511</v>
      </c>
      <c r="C317" s="302">
        <v>8.4982766331489188</v>
      </c>
      <c r="D317" s="302">
        <f t="shared" si="103"/>
        <v>15.12252250471877</v>
      </c>
      <c r="E317" s="303"/>
      <c r="F317" s="302">
        <v>7.4392594849186446</v>
      </c>
      <c r="G317" s="302">
        <v>8.5614449610706149</v>
      </c>
      <c r="H317" s="302">
        <f t="shared" si="104"/>
        <v>16.00070444598926</v>
      </c>
      <c r="I317" s="303"/>
      <c r="J317" s="302">
        <v>10.216986221115897</v>
      </c>
      <c r="K317" s="302">
        <v>8.7326539166276067</v>
      </c>
      <c r="L317" s="302">
        <f t="shared" si="105"/>
        <v>18.949640137743504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13.210353389141179</v>
      </c>
      <c r="C318" s="302">
        <v>4.147003771202125</v>
      </c>
      <c r="D318" s="302">
        <f t="shared" si="103"/>
        <v>17.357357160343305</v>
      </c>
      <c r="E318" s="303"/>
      <c r="F318" s="302">
        <v>11.622886756106222</v>
      </c>
      <c r="G318" s="302">
        <v>4.0780620471422777</v>
      </c>
      <c r="H318" s="302">
        <f t="shared" si="104"/>
        <v>15.700948803248501</v>
      </c>
      <c r="I318" s="303"/>
      <c r="J318" s="302">
        <v>8.3745811209108521</v>
      </c>
      <c r="K318" s="302">
        <v>3.9024540774354262</v>
      </c>
      <c r="L318" s="302">
        <f t="shared" si="105"/>
        <v>12.277035198346278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0.11666151395384756</v>
      </c>
      <c r="C319" s="302">
        <v>1.1671363381750304</v>
      </c>
      <c r="D319" s="302">
        <f t="shared" si="103"/>
        <v>1.283797852128878</v>
      </c>
      <c r="E319" s="303"/>
      <c r="F319" s="302">
        <v>0.11667230403037356</v>
      </c>
      <c r="G319" s="302">
        <v>0.54049762632188836</v>
      </c>
      <c r="H319" s="302">
        <f t="shared" si="104"/>
        <v>0.6571699303522619</v>
      </c>
      <c r="I319" s="303"/>
      <c r="J319" s="302">
        <v>0.27110374785492508</v>
      </c>
      <c r="K319" s="302">
        <v>0.47532002841222393</v>
      </c>
      <c r="L319" s="302">
        <f t="shared" si="105"/>
        <v>0.74642377626714906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2.1542712082519522</v>
      </c>
      <c r="C320" s="302">
        <v>0.52519592655967329</v>
      </c>
      <c r="D320" s="302">
        <f t="shared" si="103"/>
        <v>2.6794671348116257</v>
      </c>
      <c r="E320" s="303"/>
      <c r="F320" s="302">
        <v>1.9441376338787626</v>
      </c>
      <c r="G320" s="302">
        <v>0.45127041766332038</v>
      </c>
      <c r="H320" s="302">
        <f t="shared" si="104"/>
        <v>2.3954080515420828</v>
      </c>
      <c r="I320" s="303"/>
      <c r="J320" s="302">
        <v>2.2441679231175446</v>
      </c>
      <c r="K320" s="302">
        <v>0.46583135377905932</v>
      </c>
      <c r="L320" s="302">
        <f t="shared" si="105"/>
        <v>2.7099992768966041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1.0947738077330564</v>
      </c>
      <c r="C321" s="302">
        <v>0.47739148098297618</v>
      </c>
      <c r="D321" s="302">
        <f t="shared" si="103"/>
        <v>1.5721652887160327</v>
      </c>
      <c r="E321" s="303"/>
      <c r="F321" s="302">
        <v>1.0412288279900299</v>
      </c>
      <c r="G321" s="302">
        <v>0.38149270757890724</v>
      </c>
      <c r="H321" s="302">
        <f t="shared" si="104"/>
        <v>1.4227215355689371</v>
      </c>
      <c r="I321" s="303"/>
      <c r="J321" s="302">
        <v>1.2848562947451674</v>
      </c>
      <c r="K321" s="302">
        <v>0.5268826485345327</v>
      </c>
      <c r="L321" s="302">
        <f t="shared" si="105"/>
        <v>1.8117389432797002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7.5464632097559242E-2</v>
      </c>
      <c r="C322" s="302">
        <v>0.79237237743090316</v>
      </c>
      <c r="D322" s="302">
        <f t="shared" si="103"/>
        <v>0.86783700952846243</v>
      </c>
      <c r="E322" s="303"/>
      <c r="F322" s="302">
        <v>4.8629627763887177E-2</v>
      </c>
      <c r="G322" s="302">
        <v>0.55037446168909832</v>
      </c>
      <c r="H322" s="302">
        <f t="shared" si="104"/>
        <v>0.59900408945298544</v>
      </c>
      <c r="I322" s="303"/>
      <c r="J322" s="302">
        <v>8.2740202339992089E-2</v>
      </c>
      <c r="K322" s="302">
        <v>0.5958940119879288</v>
      </c>
      <c r="L322" s="302">
        <f t="shared" si="105"/>
        <v>0.67863421432792093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0.90082871818104293</v>
      </c>
      <c r="C323" s="302">
        <v>0.78898153814447225</v>
      </c>
      <c r="D323" s="302">
        <f t="shared" si="103"/>
        <v>1.6898102563255151</v>
      </c>
      <c r="E323" s="303"/>
      <c r="F323" s="302">
        <v>0.66688228120497883</v>
      </c>
      <c r="G323" s="302">
        <v>0.55650112860209167</v>
      </c>
      <c r="H323" s="302">
        <f t="shared" si="104"/>
        <v>1.2233834098070706</v>
      </c>
      <c r="I323" s="303"/>
      <c r="J323" s="302">
        <v>0.60620432410013314</v>
      </c>
      <c r="K323" s="302">
        <v>0.42110638940594319</v>
      </c>
      <c r="L323" s="302">
        <f t="shared" si="105"/>
        <v>1.0273107135060764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31.513587725627279</v>
      </c>
      <c r="C325" s="311">
        <f t="shared" ref="C325:D325" si="106">SUM(C315:C323)</f>
        <v>22.321412274372673</v>
      </c>
      <c r="D325" s="311">
        <f t="shared" si="106"/>
        <v>53.834999999999958</v>
      </c>
      <c r="E325" s="311"/>
      <c r="F325" s="311">
        <f t="shared" ref="F325:H325" si="107">SUM(F315:F323)</f>
        <v>31.526586700369219</v>
      </c>
      <c r="G325" s="311">
        <f t="shared" si="107"/>
        <v>21.164413299630731</v>
      </c>
      <c r="H325" s="311">
        <f t="shared" si="107"/>
        <v>52.690999999999953</v>
      </c>
      <c r="I325" s="311"/>
      <c r="J325" s="311">
        <f t="shared" ref="J325:L325" si="108">SUM(J315:J323)</f>
        <v>33.683635111443877</v>
      </c>
      <c r="K325" s="311">
        <f t="shared" si="108"/>
        <v>21.845364888556183</v>
      </c>
      <c r="L325" s="311">
        <f t="shared" si="108"/>
        <v>55.52900000000006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1.3558747622838114</v>
      </c>
      <c r="C332" s="302">
        <v>1.9038853322192992</v>
      </c>
      <c r="D332" s="302">
        <f>SUM(B332:C332)</f>
        <v>3.2597600945031107</v>
      </c>
      <c r="E332" s="303"/>
      <c r="F332" s="302">
        <v>1.6021974458963859</v>
      </c>
      <c r="G332" s="302">
        <v>1.8863016860016411</v>
      </c>
      <c r="H332" s="302">
        <f>SUM(F332:G332)</f>
        <v>3.4884991318980267</v>
      </c>
      <c r="I332" s="303"/>
      <c r="J332" s="302">
        <v>1.8903538200361278</v>
      </c>
      <c r="K332" s="302">
        <v>1.9834161002378603</v>
      </c>
      <c r="L332" s="302">
        <f>SUM(J332:K332)</f>
        <v>3.8737699202739879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38.098629730858079</v>
      </c>
      <c r="C333" s="302">
        <v>22.618754129621969</v>
      </c>
      <c r="D333" s="302">
        <f t="shared" ref="D333:D340" si="109">SUM(B333:C333)</f>
        <v>60.717383860480048</v>
      </c>
      <c r="E333" s="303"/>
      <c r="F333" s="302">
        <v>42.077188770414587</v>
      </c>
      <c r="G333" s="302">
        <v>23.614581265409402</v>
      </c>
      <c r="H333" s="302">
        <f t="shared" ref="H333:H340" si="110">SUM(F333:G333)</f>
        <v>65.691770035823993</v>
      </c>
      <c r="I333" s="303"/>
      <c r="J333" s="302">
        <v>51.76807746545979</v>
      </c>
      <c r="K333" s="302">
        <v>27.286048968719236</v>
      </c>
      <c r="L333" s="302">
        <f t="shared" ref="L333:L340" si="111">SUM(J333:K333)</f>
        <v>79.054126434179025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6.2034926611443844</v>
      </c>
      <c r="C334" s="302">
        <v>5.2763569475192211</v>
      </c>
      <c r="D334" s="302">
        <f t="shared" si="109"/>
        <v>11.479849608663606</v>
      </c>
      <c r="E334" s="303"/>
      <c r="F334" s="302">
        <v>6.6006047580673108</v>
      </c>
      <c r="G334" s="302">
        <v>5.1878984172453233</v>
      </c>
      <c r="H334" s="302">
        <f t="shared" si="110"/>
        <v>11.788503175312634</v>
      </c>
      <c r="I334" s="303"/>
      <c r="J334" s="302">
        <v>7.3998155190227255</v>
      </c>
      <c r="K334" s="302">
        <v>4.3367440693541619</v>
      </c>
      <c r="L334" s="302">
        <f t="shared" si="111"/>
        <v>11.736559588376888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8.615098534963618</v>
      </c>
      <c r="C335" s="302">
        <v>1.4803071120788676</v>
      </c>
      <c r="D335" s="302">
        <f t="shared" si="109"/>
        <v>10.095405647042485</v>
      </c>
      <c r="E335" s="303"/>
      <c r="F335" s="302">
        <v>7.2402030233586903</v>
      </c>
      <c r="G335" s="302">
        <v>1.1881939522909033</v>
      </c>
      <c r="H335" s="302">
        <f t="shared" si="110"/>
        <v>8.4283969756495942</v>
      </c>
      <c r="I335" s="303"/>
      <c r="J335" s="302">
        <v>3.4572399789238291</v>
      </c>
      <c r="K335" s="302">
        <v>1.1066984219410947</v>
      </c>
      <c r="L335" s="302">
        <f t="shared" si="111"/>
        <v>4.5639384008649238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1.1503337073145832</v>
      </c>
      <c r="C336" s="302">
        <v>1.4556469685762832</v>
      </c>
      <c r="D336" s="302">
        <f t="shared" si="109"/>
        <v>2.6059806758908666</v>
      </c>
      <c r="E336" s="303"/>
      <c r="F336" s="302">
        <v>0.90145554074280754</v>
      </c>
      <c r="G336" s="302">
        <v>0.93566918474729666</v>
      </c>
      <c r="H336" s="302">
        <f t="shared" si="110"/>
        <v>1.8371247254901042</v>
      </c>
      <c r="I336" s="303"/>
      <c r="J336" s="302">
        <v>0.85110506796179164</v>
      </c>
      <c r="K336" s="302">
        <v>0.66264793616438522</v>
      </c>
      <c r="L336" s="302">
        <f t="shared" si="111"/>
        <v>1.5137530041261769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35.233964703947429</v>
      </c>
      <c r="C337" s="302">
        <v>2.9993924682794799</v>
      </c>
      <c r="D337" s="302">
        <f t="shared" si="109"/>
        <v>38.23335717222691</v>
      </c>
      <c r="E337" s="303"/>
      <c r="F337" s="302">
        <v>31.64351349314477</v>
      </c>
      <c r="G337" s="302">
        <v>2.5164209996064453</v>
      </c>
      <c r="H337" s="302">
        <f t="shared" si="110"/>
        <v>34.159934492751212</v>
      </c>
      <c r="I337" s="303"/>
      <c r="J337" s="302">
        <v>37.847706536910337</v>
      </c>
      <c r="K337" s="302">
        <v>2.9312021537624666</v>
      </c>
      <c r="L337" s="302">
        <f t="shared" si="111"/>
        <v>40.778908690672807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0.68976351959053472</v>
      </c>
      <c r="C338" s="302">
        <v>0.24032436293801343</v>
      </c>
      <c r="D338" s="302">
        <f t="shared" si="109"/>
        <v>0.93008788252854813</v>
      </c>
      <c r="E338" s="303"/>
      <c r="F338" s="302">
        <v>0.57906567847309975</v>
      </c>
      <c r="G338" s="302">
        <v>0.18471857619455448</v>
      </c>
      <c r="H338" s="302">
        <f t="shared" si="110"/>
        <v>0.76378425466765421</v>
      </c>
      <c r="I338" s="303"/>
      <c r="J338" s="302">
        <v>0.62028864087975788</v>
      </c>
      <c r="K338" s="302">
        <v>0.21398888151420942</v>
      </c>
      <c r="L338" s="302">
        <f t="shared" si="111"/>
        <v>0.83427752239396735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0.4624734679780263</v>
      </c>
      <c r="C339" s="302">
        <v>1.9726059484860949</v>
      </c>
      <c r="D339" s="302">
        <f t="shared" si="109"/>
        <v>2.4350794164641214</v>
      </c>
      <c r="E339" s="303"/>
      <c r="F339" s="302">
        <v>0.49875269060625121</v>
      </c>
      <c r="G339" s="302">
        <v>1.8202294990572734</v>
      </c>
      <c r="H339" s="302">
        <f t="shared" si="110"/>
        <v>2.3189821896635245</v>
      </c>
      <c r="I339" s="303"/>
      <c r="J339" s="302">
        <v>0.61283260419119645</v>
      </c>
      <c r="K339" s="302">
        <v>2.1178298723356059</v>
      </c>
      <c r="L339" s="302">
        <f t="shared" si="111"/>
        <v>2.7306624765268026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7.2119079518403302</v>
      </c>
      <c r="C340" s="302">
        <v>0.7961876903602404</v>
      </c>
      <c r="D340" s="302">
        <f t="shared" si="109"/>
        <v>8.0080956422005709</v>
      </c>
      <c r="E340" s="303"/>
      <c r="F340" s="302">
        <v>5.2136891108944994</v>
      </c>
      <c r="G340" s="302">
        <v>0.46131590784877163</v>
      </c>
      <c r="H340" s="302">
        <f t="shared" si="110"/>
        <v>5.6750050187432706</v>
      </c>
      <c r="I340" s="303"/>
      <c r="J340" s="302">
        <v>1.0649716746267366</v>
      </c>
      <c r="K340" s="302">
        <v>0.26303228795840494</v>
      </c>
      <c r="L340" s="302">
        <f t="shared" si="111"/>
        <v>1.3280039625851416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99.021539039920796</v>
      </c>
      <c r="C342" s="311">
        <f t="shared" ref="C342:D342" si="112">SUM(C332:C340)</f>
        <v>38.743460960079474</v>
      </c>
      <c r="D342" s="311">
        <f t="shared" si="112"/>
        <v>137.76500000000027</v>
      </c>
      <c r="E342" s="311"/>
      <c r="F342" s="311">
        <f t="shared" ref="F342:H342" si="113">SUM(F332:F340)</f>
        <v>96.356670511598395</v>
      </c>
      <c r="G342" s="311">
        <f t="shared" si="113"/>
        <v>37.795329488401613</v>
      </c>
      <c r="H342" s="311">
        <f t="shared" si="113"/>
        <v>134.15200000000002</v>
      </c>
      <c r="I342" s="311"/>
      <c r="J342" s="311">
        <f t="shared" ref="J342:L342" si="114">SUM(J332:J340)</f>
        <v>105.5123913080123</v>
      </c>
      <c r="K342" s="311">
        <f t="shared" si="114"/>
        <v>40.901608691987427</v>
      </c>
      <c r="L342" s="311">
        <f t="shared" si="114"/>
        <v>146.41399999999973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3.8394215314993381</v>
      </c>
      <c r="C349" s="302">
        <v>2.5529037404527264</v>
      </c>
      <c r="D349" s="302">
        <f>SUM(B349:C349)</f>
        <v>6.392325271952064</v>
      </c>
      <c r="E349" s="303"/>
      <c r="F349" s="302">
        <v>5.2634679361470411</v>
      </c>
      <c r="G349" s="302">
        <v>3.2626654314572603</v>
      </c>
      <c r="H349" s="302">
        <f>SUM(F349:G349)</f>
        <v>8.5261333676043023</v>
      </c>
      <c r="I349" s="303"/>
      <c r="J349" s="302">
        <v>6.8735540411368623</v>
      </c>
      <c r="K349" s="302">
        <v>3.4072396599207915</v>
      </c>
      <c r="L349" s="302">
        <f>SUM(J349:K349)</f>
        <v>10.280793701057654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37.2319386929262</v>
      </c>
      <c r="C350" s="302">
        <v>12.382390786370211</v>
      </c>
      <c r="D350" s="302">
        <f t="shared" ref="D350:D357" si="115">SUM(B350:C350)</f>
        <v>49.614329479296408</v>
      </c>
      <c r="E350" s="303"/>
      <c r="F350" s="302">
        <v>47.60532926534438</v>
      </c>
      <c r="G350" s="302">
        <v>16.618617101046333</v>
      </c>
      <c r="H350" s="302">
        <f t="shared" ref="H350:H357" si="116">SUM(F350:G350)</f>
        <v>64.22394636639072</v>
      </c>
      <c r="I350" s="303"/>
      <c r="J350" s="302">
        <v>60.166455241197738</v>
      </c>
      <c r="K350" s="302">
        <v>18.574313625891833</v>
      </c>
      <c r="L350" s="302">
        <f t="shared" ref="L350:L357" si="117">SUM(J350:K350)</f>
        <v>78.740768867089571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16.180191978387882</v>
      </c>
      <c r="C351" s="302">
        <v>6.3268203094364912</v>
      </c>
      <c r="D351" s="302">
        <f t="shared" si="115"/>
        <v>22.507012287824374</v>
      </c>
      <c r="E351" s="303"/>
      <c r="F351" s="302">
        <v>20.570742774341156</v>
      </c>
      <c r="G351" s="302">
        <v>7.1359771525160838</v>
      </c>
      <c r="H351" s="302">
        <f t="shared" si="116"/>
        <v>27.706719926857239</v>
      </c>
      <c r="I351" s="303"/>
      <c r="J351" s="302">
        <v>24.179177547094465</v>
      </c>
      <c r="K351" s="302">
        <v>7.0902614347679567</v>
      </c>
      <c r="L351" s="302">
        <f t="shared" si="117"/>
        <v>31.269438981862422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13.283809347231905</v>
      </c>
      <c r="C352" s="302">
        <v>2.1031627649536717</v>
      </c>
      <c r="D352" s="302">
        <f t="shared" si="115"/>
        <v>15.386972112185576</v>
      </c>
      <c r="E352" s="303"/>
      <c r="F352" s="302">
        <v>13.589915310896531</v>
      </c>
      <c r="G352" s="302">
        <v>2.1240645385920089</v>
      </c>
      <c r="H352" s="302">
        <f t="shared" si="116"/>
        <v>15.71397984948854</v>
      </c>
      <c r="I352" s="303"/>
      <c r="J352" s="302">
        <v>6.7602101115723299</v>
      </c>
      <c r="K352" s="302">
        <v>1.8453406716134664</v>
      </c>
      <c r="L352" s="302">
        <f t="shared" si="117"/>
        <v>8.6055507831857962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0.84951447069445229</v>
      </c>
      <c r="C353" s="302">
        <v>1.4908674580363013</v>
      </c>
      <c r="D353" s="302">
        <f t="shared" si="115"/>
        <v>2.3403819287307535</v>
      </c>
      <c r="E353" s="303"/>
      <c r="F353" s="302">
        <v>0.7805437705787045</v>
      </c>
      <c r="G353" s="302">
        <v>1.4387802230841873</v>
      </c>
      <c r="H353" s="302">
        <f t="shared" si="116"/>
        <v>2.2193239936628917</v>
      </c>
      <c r="I353" s="303"/>
      <c r="J353" s="302">
        <v>0.44278048789027374</v>
      </c>
      <c r="K353" s="302">
        <v>1.3656409631670612</v>
      </c>
      <c r="L353" s="302">
        <f t="shared" si="117"/>
        <v>1.8084214510573349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51.480620795004647</v>
      </c>
      <c r="C354" s="302">
        <v>6.137906724755438</v>
      </c>
      <c r="D354" s="302">
        <f t="shared" si="115"/>
        <v>57.618527519760086</v>
      </c>
      <c r="E354" s="303"/>
      <c r="F354" s="302">
        <v>56.805419208508546</v>
      </c>
      <c r="G354" s="302">
        <v>6.5986561828119159</v>
      </c>
      <c r="H354" s="302">
        <f t="shared" si="116"/>
        <v>63.404075391320461</v>
      </c>
      <c r="I354" s="303"/>
      <c r="J354" s="302">
        <v>65.172449325000414</v>
      </c>
      <c r="K354" s="302">
        <v>9.1279729940833878</v>
      </c>
      <c r="L354" s="302">
        <f t="shared" si="117"/>
        <v>74.300422319083808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1.7103210896779502</v>
      </c>
      <c r="C355" s="302">
        <v>0.47918358514619191</v>
      </c>
      <c r="D355" s="302">
        <f t="shared" si="115"/>
        <v>2.1895046748241422</v>
      </c>
      <c r="E355" s="303"/>
      <c r="F355" s="302">
        <v>1.7790500913937017</v>
      </c>
      <c r="G355" s="302">
        <v>0.48630144265015396</v>
      </c>
      <c r="H355" s="302">
        <f t="shared" si="116"/>
        <v>2.2653515340438557</v>
      </c>
      <c r="I355" s="303"/>
      <c r="J355" s="302">
        <v>1.9899236902001749</v>
      </c>
      <c r="K355" s="302">
        <v>0.49266978170237541</v>
      </c>
      <c r="L355" s="302">
        <f t="shared" si="117"/>
        <v>2.4825934719025504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0.16755463396269182</v>
      </c>
      <c r="C356" s="302">
        <v>0.96267303661232539</v>
      </c>
      <c r="D356" s="302">
        <f t="shared" si="115"/>
        <v>1.1302276705750172</v>
      </c>
      <c r="E356" s="303"/>
      <c r="F356" s="302">
        <v>0.1458711689061355</v>
      </c>
      <c r="G356" s="302">
        <v>0.92560966598104533</v>
      </c>
      <c r="H356" s="302">
        <f t="shared" si="116"/>
        <v>1.0714808348871809</v>
      </c>
      <c r="I356" s="303"/>
      <c r="J356" s="302">
        <v>9.0060632874913504E-2</v>
      </c>
      <c r="K356" s="302">
        <v>0.86773597774044353</v>
      </c>
      <c r="L356" s="302">
        <f t="shared" si="117"/>
        <v>0.95779661061535704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2.7724904831719619</v>
      </c>
      <c r="C357" s="302">
        <v>1.3222285716798845</v>
      </c>
      <c r="D357" s="302">
        <f t="shared" si="115"/>
        <v>4.0947190548518462</v>
      </c>
      <c r="E357" s="303"/>
      <c r="F357" s="302">
        <v>2.3875701183005558</v>
      </c>
      <c r="G357" s="302">
        <v>1.2314186174445951</v>
      </c>
      <c r="H357" s="302">
        <f t="shared" si="116"/>
        <v>3.6189887357451509</v>
      </c>
      <c r="I357" s="303"/>
      <c r="J357" s="302">
        <v>0.8938863944764569</v>
      </c>
      <c r="K357" s="302">
        <v>1.1003274196691504</v>
      </c>
      <c r="L357" s="302">
        <f t="shared" si="117"/>
        <v>1.9942138141456072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127.51586302255703</v>
      </c>
      <c r="C359" s="311">
        <f t="shared" ref="C359:D359" si="118">SUM(C349:C357)</f>
        <v>33.758136977443243</v>
      </c>
      <c r="D359" s="311">
        <f t="shared" si="118"/>
        <v>161.27400000000029</v>
      </c>
      <c r="E359" s="311"/>
      <c r="F359" s="311">
        <f t="shared" ref="F359:H359" si="119">SUM(F349:F357)</f>
        <v>148.92790964441673</v>
      </c>
      <c r="G359" s="311">
        <f t="shared" si="119"/>
        <v>39.822090355583583</v>
      </c>
      <c r="H359" s="311">
        <f t="shared" si="119"/>
        <v>188.75000000000031</v>
      </c>
      <c r="I359" s="311"/>
      <c r="J359" s="311">
        <f t="shared" ref="J359:L359" si="120">SUM(J349:J357)</f>
        <v>166.56849747144366</v>
      </c>
      <c r="K359" s="311">
        <f t="shared" si="120"/>
        <v>43.871502528556462</v>
      </c>
      <c r="L359" s="311">
        <f t="shared" si="120"/>
        <v>210.44000000000011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0.84130659760904847</v>
      </c>
      <c r="C366" s="302">
        <v>1.3933202980870283</v>
      </c>
      <c r="D366" s="302">
        <f>SUM(B366:C366)</f>
        <v>2.2346268956960769</v>
      </c>
      <c r="E366" s="303"/>
      <c r="F366" s="302">
        <v>1.0176990564828139</v>
      </c>
      <c r="G366" s="302">
        <v>1.4744445023583506</v>
      </c>
      <c r="H366" s="302">
        <f>SUM(F366:G366)</f>
        <v>2.4921435588411645</v>
      </c>
      <c r="I366" s="303"/>
      <c r="J366" s="302">
        <v>1.104991474203977</v>
      </c>
      <c r="K366" s="302">
        <v>1.5322251282010233</v>
      </c>
      <c r="L366" s="302">
        <f>SUM(J366:K366)</f>
        <v>2.6372166024050001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1.7772668871610009</v>
      </c>
      <c r="C367" s="302">
        <v>2.6154322878206231</v>
      </c>
      <c r="D367" s="302">
        <f t="shared" ref="D367:D374" si="121">SUM(B367:C367)</f>
        <v>4.3926991749816242</v>
      </c>
      <c r="E367" s="303"/>
      <c r="F367" s="302">
        <v>2.3152675860391003</v>
      </c>
      <c r="G367" s="302">
        <v>2.9036283702583878</v>
      </c>
      <c r="H367" s="302">
        <f t="shared" ref="H367:H374" si="122">SUM(F367:G367)</f>
        <v>5.2188959562974881</v>
      </c>
      <c r="I367" s="303"/>
      <c r="J367" s="302">
        <v>2.4098333607179816</v>
      </c>
      <c r="K367" s="302">
        <v>3.0967373758275354</v>
      </c>
      <c r="L367" s="302">
        <f t="shared" ref="L367:L374" si="123">SUM(J367:K367)</f>
        <v>5.506570736545517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3.4154175702895317</v>
      </c>
      <c r="C368" s="302">
        <v>5.9431047718704182</v>
      </c>
      <c r="D368" s="302">
        <f t="shared" si="121"/>
        <v>9.3585223421599508</v>
      </c>
      <c r="E368" s="303"/>
      <c r="F368" s="302">
        <v>3.5478991464753609</v>
      </c>
      <c r="G368" s="302">
        <v>6.1791586856359082</v>
      </c>
      <c r="H368" s="302">
        <f t="shared" si="122"/>
        <v>9.7270578321112691</v>
      </c>
      <c r="I368" s="303"/>
      <c r="J368" s="302">
        <v>3.5268793905407496</v>
      </c>
      <c r="K368" s="302">
        <v>5.851208152467879</v>
      </c>
      <c r="L368" s="302">
        <f t="shared" si="123"/>
        <v>9.378087543008629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3.5116706623557961</v>
      </c>
      <c r="C369" s="302">
        <v>1.3154534002461198</v>
      </c>
      <c r="D369" s="302">
        <f t="shared" si="121"/>
        <v>4.8271240626019161</v>
      </c>
      <c r="E369" s="303"/>
      <c r="F369" s="302">
        <v>3.471534113361693</v>
      </c>
      <c r="G369" s="302">
        <v>1.1937075269811777</v>
      </c>
      <c r="H369" s="302">
        <f t="shared" si="122"/>
        <v>4.6652416403428703</v>
      </c>
      <c r="I369" s="303"/>
      <c r="J369" s="302">
        <v>2.9263209804301966</v>
      </c>
      <c r="K369" s="302">
        <v>1.2051511535711097</v>
      </c>
      <c r="L369" s="302">
        <f t="shared" si="123"/>
        <v>4.1314721340013065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0.58396081916877229</v>
      </c>
      <c r="C370" s="302">
        <v>1.1912931845547698</v>
      </c>
      <c r="D370" s="302">
        <f t="shared" si="121"/>
        <v>1.7752540037235423</v>
      </c>
      <c r="E370" s="303"/>
      <c r="F370" s="302">
        <v>0.55466606091800252</v>
      </c>
      <c r="G370" s="302">
        <v>0.86160533827084285</v>
      </c>
      <c r="H370" s="302">
        <f t="shared" si="122"/>
        <v>1.4162713991888454</v>
      </c>
      <c r="I370" s="303"/>
      <c r="J370" s="302">
        <v>0.59690340589734092</v>
      </c>
      <c r="K370" s="302">
        <v>0.61238615171071842</v>
      </c>
      <c r="L370" s="302">
        <f t="shared" si="123"/>
        <v>1.2092895576080593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2.4463815414514545</v>
      </c>
      <c r="C371" s="302">
        <v>1.2355406449656712</v>
      </c>
      <c r="D371" s="302">
        <f t="shared" si="121"/>
        <v>3.6819221864171254</v>
      </c>
      <c r="E371" s="303"/>
      <c r="F371" s="302">
        <v>2.0783700455172451</v>
      </c>
      <c r="G371" s="302">
        <v>0.96556093848624536</v>
      </c>
      <c r="H371" s="302">
        <f t="shared" si="122"/>
        <v>3.0439309840034907</v>
      </c>
      <c r="I371" s="303"/>
      <c r="J371" s="302">
        <v>1.8635673990489985</v>
      </c>
      <c r="K371" s="302">
        <v>1.0700405859496784</v>
      </c>
      <c r="L371" s="302">
        <f t="shared" si="123"/>
        <v>2.9336079849986767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0.98222671302428666</v>
      </c>
      <c r="C372" s="302">
        <v>1.2186035582146784</v>
      </c>
      <c r="D372" s="302">
        <f t="shared" si="121"/>
        <v>2.2008302712389649</v>
      </c>
      <c r="E372" s="303"/>
      <c r="F372" s="302">
        <v>0.94343205127796104</v>
      </c>
      <c r="G372" s="302">
        <v>0.95303371277853333</v>
      </c>
      <c r="H372" s="302">
        <f t="shared" si="122"/>
        <v>1.8964657640564944</v>
      </c>
      <c r="I372" s="303"/>
      <c r="J372" s="302">
        <v>0.87096145972270755</v>
      </c>
      <c r="K372" s="302">
        <v>1.2322474922107098</v>
      </c>
      <c r="L372" s="302">
        <f t="shared" si="123"/>
        <v>2.1032089519334174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3.4502947880032282E-2</v>
      </c>
      <c r="C373" s="302">
        <v>0.27493581747599011</v>
      </c>
      <c r="D373" s="302">
        <f t="shared" si="121"/>
        <v>0.30943876535602238</v>
      </c>
      <c r="E373" s="303"/>
      <c r="F373" s="302">
        <v>2.803815357799648E-2</v>
      </c>
      <c r="G373" s="302">
        <v>0.20547856149636773</v>
      </c>
      <c r="H373" s="302">
        <f t="shared" si="122"/>
        <v>0.23351671507436422</v>
      </c>
      <c r="I373" s="303"/>
      <c r="J373" s="302">
        <v>3.7677779348786203E-2</v>
      </c>
      <c r="K373" s="302">
        <v>0.19498376734863246</v>
      </c>
      <c r="L373" s="302">
        <f t="shared" si="123"/>
        <v>0.23266154669741868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1.8386898572496011</v>
      </c>
      <c r="C374" s="302">
        <v>1.3598924405752326</v>
      </c>
      <c r="D374" s="302">
        <f t="shared" si="121"/>
        <v>3.1985822978248337</v>
      </c>
      <c r="E374" s="303"/>
      <c r="F374" s="302">
        <v>1.5202545382743253</v>
      </c>
      <c r="G374" s="302">
        <v>0.89922161180967031</v>
      </c>
      <c r="H374" s="302">
        <f t="shared" si="122"/>
        <v>2.4194761500839954</v>
      </c>
      <c r="I374" s="303"/>
      <c r="J374" s="302">
        <v>1.2382852814358603</v>
      </c>
      <c r="K374" s="302">
        <v>0.77659966136609615</v>
      </c>
      <c r="L374" s="302">
        <f t="shared" si="123"/>
        <v>2.0148849428019564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15.431423596189527</v>
      </c>
      <c r="C376" s="311">
        <f t="shared" ref="C376:D376" si="124">SUM(C366:C374)</f>
        <v>16.547576403810531</v>
      </c>
      <c r="D376" s="311">
        <f t="shared" si="124"/>
        <v>31.979000000000056</v>
      </c>
      <c r="E376" s="311"/>
      <c r="F376" s="311">
        <f t="shared" ref="F376:H376" si="125">SUM(F366:F374)</f>
        <v>15.477160751924499</v>
      </c>
      <c r="G376" s="311">
        <f t="shared" si="125"/>
        <v>15.635839248075483</v>
      </c>
      <c r="H376" s="311">
        <f t="shared" si="125"/>
        <v>31.112999999999982</v>
      </c>
      <c r="I376" s="311"/>
      <c r="J376" s="311">
        <f t="shared" ref="J376:L376" si="126">SUM(J366:J374)</f>
        <v>14.5754205313466</v>
      </c>
      <c r="K376" s="311">
        <f t="shared" si="126"/>
        <v>15.571579468653383</v>
      </c>
      <c r="L376" s="311">
        <f t="shared" si="126"/>
        <v>30.146999999999981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1.3105783213460123</v>
      </c>
      <c r="C383" s="302">
        <v>1.8255374211071076</v>
      </c>
      <c r="D383" s="302">
        <f>SUM(B383:C383)</f>
        <v>3.1361157424531196</v>
      </c>
      <c r="E383" s="303"/>
      <c r="F383" s="302">
        <v>1.7028835488251175</v>
      </c>
      <c r="G383" s="302">
        <v>1.5207424755338375</v>
      </c>
      <c r="H383" s="302">
        <f>SUM(F383:G383)</f>
        <v>3.2236260243589552</v>
      </c>
      <c r="I383" s="303"/>
      <c r="J383" s="302">
        <v>1.7453788016617493</v>
      </c>
      <c r="K383" s="302">
        <v>1.6825590499341319</v>
      </c>
      <c r="L383" s="302">
        <f>SUM(J383:K383)</f>
        <v>3.4279378515958809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2.942387425747901</v>
      </c>
      <c r="C384" s="302">
        <v>3.4797563168710468</v>
      </c>
      <c r="D384" s="302">
        <f t="shared" ref="D384:D391" si="127">SUM(B384:C384)</f>
        <v>6.4221437426189478</v>
      </c>
      <c r="E384" s="303"/>
      <c r="F384" s="302">
        <v>4.4438882899605634</v>
      </c>
      <c r="G384" s="302">
        <v>3.6069322210010641</v>
      </c>
      <c r="H384" s="302">
        <f t="shared" ref="H384:H391" si="128">SUM(F384:G384)</f>
        <v>8.0508205109616284</v>
      </c>
      <c r="I384" s="303"/>
      <c r="J384" s="302">
        <v>4.6524149579401284</v>
      </c>
      <c r="K384" s="302">
        <v>4.1710475013822066</v>
      </c>
      <c r="L384" s="302">
        <f t="shared" ref="L384:L391" si="129">SUM(J384:K384)</f>
        <v>8.8234624593223359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2.5632113047009479</v>
      </c>
      <c r="C385" s="302">
        <v>2.185764767546702</v>
      </c>
      <c r="D385" s="302">
        <f t="shared" si="127"/>
        <v>4.7489760722476504</v>
      </c>
      <c r="E385" s="303"/>
      <c r="F385" s="302">
        <v>3.2376111237148248</v>
      </c>
      <c r="G385" s="302">
        <v>2.0351162654529644</v>
      </c>
      <c r="H385" s="302">
        <f t="shared" si="128"/>
        <v>5.2727273891677893</v>
      </c>
      <c r="I385" s="303"/>
      <c r="J385" s="302">
        <v>3.3941725967169534</v>
      </c>
      <c r="K385" s="302">
        <v>1.9815860821707734</v>
      </c>
      <c r="L385" s="302">
        <f t="shared" si="129"/>
        <v>5.3757586788877267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3.5123711453350444</v>
      </c>
      <c r="C386" s="302">
        <v>0.91980026145940141</v>
      </c>
      <c r="D386" s="302">
        <f t="shared" si="127"/>
        <v>4.4321714067944455</v>
      </c>
      <c r="E386" s="303"/>
      <c r="F386" s="302">
        <v>3.6742676667504353</v>
      </c>
      <c r="G386" s="302">
        <v>0.91093852659893637</v>
      </c>
      <c r="H386" s="302">
        <f t="shared" si="128"/>
        <v>4.5852061933493715</v>
      </c>
      <c r="I386" s="303"/>
      <c r="J386" s="302">
        <v>3.1968907078382665</v>
      </c>
      <c r="K386" s="302">
        <v>0.8993553129447196</v>
      </c>
      <c r="L386" s="302">
        <f t="shared" si="129"/>
        <v>4.0962460207829858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0.41172840817634732</v>
      </c>
      <c r="C387" s="302">
        <v>0.92339899261223468</v>
      </c>
      <c r="D387" s="302">
        <f t="shared" si="127"/>
        <v>1.3351274007885821</v>
      </c>
      <c r="E387" s="303"/>
      <c r="F387" s="302">
        <v>0.45654667767262253</v>
      </c>
      <c r="G387" s="302">
        <v>0.52636814573734059</v>
      </c>
      <c r="H387" s="302">
        <f t="shared" si="128"/>
        <v>0.98291482340996317</v>
      </c>
      <c r="I387" s="303"/>
      <c r="J387" s="302">
        <v>0.65302985786434797</v>
      </c>
      <c r="K387" s="302">
        <v>0.45996674673127497</v>
      </c>
      <c r="L387" s="302">
        <f t="shared" si="129"/>
        <v>1.112996604595623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10.965293412199086</v>
      </c>
      <c r="C388" s="302">
        <v>2.4780996907060282</v>
      </c>
      <c r="D388" s="302">
        <f t="shared" si="127"/>
        <v>13.443393102905114</v>
      </c>
      <c r="E388" s="303"/>
      <c r="F388" s="302">
        <v>7.5774577847771054</v>
      </c>
      <c r="G388" s="302">
        <v>1.6183071771269373</v>
      </c>
      <c r="H388" s="302">
        <f t="shared" si="128"/>
        <v>9.1957649619040431</v>
      </c>
      <c r="I388" s="303"/>
      <c r="J388" s="302">
        <v>6.5504765366413684</v>
      </c>
      <c r="K388" s="302">
        <v>1.6345847923965597</v>
      </c>
      <c r="L388" s="302">
        <f t="shared" si="129"/>
        <v>8.1850613290379286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0.85616268960453745</v>
      </c>
      <c r="C389" s="302">
        <v>0.81913276329146578</v>
      </c>
      <c r="D389" s="302">
        <f t="shared" si="127"/>
        <v>1.6752954528960031</v>
      </c>
      <c r="E389" s="303"/>
      <c r="F389" s="302">
        <v>0.69904720128786491</v>
      </c>
      <c r="G389" s="302">
        <v>0.60658567964137255</v>
      </c>
      <c r="H389" s="302">
        <f t="shared" si="128"/>
        <v>1.3056328809292375</v>
      </c>
      <c r="I389" s="303"/>
      <c r="J389" s="302">
        <v>0.62240313596721086</v>
      </c>
      <c r="K389" s="302">
        <v>0.70291834858858149</v>
      </c>
      <c r="L389" s="302">
        <f t="shared" si="129"/>
        <v>1.3253214845557924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0.15387679483888611</v>
      </c>
      <c r="C390" s="302">
        <v>0.75072176511613753</v>
      </c>
      <c r="D390" s="302">
        <f t="shared" si="127"/>
        <v>0.9045985599550237</v>
      </c>
      <c r="E390" s="303"/>
      <c r="F390" s="302">
        <v>0.1677670408113355</v>
      </c>
      <c r="G390" s="302">
        <v>0.43901078452786335</v>
      </c>
      <c r="H390" s="302">
        <f t="shared" si="128"/>
        <v>0.60677782533919888</v>
      </c>
      <c r="I390" s="303"/>
      <c r="J390" s="302">
        <v>0.13903445268664671</v>
      </c>
      <c r="K390" s="302">
        <v>0.34479319186006319</v>
      </c>
      <c r="L390" s="302">
        <f t="shared" si="129"/>
        <v>0.4838276445467099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1.7759792538682526</v>
      </c>
      <c r="C391" s="302">
        <v>1.8881992654728423</v>
      </c>
      <c r="D391" s="302">
        <f t="shared" si="127"/>
        <v>3.6641785193410952</v>
      </c>
      <c r="E391" s="303"/>
      <c r="F391" s="302">
        <v>1.5046833543834552</v>
      </c>
      <c r="G391" s="302">
        <v>1.0538460361963504</v>
      </c>
      <c r="H391" s="302">
        <f t="shared" si="128"/>
        <v>2.5585293905798059</v>
      </c>
      <c r="I391" s="303"/>
      <c r="J391" s="302">
        <v>1.1719862407943562</v>
      </c>
      <c r="K391" s="302">
        <v>1.0104016858806431</v>
      </c>
      <c r="L391" s="302">
        <f t="shared" si="129"/>
        <v>2.1823879266749993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24.491588755817016</v>
      </c>
      <c r="C393" s="311">
        <f t="shared" ref="C393:D393" si="130">SUM(C383:C391)</f>
        <v>15.270411244182966</v>
      </c>
      <c r="D393" s="311">
        <f t="shared" si="130"/>
        <v>39.761999999999979</v>
      </c>
      <c r="E393" s="311"/>
      <c r="F393" s="311">
        <f t="shared" ref="F393:H393" si="131">SUM(F383:F391)</f>
        <v>23.464152688183326</v>
      </c>
      <c r="G393" s="311">
        <f t="shared" si="131"/>
        <v>12.317847311816667</v>
      </c>
      <c r="H393" s="311">
        <f t="shared" si="131"/>
        <v>35.781999999999996</v>
      </c>
      <c r="I393" s="311"/>
      <c r="J393" s="311">
        <f t="shared" ref="J393:L393" si="132">SUM(J383:J391)</f>
        <v>22.125787288111031</v>
      </c>
      <c r="K393" s="311">
        <f t="shared" si="132"/>
        <v>12.887212711888955</v>
      </c>
      <c r="L393" s="311">
        <f t="shared" si="132"/>
        <v>35.012999999999977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Midlands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83.289234945306148</v>
      </c>
      <c r="C9" s="249">
        <f t="shared" ref="C9:D9" si="0">SUM(C26,C43,C60,C77,C94,C111,C128,C145,C162,C179,C196,C213,C230,C247,C264,C281,C298,C315,C332,C349,C366,C383)</f>
        <v>12.067870856514402</v>
      </c>
      <c r="D9" s="249">
        <f t="shared" si="0"/>
        <v>18.43378627651952</v>
      </c>
      <c r="E9" s="249">
        <f>SUM(B9:D9)</f>
        <v>113.79089207834008</v>
      </c>
      <c r="F9" s="238"/>
      <c r="G9" s="249">
        <f>SUM(G26,G43,G60,G77,G94,G111,G128,G145,G162,G179,G196,G213,G230,G247,G264,G281,G298,G315,G332,G349,G366,G383)</f>
        <v>93.272950127854841</v>
      </c>
      <c r="H9" s="249">
        <f t="shared" ref="H9:I9" si="1">SUM(H26,H43,H60,H77,H94,H111,H128,H145,H162,H179,H196,H213,H230,H247,H264,H281,H298,H315,H332,H349,H366,H383)</f>
        <v>19.310245966378499</v>
      </c>
      <c r="I9" s="249">
        <f t="shared" si="1"/>
        <v>21.70098016382671</v>
      </c>
      <c r="J9" s="249">
        <f>SUM(G9:I9)</f>
        <v>134.28417625806006</v>
      </c>
      <c r="K9" s="238"/>
      <c r="L9" s="249">
        <f>SUM(L26,L43,L60,L77,L94,L111,L128,L145,L162,L179,L196,L213,L230,L247,L264,L281,L298,L315,L332,L349,L366,L383)</f>
        <v>106.19740390285237</v>
      </c>
      <c r="M9" s="249">
        <f t="shared" ref="M9:N9" si="2">SUM(M26,M43,M60,M77,M94,M111,M128,M145,M162,M179,M196,M213,M230,M247,M264,M281,M298,M315,M332,M349,M366,M383)</f>
        <v>24.792226075375517</v>
      </c>
      <c r="N9" s="249">
        <f t="shared" si="2"/>
        <v>23.864150187843784</v>
      </c>
      <c r="O9" s="249">
        <f>SUM(L9:N9)</f>
        <v>154.85378016607169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172.5004546903624</v>
      </c>
      <c r="C10" s="249">
        <f t="shared" si="3"/>
        <v>50.490277225540083</v>
      </c>
      <c r="D10" s="249">
        <f t="shared" si="3"/>
        <v>27.819412224680072</v>
      </c>
      <c r="E10" s="249">
        <f t="shared" ref="E10:E17" si="4">SUM(B10:D10)</f>
        <v>250.81014414058254</v>
      </c>
      <c r="F10" s="238"/>
      <c r="G10" s="249">
        <f t="shared" ref="G10:I10" si="5">SUM(G27,G44,G61,G78,G95,G112,G129,G146,G163,G180,G197,G214,G231,G248,G265,G282,G299,G316,G333,G350,G367,G384)</f>
        <v>207.87988696386068</v>
      </c>
      <c r="H10" s="249">
        <f t="shared" si="5"/>
        <v>63.119528613467523</v>
      </c>
      <c r="I10" s="249">
        <f t="shared" si="5"/>
        <v>33.94936756693518</v>
      </c>
      <c r="J10" s="249">
        <f t="shared" ref="J10:J17" si="6">SUM(G10:I10)</f>
        <v>304.94878314426336</v>
      </c>
      <c r="K10" s="238"/>
      <c r="L10" s="249">
        <f t="shared" ref="L10:N10" si="7">SUM(L27,L44,L61,L78,L95,L112,L129,L146,L163,L180,L197,L214,L231,L248,L265,L282,L299,L316,L333,L350,L367,L384)</f>
        <v>252.22396979977199</v>
      </c>
      <c r="M10" s="249">
        <f t="shared" si="7"/>
        <v>80.542532789941518</v>
      </c>
      <c r="N10" s="249">
        <f t="shared" si="7"/>
        <v>32.089399751900771</v>
      </c>
      <c r="O10" s="249">
        <f t="shared" ref="O10:O17" si="8">SUM(L10:N10)</f>
        <v>364.8559023416143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105.16535282995295</v>
      </c>
      <c r="C11" s="249">
        <f t="shared" si="3"/>
        <v>32.122460894471828</v>
      </c>
      <c r="D11" s="249">
        <f t="shared" si="3"/>
        <v>21.6391698415493</v>
      </c>
      <c r="E11" s="249">
        <f t="shared" si="4"/>
        <v>158.92698356597407</v>
      </c>
      <c r="F11" s="238"/>
      <c r="G11" s="249">
        <f t="shared" ref="G11:I11" si="9">SUM(G28,G45,G62,G79,G96,G113,G130,G147,G164,G181,G198,G215,G232,G249,G266,G283,G300,G317,G334,G351,G368,G385)</f>
        <v>121.0328766070792</v>
      </c>
      <c r="H11" s="249">
        <f t="shared" si="9"/>
        <v>39.283956986492512</v>
      </c>
      <c r="I11" s="249">
        <f t="shared" si="9"/>
        <v>21.081440208709843</v>
      </c>
      <c r="J11" s="249">
        <f t="shared" si="6"/>
        <v>181.39827380228155</v>
      </c>
      <c r="K11" s="238"/>
      <c r="L11" s="249">
        <f t="shared" ref="L11:N11" si="10">SUM(L28,L45,L62,L79,L96,L113,L130,L147,L164,L181,L198,L215,L232,L249,L266,L283,L300,L317,L334,L351,L368,L385)</f>
        <v>126.77694814606511</v>
      </c>
      <c r="M11" s="249">
        <f t="shared" si="10"/>
        <v>42.868978345338014</v>
      </c>
      <c r="N11" s="249">
        <f t="shared" si="10"/>
        <v>21.03645334220154</v>
      </c>
      <c r="O11" s="249">
        <f t="shared" si="8"/>
        <v>190.68237983360467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93.989184737228442</v>
      </c>
      <c r="C12" s="249">
        <f t="shared" si="3"/>
        <v>71.364725570716814</v>
      </c>
      <c r="D12" s="249">
        <f t="shared" si="3"/>
        <v>6.4254480402513181</v>
      </c>
      <c r="E12" s="249">
        <f t="shared" si="4"/>
        <v>171.77935834819658</v>
      </c>
      <c r="F12" s="238"/>
      <c r="G12" s="249">
        <f t="shared" ref="G12:I12" si="11">SUM(G29,G46,G63,G80,G97,G114,G131,G148,G165,G182,G199,G216,G233,G250,G267,G284,G301,G318,G335,G352,G369,G386)</f>
        <v>94.211513885159022</v>
      </c>
      <c r="H12" s="249">
        <f t="shared" si="11"/>
        <v>71.091853838516201</v>
      </c>
      <c r="I12" s="249">
        <f t="shared" si="11"/>
        <v>5.0277128217044513</v>
      </c>
      <c r="J12" s="249">
        <f t="shared" si="6"/>
        <v>170.33108054537968</v>
      </c>
      <c r="K12" s="238"/>
      <c r="L12" s="249">
        <f t="shared" ref="L12:N12" si="12">SUM(L29,L46,L63,L80,L97,L114,L131,L148,L165,L182,L199,L216,L233,L250,L267,L284,L301,L318,L335,L352,L369,L386)</f>
        <v>81.407627571404234</v>
      </c>
      <c r="M12" s="249">
        <f t="shared" si="12"/>
        <v>59.76536087061244</v>
      </c>
      <c r="N12" s="249">
        <f t="shared" si="12"/>
        <v>4.7699773875450884</v>
      </c>
      <c r="O12" s="249">
        <f t="shared" si="8"/>
        <v>145.94296582956176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96.23296549769789</v>
      </c>
      <c r="C13" s="249">
        <f t="shared" si="3"/>
        <v>13.678002068785116</v>
      </c>
      <c r="D13" s="249">
        <f t="shared" si="3"/>
        <v>37.545750142121548</v>
      </c>
      <c r="E13" s="249">
        <f t="shared" si="4"/>
        <v>147.45671770860457</v>
      </c>
      <c r="F13" s="238"/>
      <c r="G13" s="249">
        <f t="shared" ref="G13:I13" si="13">SUM(G30,G47,G64,G81,G98,G115,G132,G149,G166,G183,G200,G217,G234,G251,G268,G285,G302,G319,G336,G353,G370,G387)</f>
        <v>75.615685877394611</v>
      </c>
      <c r="H13" s="249">
        <f t="shared" si="13"/>
        <v>11.50873951894587</v>
      </c>
      <c r="I13" s="249">
        <f t="shared" si="13"/>
        <v>41.10144309085409</v>
      </c>
      <c r="J13" s="249">
        <f t="shared" si="6"/>
        <v>128.22586848719459</v>
      </c>
      <c r="K13" s="238"/>
      <c r="L13" s="249">
        <f t="shared" ref="L13:N13" si="14">SUM(L30,L47,L64,L81,L98,L115,L132,L149,L166,L183,L200,L217,L234,L251,L268,L285,L302,L319,L336,L353,L370,L387)</f>
        <v>62.93393117564343</v>
      </c>
      <c r="M13" s="249">
        <f t="shared" si="14"/>
        <v>13.155952707203303</v>
      </c>
      <c r="N13" s="249">
        <f t="shared" si="14"/>
        <v>42.504654883473805</v>
      </c>
      <c r="O13" s="249">
        <f t="shared" si="8"/>
        <v>118.59453876632054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65.665274583931307</v>
      </c>
      <c r="C14" s="249">
        <f t="shared" si="3"/>
        <v>62.86610707445481</v>
      </c>
      <c r="D14" s="249">
        <f t="shared" si="3"/>
        <v>11.122533862383708</v>
      </c>
      <c r="E14" s="249">
        <f t="shared" si="4"/>
        <v>139.65391552076983</v>
      </c>
      <c r="F14" s="238"/>
      <c r="G14" s="249">
        <f t="shared" ref="G14:I14" si="15">SUM(G31,G48,G65,G82,G99,G116,G133,G150,G167,G184,G201,G218,G235,G252,G269,G286,G303,G320,G337,G354,G371,G388)</f>
        <v>66.740523713622395</v>
      </c>
      <c r="H14" s="249">
        <f t="shared" si="15"/>
        <v>62.950940729853158</v>
      </c>
      <c r="I14" s="249">
        <f t="shared" si="15"/>
        <v>9.9252031708271424</v>
      </c>
      <c r="J14" s="249">
        <f t="shared" si="6"/>
        <v>139.61666761430268</v>
      </c>
      <c r="K14" s="238"/>
      <c r="L14" s="249">
        <f t="shared" ref="L14:N14" si="16">SUM(L31,L48,L65,L82,L99,L116,L133,L150,L167,L184,L201,L218,L235,L252,L269,L286,L303,L320,L337,L354,L371,L388)</f>
        <v>80.853821849383323</v>
      </c>
      <c r="M14" s="249">
        <f t="shared" si="16"/>
        <v>69.015929320153276</v>
      </c>
      <c r="N14" s="249">
        <f t="shared" si="16"/>
        <v>12.84092335656285</v>
      </c>
      <c r="O14" s="249">
        <f t="shared" si="8"/>
        <v>162.71067452609944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40.553294711555779</v>
      </c>
      <c r="C15" s="249">
        <f t="shared" si="3"/>
        <v>62.723671861346666</v>
      </c>
      <c r="D15" s="249">
        <f t="shared" si="3"/>
        <v>6.882176605520101</v>
      </c>
      <c r="E15" s="249">
        <f t="shared" si="4"/>
        <v>110.15914317842254</v>
      </c>
      <c r="F15" s="238"/>
      <c r="G15" s="249">
        <f t="shared" ref="G15:I15" si="17">SUM(G32,G49,G66,G83,G100,G117,G134,G151,G168,G185,G202,G219,G236,G253,G270,G287,G304,G321,G338,G355,G372,G389)</f>
        <v>39.267318528539207</v>
      </c>
      <c r="H15" s="249">
        <f t="shared" si="17"/>
        <v>62.17057659827497</v>
      </c>
      <c r="I15" s="249">
        <f t="shared" si="17"/>
        <v>4.4192341065706948</v>
      </c>
      <c r="J15" s="249">
        <f t="shared" si="6"/>
        <v>105.85712923338487</v>
      </c>
      <c r="K15" s="238"/>
      <c r="L15" s="249">
        <f t="shared" ref="L15:N15" si="18">SUM(L32,L49,L66,L83,L100,L117,L134,L151,L168,L185,L202,L219,L236,L253,L270,L287,L304,L321,L338,L355,L372,L389)</f>
        <v>42.201253117011781</v>
      </c>
      <c r="M15" s="249">
        <f t="shared" si="18"/>
        <v>64.325313271749224</v>
      </c>
      <c r="N15" s="249">
        <f t="shared" si="18"/>
        <v>3.8296268102029183</v>
      </c>
      <c r="O15" s="249">
        <f t="shared" si="8"/>
        <v>110.35619319896394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83.861223082480478</v>
      </c>
      <c r="C16" s="249">
        <f t="shared" si="3"/>
        <v>12.390664602888053</v>
      </c>
      <c r="D16" s="249">
        <f t="shared" si="3"/>
        <v>13.47840958545922</v>
      </c>
      <c r="E16" s="249">
        <f t="shared" si="4"/>
        <v>109.73029727082775</v>
      </c>
      <c r="F16" s="238"/>
      <c r="G16" s="249">
        <f t="shared" ref="G16:I16" si="19">SUM(G33,G50,G67,G84,G101,G118,G135,G152,G169,G186,G203,G220,G237,G254,G271,G288,G305,G322,G339,G356,G373,G390)</f>
        <v>65.574906672972133</v>
      </c>
      <c r="H16" s="249">
        <f t="shared" si="19"/>
        <v>16.383967888041607</v>
      </c>
      <c r="I16" s="249">
        <f t="shared" si="19"/>
        <v>15.590604810071872</v>
      </c>
      <c r="J16" s="249">
        <f t="shared" si="6"/>
        <v>97.54947937108561</v>
      </c>
      <c r="K16" s="238"/>
      <c r="L16" s="249">
        <f t="shared" ref="L16:N16" si="20">SUM(L33,L50,L67,L84,L101,L118,L135,L152,L169,L186,L203,L220,L237,L254,L271,L288,L305,L322,L339,L356,L373,L390)</f>
        <v>70.391102408623055</v>
      </c>
      <c r="M16" s="249">
        <f t="shared" si="20"/>
        <v>21.452652917561739</v>
      </c>
      <c r="N16" s="249">
        <f t="shared" si="20"/>
        <v>19.190119421818579</v>
      </c>
      <c r="O16" s="249">
        <f t="shared" si="8"/>
        <v>111.03387474800337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65.008088553559276</v>
      </c>
      <c r="C17" s="249">
        <f t="shared" si="3"/>
        <v>73.414807356891131</v>
      </c>
      <c r="D17" s="249">
        <f t="shared" si="3"/>
        <v>15.786652277831971</v>
      </c>
      <c r="E17" s="249">
        <f t="shared" si="4"/>
        <v>154.20954818828235</v>
      </c>
      <c r="F17" s="238"/>
      <c r="G17" s="249">
        <f t="shared" ref="G17:I17" si="21">SUM(G34,G51,G68,G85,G102,G119,G136,G153,G170,G187,G204,G221,G238,G255,G272,G289,G306,G323,G340,G357,G374,G391)</f>
        <v>54.881720059327883</v>
      </c>
      <c r="H17" s="249">
        <f t="shared" si="21"/>
        <v>67.049656842189265</v>
      </c>
      <c r="I17" s="249">
        <f t="shared" si="21"/>
        <v>15.390164642530616</v>
      </c>
      <c r="J17" s="249">
        <f t="shared" si="6"/>
        <v>137.32154154404776</v>
      </c>
      <c r="K17" s="238"/>
      <c r="L17" s="249">
        <f t="shared" ref="L17:N17" si="22">SUM(L34,L51,L68,L85,L102,L119,L136,L153,L170,L187,L204,L221,L238,L255,L272,L289,L306,L323,L340,L357,L374,L391)</f>
        <v>52.093675242762693</v>
      </c>
      <c r="M17" s="249">
        <f t="shared" si="22"/>
        <v>58.599829331603054</v>
      </c>
      <c r="N17" s="249">
        <f t="shared" si="22"/>
        <v>19.733186015394157</v>
      </c>
      <c r="O17" s="249">
        <f t="shared" si="8"/>
        <v>130.42669058975991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806.26507363207475</v>
      </c>
      <c r="C19" s="247">
        <f t="shared" ref="C19:O19" si="23">SUM(C9:C17)</f>
        <v>391.11858751160889</v>
      </c>
      <c r="D19" s="247">
        <f t="shared" si="23"/>
        <v>159.13333885631675</v>
      </c>
      <c r="E19" s="247">
        <f t="shared" si="23"/>
        <v>1356.5170000000005</v>
      </c>
      <c r="F19" s="247"/>
      <c r="G19" s="247">
        <f t="shared" si="23"/>
        <v>818.47738243581</v>
      </c>
      <c r="H19" s="247">
        <f t="shared" si="23"/>
        <v>412.86946698215962</v>
      </c>
      <c r="I19" s="247">
        <f t="shared" si="23"/>
        <v>168.18615058203059</v>
      </c>
      <c r="J19" s="247">
        <f t="shared" si="23"/>
        <v>1399.5330000000004</v>
      </c>
      <c r="K19" s="247"/>
      <c r="L19" s="247">
        <f t="shared" si="23"/>
        <v>875.07973321351801</v>
      </c>
      <c r="M19" s="247">
        <f t="shared" si="23"/>
        <v>434.51877562953808</v>
      </c>
      <c r="N19" s="247">
        <f t="shared" si="23"/>
        <v>179.85849115694344</v>
      </c>
      <c r="O19" s="247">
        <f t="shared" si="23"/>
        <v>1489.4569999999999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0.26762402189599843</v>
      </c>
      <c r="C26" s="302">
        <v>5.0028590785999652E-2</v>
      </c>
      <c r="D26" s="302">
        <v>9.9690594924159937E-2</v>
      </c>
      <c r="E26" s="302">
        <f>SUM(B26:D26)</f>
        <v>0.41734320760615801</v>
      </c>
      <c r="F26" s="303"/>
      <c r="G26" s="302">
        <v>0.14523860864429991</v>
      </c>
      <c r="H26" s="302">
        <v>3.2229408497379572E-3</v>
      </c>
      <c r="I26" s="302">
        <v>5.203493962248304E-2</v>
      </c>
      <c r="J26" s="302">
        <f>SUM(G26:I26)</f>
        <v>0.2004964891165209</v>
      </c>
      <c r="K26" s="303"/>
      <c r="L26" s="302">
        <v>0.21013652345787465</v>
      </c>
      <c r="M26" s="302">
        <v>4.0241022319429491E-3</v>
      </c>
      <c r="N26" s="302">
        <v>6.4543349048898427E-2</v>
      </c>
      <c r="O26" s="302">
        <f>SUM(L26:N26)</f>
        <v>0.278703974738716</v>
      </c>
    </row>
    <row r="27" spans="1:15" s="236" customFormat="1" x14ac:dyDescent="0.2">
      <c r="A27" s="237" t="str">
        <f>name!E$5</f>
        <v>Professional occupations</v>
      </c>
      <c r="B27" s="302">
        <v>0.29383480225699743</v>
      </c>
      <c r="C27" s="302">
        <v>2.7603965240123738E-2</v>
      </c>
      <c r="D27" s="302">
        <v>2.5006294385650621E-2</v>
      </c>
      <c r="E27" s="302">
        <f t="shared" ref="E27:E34" si="24">SUM(B27:D27)</f>
        <v>0.3464450618827718</v>
      </c>
      <c r="F27" s="303"/>
      <c r="G27" s="302">
        <v>0.21687296904208034</v>
      </c>
      <c r="H27" s="302">
        <v>1.9714201983857438E-3</v>
      </c>
      <c r="I27" s="302">
        <v>1.1938001001879072E-2</v>
      </c>
      <c r="J27" s="302">
        <f t="shared" ref="J27:J34" si="25">SUM(G27:I27)</f>
        <v>0.23078239024234518</v>
      </c>
      <c r="K27" s="303"/>
      <c r="L27" s="302">
        <v>0.43381789187043795</v>
      </c>
      <c r="M27" s="302">
        <v>2.5260833634456869E-3</v>
      </c>
      <c r="N27" s="302">
        <v>1.0671929413140296E-2</v>
      </c>
      <c r="O27" s="302">
        <f t="shared" ref="O27:O34" si="26">SUM(L27:N27)</f>
        <v>0.4470159046470239</v>
      </c>
    </row>
    <row r="28" spans="1:15" s="236" customFormat="1" x14ac:dyDescent="0.2">
      <c r="A28" s="237" t="str">
        <f>name!E$6</f>
        <v>Associate professional occupations</v>
      </c>
      <c r="B28" s="302">
        <v>0.22771401316918458</v>
      </c>
      <c r="C28" s="302">
        <v>3.4665415622624048E-2</v>
      </c>
      <c r="D28" s="302">
        <v>1.1261211595110839E-2</v>
      </c>
      <c r="E28" s="302">
        <f t="shared" si="24"/>
        <v>0.27364064038691949</v>
      </c>
      <c r="F28" s="303"/>
      <c r="G28" s="302">
        <v>0.14760791839844842</v>
      </c>
      <c r="H28" s="302">
        <v>1.952868723508698E-3</v>
      </c>
      <c r="I28" s="302">
        <v>5.4121272111033866E-3</v>
      </c>
      <c r="J28" s="302">
        <f t="shared" si="25"/>
        <v>0.15497291433306049</v>
      </c>
      <c r="K28" s="303"/>
      <c r="L28" s="302">
        <v>0.21602494409616288</v>
      </c>
      <c r="M28" s="302">
        <v>1.9243342762152822E-3</v>
      </c>
      <c r="N28" s="302">
        <v>6.8294600142612205E-3</v>
      </c>
      <c r="O28" s="302">
        <f t="shared" si="26"/>
        <v>0.22477873838663937</v>
      </c>
    </row>
    <row r="29" spans="1:15" s="236" customFormat="1" x14ac:dyDescent="0.2">
      <c r="A29" s="237" t="str">
        <f>name!E$7</f>
        <v>Administrative and secretarial occupations</v>
      </c>
      <c r="B29" s="302">
        <v>0.27482726181164979</v>
      </c>
      <c r="C29" s="302">
        <v>0.24027731610699146</v>
      </c>
      <c r="D29" s="302">
        <v>1.2869861809524402E-2</v>
      </c>
      <c r="E29" s="302">
        <f t="shared" si="24"/>
        <v>0.52797443972816571</v>
      </c>
      <c r="F29" s="303"/>
      <c r="G29" s="302">
        <v>0.1646430028062279</v>
      </c>
      <c r="H29" s="302">
        <v>1.09310217554966E-2</v>
      </c>
      <c r="I29" s="302">
        <v>9.6520576373685767E-3</v>
      </c>
      <c r="J29" s="302">
        <f t="shared" si="25"/>
        <v>0.18522608219909306</v>
      </c>
      <c r="K29" s="303"/>
      <c r="L29" s="302">
        <v>0.16124812546301617</v>
      </c>
      <c r="M29" s="302">
        <v>8.6639232631366414E-3</v>
      </c>
      <c r="N29" s="302">
        <v>5.3394332077264899E-3</v>
      </c>
      <c r="O29" s="302">
        <f t="shared" si="26"/>
        <v>0.17525148193387929</v>
      </c>
    </row>
    <row r="30" spans="1:15" s="236" customFormat="1" x14ac:dyDescent="0.2">
      <c r="A30" s="237" t="str">
        <f>name!E$8</f>
        <v>Skilled trades occupations</v>
      </c>
      <c r="B30" s="302">
        <v>0.91884988592600891</v>
      </c>
      <c r="C30" s="302">
        <v>0.32476212997320308</v>
      </c>
      <c r="D30" s="302">
        <v>3.0146080094831178</v>
      </c>
      <c r="E30" s="302">
        <f t="shared" si="24"/>
        <v>4.2582200253823297</v>
      </c>
      <c r="F30" s="303"/>
      <c r="G30" s="302">
        <v>0.33859989842137395</v>
      </c>
      <c r="H30" s="302">
        <v>1.1183332364930691E-2</v>
      </c>
      <c r="I30" s="302">
        <v>1.257108051192529</v>
      </c>
      <c r="J30" s="302">
        <f>SUM(G30:I30)</f>
        <v>1.6068912819788337</v>
      </c>
      <c r="K30" s="303"/>
      <c r="L30" s="302">
        <v>0.29154838664416416</v>
      </c>
      <c r="M30" s="302">
        <v>1.5154097055831844E-2</v>
      </c>
      <c r="N30" s="302">
        <v>1.2601135983894816</v>
      </c>
      <c r="O30" s="302">
        <f t="shared" si="26"/>
        <v>1.5668160820894776</v>
      </c>
    </row>
    <row r="31" spans="1:15" s="236" customFormat="1" x14ac:dyDescent="0.2">
      <c r="A31" s="237" t="str">
        <f>name!E$9</f>
        <v>Caring, leisure and other service occupations</v>
      </c>
      <c r="B31" s="302">
        <v>0.24266882937312662</v>
      </c>
      <c r="C31" s="302">
        <v>0.10891709194864301</v>
      </c>
      <c r="D31" s="302">
        <v>2.3689071711268089E-2</v>
      </c>
      <c r="E31" s="302">
        <f t="shared" si="24"/>
        <v>0.37527499303303774</v>
      </c>
      <c r="F31" s="303"/>
      <c r="G31" s="302">
        <v>0.11891586004412234</v>
      </c>
      <c r="H31" s="302">
        <v>5.1839839461290142E-3</v>
      </c>
      <c r="I31" s="302">
        <v>1.1020364681448696E-2</v>
      </c>
      <c r="J31" s="302">
        <f t="shared" si="25"/>
        <v>0.13512020867170005</v>
      </c>
      <c r="K31" s="303"/>
      <c r="L31" s="302">
        <v>0.13452894650816644</v>
      </c>
      <c r="M31" s="302">
        <v>4.8097537021517542E-3</v>
      </c>
      <c r="N31" s="302">
        <v>1.3514021331274693E-2</v>
      </c>
      <c r="O31" s="302">
        <f t="shared" si="26"/>
        <v>0.15285272154159288</v>
      </c>
    </row>
    <row r="32" spans="1:15" s="236" customFormat="1" x14ac:dyDescent="0.2">
      <c r="A32" s="237" t="str">
        <f>name!E$10</f>
        <v>Sales and customer service occupations</v>
      </c>
      <c r="B32" s="302">
        <v>8.0831787039709085E-2</v>
      </c>
      <c r="C32" s="302">
        <v>5.4188800818297703E-2</v>
      </c>
      <c r="D32" s="302">
        <v>2.7992652180309975E-2</v>
      </c>
      <c r="E32" s="302">
        <f t="shared" si="24"/>
        <v>0.16301324003831677</v>
      </c>
      <c r="F32" s="303"/>
      <c r="G32" s="302">
        <v>4.1436996671713217E-2</v>
      </c>
      <c r="H32" s="302">
        <v>2.3586682179389021E-3</v>
      </c>
      <c r="I32" s="302">
        <v>1.1531923671858057E-2</v>
      </c>
      <c r="J32" s="302">
        <f t="shared" si="25"/>
        <v>5.5327588561510176E-2</v>
      </c>
      <c r="K32" s="303"/>
      <c r="L32" s="302">
        <v>5.1510447607845893E-2</v>
      </c>
      <c r="M32" s="302">
        <v>2.522387001084959E-3</v>
      </c>
      <c r="N32" s="302">
        <v>9.2114535410115789E-3</v>
      </c>
      <c r="O32" s="302">
        <f t="shared" si="26"/>
        <v>6.3244288149942429E-2</v>
      </c>
    </row>
    <row r="33" spans="1:15" s="236" customFormat="1" x14ac:dyDescent="0.2">
      <c r="A33" s="237" t="str">
        <f>name!E$11</f>
        <v>Process, plant and machine operatives</v>
      </c>
      <c r="B33" s="302">
        <v>0.24417849657045276</v>
      </c>
      <c r="C33" s="302">
        <v>6.2081394419389667E-2</v>
      </c>
      <c r="D33" s="302">
        <v>1.5948403469476843E-2</v>
      </c>
      <c r="E33" s="302">
        <f t="shared" si="24"/>
        <v>0.32220829445931926</v>
      </c>
      <c r="F33" s="303"/>
      <c r="G33" s="302">
        <v>8.4032833280610869E-2</v>
      </c>
      <c r="H33" s="302">
        <v>2.577356981981234E-3</v>
      </c>
      <c r="I33" s="302">
        <v>7.9732720327042803E-3</v>
      </c>
      <c r="J33" s="302">
        <f t="shared" si="25"/>
        <v>9.4583462295296378E-2</v>
      </c>
      <c r="K33" s="303"/>
      <c r="L33" s="302">
        <v>7.6935356326890372E-2</v>
      </c>
      <c r="M33" s="302">
        <v>4.6487511040973753E-3</v>
      </c>
      <c r="N33" s="302">
        <v>1.0922029922795161E-2</v>
      </c>
      <c r="O33" s="302">
        <f t="shared" si="26"/>
        <v>9.2506137353782908E-2</v>
      </c>
    </row>
    <row r="34" spans="1:15" s="236" customFormat="1" x14ac:dyDescent="0.2">
      <c r="A34" s="237" t="str">
        <f>name!E$12</f>
        <v>Elementary occupations</v>
      </c>
      <c r="B34" s="302">
        <v>0.7892909511599594</v>
      </c>
      <c r="C34" s="302">
        <v>0.30363407088686994</v>
      </c>
      <c r="D34" s="302">
        <v>0.14795507543614297</v>
      </c>
      <c r="E34" s="302">
        <f t="shared" si="24"/>
        <v>1.2408800974829723</v>
      </c>
      <c r="F34" s="303"/>
      <c r="G34" s="302">
        <v>0.26246375602958066</v>
      </c>
      <c r="H34" s="302">
        <v>1.1716661677729851E-2</v>
      </c>
      <c r="I34" s="302">
        <v>5.0419164894327899E-2</v>
      </c>
      <c r="J34" s="302">
        <f t="shared" si="25"/>
        <v>0.3245995826016384</v>
      </c>
      <c r="K34" s="303"/>
      <c r="L34" s="302">
        <v>0.18736973328925863</v>
      </c>
      <c r="M34" s="302">
        <v>8.296045611192614E-3</v>
      </c>
      <c r="N34" s="302">
        <v>5.4164892258493039E-2</v>
      </c>
      <c r="O34" s="302">
        <f t="shared" si="26"/>
        <v>0.24983067115894431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3.3398200492030878</v>
      </c>
      <c r="C36" s="311">
        <f t="shared" ref="C36:O36" si="27">SUM(C26:C34)</f>
        <v>1.2061587758021421</v>
      </c>
      <c r="D36" s="311">
        <f t="shared" si="27"/>
        <v>3.3790211749947616</v>
      </c>
      <c r="E36" s="311">
        <f t="shared" si="27"/>
        <v>7.9249999999999909</v>
      </c>
      <c r="F36" s="311"/>
      <c r="G36" s="311">
        <f t="shared" si="27"/>
        <v>1.5198118433384573</v>
      </c>
      <c r="H36" s="311">
        <f t="shared" si="27"/>
        <v>5.109825471583869E-2</v>
      </c>
      <c r="I36" s="311">
        <f t="shared" si="27"/>
        <v>1.4170899019457022</v>
      </c>
      <c r="J36" s="311">
        <f t="shared" si="27"/>
        <v>2.9879999999999987</v>
      </c>
      <c r="K36" s="311"/>
      <c r="L36" s="311">
        <f t="shared" si="27"/>
        <v>1.7631203552638171</v>
      </c>
      <c r="M36" s="311">
        <f t="shared" si="27"/>
        <v>5.2569477609099101E-2</v>
      </c>
      <c r="N36" s="311">
        <f t="shared" si="27"/>
        <v>1.4353101671270825</v>
      </c>
      <c r="O36" s="311">
        <f t="shared" si="27"/>
        <v>3.2509999999999981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3.2870817436880237E-2</v>
      </c>
      <c r="C43" s="302">
        <v>1.3852884244711661E-4</v>
      </c>
      <c r="D43" s="302">
        <v>2.6555523879191741E-2</v>
      </c>
      <c r="E43" s="302">
        <f>SUM(B43:D43)</f>
        <v>5.9564870158519093E-2</v>
      </c>
      <c r="F43" s="303"/>
      <c r="G43" s="302">
        <v>0.11442878623325382</v>
      </c>
      <c r="H43" s="302">
        <v>1.4421392623505027E-3</v>
      </c>
      <c r="I43" s="302">
        <v>0</v>
      </c>
      <c r="J43" s="302">
        <f>SUM(G43:I43)</f>
        <v>0.11587092549560432</v>
      </c>
      <c r="K43" s="303"/>
      <c r="L43" s="302">
        <v>6.0891042382242307E-2</v>
      </c>
      <c r="M43" s="302">
        <v>9.1633531002522023E-4</v>
      </c>
      <c r="N43" s="302">
        <v>0</v>
      </c>
      <c r="O43" s="302">
        <f>SUM(L43:N43)</f>
        <v>6.1807377692267525E-2</v>
      </c>
    </row>
    <row r="44" spans="1:15" s="236" customFormat="1" x14ac:dyDescent="0.2">
      <c r="A44" s="237" t="str">
        <f>name!E$5</f>
        <v>Professional occupations</v>
      </c>
      <c r="B44" s="302">
        <v>3.6254961275424595E-2</v>
      </c>
      <c r="C44" s="302">
        <v>5.4420486682533011E-4</v>
      </c>
      <c r="D44" s="302">
        <v>2.0302836985748848E-2</v>
      </c>
      <c r="E44" s="302">
        <f t="shared" ref="E44:E51" si="28">SUM(B44:D44)</f>
        <v>5.7102003127998777E-2</v>
      </c>
      <c r="F44" s="303"/>
      <c r="G44" s="302">
        <v>0.1242418420713044</v>
      </c>
      <c r="H44" s="302">
        <v>3.6896783383622909E-3</v>
      </c>
      <c r="I44" s="302">
        <v>0</v>
      </c>
      <c r="J44" s="302">
        <f t="shared" ref="J44:J46" si="29">SUM(G44:I44)</f>
        <v>0.12793152040966668</v>
      </c>
      <c r="K44" s="303"/>
      <c r="L44" s="302">
        <v>6.4697100004196789E-2</v>
      </c>
      <c r="M44" s="302">
        <v>2.0582200361712742E-3</v>
      </c>
      <c r="N44" s="302">
        <v>0</v>
      </c>
      <c r="O44" s="302">
        <f t="shared" ref="O44:O51" si="30">SUM(L44:N44)</f>
        <v>6.6755320040368063E-2</v>
      </c>
    </row>
    <row r="45" spans="1:15" s="236" customFormat="1" x14ac:dyDescent="0.2">
      <c r="A45" s="237" t="str">
        <f>name!E$6</f>
        <v>Associate professional occupations</v>
      </c>
      <c r="B45" s="302">
        <v>2.8231600984303287E-2</v>
      </c>
      <c r="C45" s="302">
        <v>3.3896123418598509E-4</v>
      </c>
      <c r="D45" s="302">
        <v>1.1547076024693742E-2</v>
      </c>
      <c r="E45" s="302">
        <f t="shared" si="28"/>
        <v>4.0117638243183013E-2</v>
      </c>
      <c r="F45" s="303"/>
      <c r="G45" s="302">
        <v>0.11276153910185842</v>
      </c>
      <c r="H45" s="302">
        <v>2.1437833862550113E-3</v>
      </c>
      <c r="I45" s="302">
        <v>0</v>
      </c>
      <c r="J45" s="302">
        <f t="shared" si="29"/>
        <v>0.11490532248811343</v>
      </c>
      <c r="K45" s="303"/>
      <c r="L45" s="302">
        <v>5.5086862978888249E-2</v>
      </c>
      <c r="M45" s="302">
        <v>1.081527429390881E-3</v>
      </c>
      <c r="N45" s="302">
        <v>0</v>
      </c>
      <c r="O45" s="302">
        <f t="shared" si="30"/>
        <v>5.6168390408279131E-2</v>
      </c>
    </row>
    <row r="46" spans="1:15" s="236" customFormat="1" x14ac:dyDescent="0.2">
      <c r="A46" s="237" t="str">
        <f>name!E$7</f>
        <v>Administrative and secretarial occupations</v>
      </c>
      <c r="B46" s="302">
        <v>4.7448127103112137E-3</v>
      </c>
      <c r="C46" s="302">
        <v>6.9364852896128552E-4</v>
      </c>
      <c r="D46" s="302">
        <v>5.3834834954926422E-3</v>
      </c>
      <c r="E46" s="302">
        <f t="shared" si="28"/>
        <v>1.0821944734765141E-2</v>
      </c>
      <c r="F46" s="303"/>
      <c r="G46" s="302">
        <v>3.636077961822743E-2</v>
      </c>
      <c r="H46" s="302">
        <v>3.1200473991528526E-3</v>
      </c>
      <c r="I46" s="302">
        <v>0</v>
      </c>
      <c r="J46" s="302">
        <f t="shared" si="29"/>
        <v>3.9480827017380281E-2</v>
      </c>
      <c r="K46" s="303"/>
      <c r="L46" s="302">
        <v>1.6465587532035194E-2</v>
      </c>
      <c r="M46" s="302">
        <v>1.3050184384524779E-3</v>
      </c>
      <c r="N46" s="302">
        <v>0</v>
      </c>
      <c r="O46" s="302">
        <f t="shared" si="30"/>
        <v>1.7770605970487671E-2</v>
      </c>
    </row>
    <row r="47" spans="1:15" s="236" customFormat="1" x14ac:dyDescent="0.2">
      <c r="A47" s="237" t="str">
        <f>name!E$8</f>
        <v>Skilled trades occupations</v>
      </c>
      <c r="B47" s="302">
        <v>4.799006052253367E-2</v>
      </c>
      <c r="C47" s="302">
        <v>1.2485098775929344E-4</v>
      </c>
      <c r="D47" s="302">
        <v>5.0359625400086226E-2</v>
      </c>
      <c r="E47" s="302">
        <f t="shared" si="28"/>
        <v>9.847453691037919E-2</v>
      </c>
      <c r="F47" s="303"/>
      <c r="G47" s="302">
        <v>0.11872290643959454</v>
      </c>
      <c r="H47" s="302">
        <v>8.7710733247994203E-4</v>
      </c>
      <c r="I47" s="302">
        <v>0</v>
      </c>
      <c r="J47" s="302">
        <f>SUM(G47:I47)</f>
        <v>0.11960001377207449</v>
      </c>
      <c r="K47" s="303"/>
      <c r="L47" s="302">
        <v>4.511221710296022E-2</v>
      </c>
      <c r="M47" s="302">
        <v>7.4642488856556529E-4</v>
      </c>
      <c r="N47" s="302">
        <v>0</v>
      </c>
      <c r="O47" s="302">
        <f t="shared" si="30"/>
        <v>4.5858641991525784E-2</v>
      </c>
    </row>
    <row r="48" spans="1:15" s="236" customFormat="1" x14ac:dyDescent="0.2">
      <c r="A48" s="237" t="str">
        <f>name!E$9</f>
        <v>Caring, leisure and other service occupations</v>
      </c>
      <c r="B48" s="302">
        <v>6.5025831658089934E-3</v>
      </c>
      <c r="C48" s="302">
        <v>6.6975889500803481E-4</v>
      </c>
      <c r="D48" s="302">
        <v>1.6005240495657678E-3</v>
      </c>
      <c r="E48" s="302">
        <f t="shared" si="28"/>
        <v>8.7728661103827956E-3</v>
      </c>
      <c r="F48" s="303"/>
      <c r="G48" s="302">
        <v>1.3754437568945246E-2</v>
      </c>
      <c r="H48" s="302">
        <v>2.8647951698906353E-3</v>
      </c>
      <c r="I48" s="302">
        <v>0</v>
      </c>
      <c r="J48" s="302">
        <f t="shared" ref="J48:J51" si="31">SUM(G48:I48)</f>
        <v>1.6619232738835883E-2</v>
      </c>
      <c r="K48" s="303"/>
      <c r="L48" s="302">
        <v>6.9143317541171586E-3</v>
      </c>
      <c r="M48" s="302">
        <v>1.4033221487250358E-3</v>
      </c>
      <c r="N48" s="302">
        <v>0</v>
      </c>
      <c r="O48" s="302">
        <f t="shared" si="30"/>
        <v>8.3176539028421946E-3</v>
      </c>
    </row>
    <row r="49" spans="1:15" s="236" customFormat="1" x14ac:dyDescent="0.2">
      <c r="A49" s="237" t="str">
        <f>name!E$10</f>
        <v>Sales and customer service occupations</v>
      </c>
      <c r="B49" s="302">
        <v>4.1142825354497986E-3</v>
      </c>
      <c r="C49" s="302">
        <v>7.540020024608625E-4</v>
      </c>
      <c r="D49" s="302">
        <v>3.8241975053278816E-3</v>
      </c>
      <c r="E49" s="302">
        <f t="shared" si="28"/>
        <v>8.6924820432385426E-3</v>
      </c>
      <c r="F49" s="303"/>
      <c r="G49" s="302">
        <v>1.4202575202042197E-2</v>
      </c>
      <c r="H49" s="302">
        <v>3.4067153654657244E-3</v>
      </c>
      <c r="I49" s="302">
        <v>0</v>
      </c>
      <c r="J49" s="302">
        <f t="shared" si="31"/>
        <v>1.7609290567507922E-2</v>
      </c>
      <c r="K49" s="303"/>
      <c r="L49" s="302">
        <v>7.4563066182978125E-3</v>
      </c>
      <c r="M49" s="302">
        <v>1.6803749029661865E-3</v>
      </c>
      <c r="N49" s="302">
        <v>0</v>
      </c>
      <c r="O49" s="302">
        <f t="shared" si="30"/>
        <v>9.1366815212639996E-3</v>
      </c>
    </row>
    <row r="50" spans="1:15" s="236" customFormat="1" x14ac:dyDescent="0.2">
      <c r="A50" s="237" t="str">
        <f>name!E$11</f>
        <v>Process, plant and machine operatives</v>
      </c>
      <c r="B50" s="302">
        <v>3.306694831580053E-2</v>
      </c>
      <c r="C50" s="302">
        <v>1.7521389749573809E-4</v>
      </c>
      <c r="D50" s="302">
        <v>3.1147432403103113E-2</v>
      </c>
      <c r="E50" s="302">
        <f t="shared" si="28"/>
        <v>6.4389594616399384E-2</v>
      </c>
      <c r="F50" s="303"/>
      <c r="G50" s="302">
        <v>7.1870152746118535E-2</v>
      </c>
      <c r="H50" s="302">
        <v>2.2266544017434569E-3</v>
      </c>
      <c r="I50" s="302">
        <v>0</v>
      </c>
      <c r="J50" s="302">
        <f t="shared" si="31"/>
        <v>7.4096807147861987E-2</v>
      </c>
      <c r="K50" s="303"/>
      <c r="L50" s="302">
        <v>2.4565328517576618E-2</v>
      </c>
      <c r="M50" s="302">
        <v>1.4422844112784434E-3</v>
      </c>
      <c r="N50" s="302">
        <v>0</v>
      </c>
      <c r="O50" s="302">
        <f t="shared" si="30"/>
        <v>2.6007612928855062E-2</v>
      </c>
    </row>
    <row r="51" spans="1:15" s="236" customFormat="1" x14ac:dyDescent="0.2">
      <c r="A51" s="237" t="str">
        <f>name!E$12</f>
        <v>Elementary occupations</v>
      </c>
      <c r="B51" s="302">
        <v>3.3069370067888596E-3</v>
      </c>
      <c r="C51" s="302">
        <v>7.9007975675346909E-4</v>
      </c>
      <c r="D51" s="302">
        <v>7.5967047291592385E-2</v>
      </c>
      <c r="E51" s="302">
        <f t="shared" si="28"/>
        <v>8.006406405513472E-2</v>
      </c>
      <c r="F51" s="303"/>
      <c r="G51" s="302">
        <v>6.0543847036373622E-3</v>
      </c>
      <c r="H51" s="302">
        <v>2.8316756593165797E-3</v>
      </c>
      <c r="I51" s="302">
        <v>0</v>
      </c>
      <c r="J51" s="302">
        <f t="shared" si="31"/>
        <v>8.8860603629539424E-3</v>
      </c>
      <c r="K51" s="303"/>
      <c r="L51" s="302">
        <v>1.3368085390338424E-3</v>
      </c>
      <c r="M51" s="302">
        <v>8.4090700507644665E-4</v>
      </c>
      <c r="N51" s="302">
        <v>0</v>
      </c>
      <c r="O51" s="302">
        <f t="shared" si="30"/>
        <v>2.1777155441102891E-3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0.19708300395330117</v>
      </c>
      <c r="C53" s="311">
        <f t="shared" ref="C53:E53" si="32">SUM(C43:C51)</f>
        <v>4.2292490118971144E-3</v>
      </c>
      <c r="D53" s="311">
        <f t="shared" si="32"/>
        <v>0.22668774703480238</v>
      </c>
      <c r="E53" s="311">
        <f t="shared" si="32"/>
        <v>0.42800000000000066</v>
      </c>
      <c r="F53" s="311"/>
      <c r="G53" s="311">
        <f t="shared" ref="G53:J53" si="33">SUM(G43:G51)</f>
        <v>0.61239740368498197</v>
      </c>
      <c r="H53" s="311">
        <f t="shared" si="33"/>
        <v>2.2602596315016994E-2</v>
      </c>
      <c r="I53" s="311">
        <f t="shared" si="33"/>
        <v>0</v>
      </c>
      <c r="J53" s="311">
        <f t="shared" si="33"/>
        <v>0.6349999999999989</v>
      </c>
      <c r="K53" s="311"/>
      <c r="L53" s="311">
        <f t="shared" ref="L53:O53" si="34">SUM(L43:L51)</f>
        <v>0.28252558542934814</v>
      </c>
      <c r="M53" s="311">
        <f t="shared" si="34"/>
        <v>1.1474414570651532E-2</v>
      </c>
      <c r="N53" s="311">
        <f t="shared" si="34"/>
        <v>0</v>
      </c>
      <c r="O53" s="311">
        <f t="shared" si="34"/>
        <v>0.29399999999999971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0.67749740854746254</v>
      </c>
      <c r="C60" s="302">
        <v>3.6410357689599097E-2</v>
      </c>
      <c r="D60" s="302">
        <v>8.9301238847380907E-2</v>
      </c>
      <c r="E60" s="302">
        <f>SUM(B60:D60)</f>
        <v>0.8032090050844426</v>
      </c>
      <c r="F60" s="303"/>
      <c r="G60" s="302">
        <v>0.75603629918550519</v>
      </c>
      <c r="H60" s="302">
        <v>6.5577382829047473E-2</v>
      </c>
      <c r="I60" s="302">
        <v>4.6274281384171979E-2</v>
      </c>
      <c r="J60" s="302">
        <f>SUM(G60:I60)</f>
        <v>0.86788796339872465</v>
      </c>
      <c r="K60" s="303"/>
      <c r="L60" s="302">
        <v>0.77271581259787603</v>
      </c>
      <c r="M60" s="302">
        <v>7.1057902274511128E-2</v>
      </c>
      <c r="N60" s="302">
        <v>5.6114415516040766E-2</v>
      </c>
      <c r="O60" s="302">
        <f>SUM(L60:N60)</f>
        <v>0.89988813038842796</v>
      </c>
    </row>
    <row r="61" spans="1:15" s="236" customFormat="1" x14ac:dyDescent="0.2">
      <c r="A61" s="237" t="str">
        <f>name!E$5</f>
        <v>Professional occupations</v>
      </c>
      <c r="B61" s="302">
        <v>0.66695352426711585</v>
      </c>
      <c r="C61" s="302">
        <v>3.5096910961057576E-2</v>
      </c>
      <c r="D61" s="302">
        <v>5.399359502855134E-2</v>
      </c>
      <c r="E61" s="302">
        <f t="shared" ref="E61:E68" si="35">SUM(B61:D61)</f>
        <v>0.75604403025672484</v>
      </c>
      <c r="F61" s="303"/>
      <c r="G61" s="302">
        <v>0.84767767850917941</v>
      </c>
      <c r="H61" s="302">
        <v>4.9760458060048175E-2</v>
      </c>
      <c r="I61" s="302">
        <v>3.8573663007067494E-2</v>
      </c>
      <c r="J61" s="302">
        <f t="shared" ref="J61:J63" si="36">SUM(G61:I61)</f>
        <v>0.9360117995762951</v>
      </c>
      <c r="K61" s="303"/>
      <c r="L61" s="302">
        <v>1.0977735929231176</v>
      </c>
      <c r="M61" s="302">
        <v>4.9848177670263297E-2</v>
      </c>
      <c r="N61" s="302">
        <v>2.7934769197112127E-2</v>
      </c>
      <c r="O61" s="302">
        <f t="shared" ref="O61:O68" si="37">SUM(L61:N61)</f>
        <v>1.175556539790493</v>
      </c>
    </row>
    <row r="62" spans="1:15" s="236" customFormat="1" x14ac:dyDescent="0.2">
      <c r="A62" s="237" t="str">
        <f>name!E$6</f>
        <v>Associate professional occupations</v>
      </c>
      <c r="B62" s="302">
        <v>0.88769266142657122</v>
      </c>
      <c r="C62" s="302">
        <v>6.7245818717155389E-2</v>
      </c>
      <c r="D62" s="302">
        <v>3.9562804528660539E-2</v>
      </c>
      <c r="E62" s="302">
        <f t="shared" si="35"/>
        <v>0.99450128467238719</v>
      </c>
      <c r="F62" s="303"/>
      <c r="G62" s="302">
        <v>1.0260989468323978</v>
      </c>
      <c r="H62" s="302">
        <v>8.1501658014050266E-2</v>
      </c>
      <c r="I62" s="302">
        <v>2.1705166697810464E-2</v>
      </c>
      <c r="J62" s="302">
        <f t="shared" si="36"/>
        <v>1.1293057715442585</v>
      </c>
      <c r="K62" s="303"/>
      <c r="L62" s="302">
        <v>1.0467759860366905</v>
      </c>
      <c r="M62" s="302">
        <v>6.0847850673945915E-2</v>
      </c>
      <c r="N62" s="302">
        <v>1.7422420189753408E-2</v>
      </c>
      <c r="O62" s="302">
        <f t="shared" si="37"/>
        <v>1.1250462569003898</v>
      </c>
    </row>
    <row r="63" spans="1:15" s="236" customFormat="1" x14ac:dyDescent="0.2">
      <c r="A63" s="237" t="str">
        <f>name!E$7</f>
        <v>Administrative and secretarial occupations</v>
      </c>
      <c r="B63" s="302">
        <v>0.65566488244362575</v>
      </c>
      <c r="C63" s="302">
        <v>0.13677536027723092</v>
      </c>
      <c r="D63" s="302">
        <v>2.3554701088674714E-2</v>
      </c>
      <c r="E63" s="302">
        <f t="shared" si="35"/>
        <v>0.81599494380953141</v>
      </c>
      <c r="F63" s="303"/>
      <c r="G63" s="302">
        <v>0.66404514020391159</v>
      </c>
      <c r="H63" s="302">
        <v>0.12172843558621257</v>
      </c>
      <c r="I63" s="302">
        <v>1.296363363844889E-2</v>
      </c>
      <c r="J63" s="302">
        <f t="shared" si="36"/>
        <v>0.79873720942857307</v>
      </c>
      <c r="K63" s="303"/>
      <c r="L63" s="302">
        <v>0.59817275603377951</v>
      </c>
      <c r="M63" s="302">
        <v>0.11879493512848539</v>
      </c>
      <c r="N63" s="302">
        <v>1.3306388175883629E-2</v>
      </c>
      <c r="O63" s="302">
        <f t="shared" si="37"/>
        <v>0.73027407933814847</v>
      </c>
    </row>
    <row r="64" spans="1:15" s="236" customFormat="1" x14ac:dyDescent="0.2">
      <c r="A64" s="237" t="str">
        <f>name!E$8</f>
        <v>Skilled trades occupations</v>
      </c>
      <c r="B64" s="302">
        <v>1.5158784483596384</v>
      </c>
      <c r="C64" s="302">
        <v>0.1140751672525912</v>
      </c>
      <c r="D64" s="302">
        <v>0.26470346867206457</v>
      </c>
      <c r="E64" s="302">
        <f t="shared" si="35"/>
        <v>1.8946570842842942</v>
      </c>
      <c r="F64" s="303"/>
      <c r="G64" s="302">
        <v>1.0806904356488274</v>
      </c>
      <c r="H64" s="302">
        <v>9.9995353696773467E-2</v>
      </c>
      <c r="I64" s="302">
        <v>7.9736069520498526E-2</v>
      </c>
      <c r="J64" s="302">
        <f>SUM(G64:I64)</f>
        <v>1.2604218588660994</v>
      </c>
      <c r="K64" s="303"/>
      <c r="L64" s="302">
        <v>0.93054705871355736</v>
      </c>
      <c r="M64" s="302">
        <v>8.7078715233393444E-2</v>
      </c>
      <c r="N64" s="302">
        <v>7.5123087902385671E-2</v>
      </c>
      <c r="O64" s="302">
        <f t="shared" si="37"/>
        <v>1.0927488618493364</v>
      </c>
    </row>
    <row r="65" spans="1:15" s="236" customFormat="1" x14ac:dyDescent="0.2">
      <c r="A65" s="237" t="str">
        <f>name!E$9</f>
        <v>Caring, leisure and other service occupations</v>
      </c>
      <c r="B65" s="302">
        <v>8.6454027838092029E-2</v>
      </c>
      <c r="C65" s="302">
        <v>1.3973927433122585E-2</v>
      </c>
      <c r="D65" s="302">
        <v>1.4793133703745564E-2</v>
      </c>
      <c r="E65" s="302">
        <f t="shared" si="35"/>
        <v>0.11522108897496018</v>
      </c>
      <c r="F65" s="303"/>
      <c r="G65" s="302">
        <v>9.3340071803674651E-2</v>
      </c>
      <c r="H65" s="302">
        <v>1.4528718564302991E-2</v>
      </c>
      <c r="I65" s="302">
        <v>1.3197409695196474E-2</v>
      </c>
      <c r="J65" s="302">
        <f t="shared" ref="J65:J68" si="38">SUM(G65:I65)</f>
        <v>0.12106620006317412</v>
      </c>
      <c r="K65" s="303"/>
      <c r="L65" s="302">
        <v>9.4337192873976183E-2</v>
      </c>
      <c r="M65" s="302">
        <v>1.1765710161160825E-2</v>
      </c>
      <c r="N65" s="302">
        <v>1.7740426142227931E-2</v>
      </c>
      <c r="O65" s="302">
        <f t="shared" si="37"/>
        <v>0.12384332917736493</v>
      </c>
    </row>
    <row r="66" spans="1:15" s="236" customFormat="1" x14ac:dyDescent="0.2">
      <c r="A66" s="237" t="str">
        <f>name!E$10</f>
        <v>Sales and customer service occupations</v>
      </c>
      <c r="B66" s="302">
        <v>0.1742466134892974</v>
      </c>
      <c r="C66" s="302">
        <v>0.11999393249116749</v>
      </c>
      <c r="D66" s="302">
        <v>2.4549260577922841E-2</v>
      </c>
      <c r="E66" s="302">
        <f t="shared" si="35"/>
        <v>0.31878980655838773</v>
      </c>
      <c r="F66" s="303"/>
      <c r="G66" s="302">
        <v>0.16577142571326792</v>
      </c>
      <c r="H66" s="302">
        <v>0.10966450632288484</v>
      </c>
      <c r="I66" s="302">
        <v>1.260193871765381E-2</v>
      </c>
      <c r="J66" s="302">
        <f t="shared" si="38"/>
        <v>0.28803787075380655</v>
      </c>
      <c r="K66" s="303"/>
      <c r="L66" s="302">
        <v>0.18044484274742706</v>
      </c>
      <c r="M66" s="302">
        <v>8.7143528140495655E-2</v>
      </c>
      <c r="N66" s="302">
        <v>1.430425190149236E-2</v>
      </c>
      <c r="O66" s="302">
        <f t="shared" si="37"/>
        <v>0.28189262278941507</v>
      </c>
    </row>
    <row r="67" spans="1:15" s="236" customFormat="1" x14ac:dyDescent="0.2">
      <c r="A67" s="237" t="str">
        <f>name!E$11</f>
        <v>Process, plant and machine operatives</v>
      </c>
      <c r="B67" s="302">
        <v>4.1175803534963471</v>
      </c>
      <c r="C67" s="302">
        <v>0.51626354779218642</v>
      </c>
      <c r="D67" s="302">
        <v>7.9245106285577446E-2</v>
      </c>
      <c r="E67" s="302">
        <f t="shared" si="35"/>
        <v>4.7130890075741103</v>
      </c>
      <c r="F67" s="303"/>
      <c r="G67" s="302">
        <v>2.9663219097674829</v>
      </c>
      <c r="H67" s="302">
        <v>0.51297566253731519</v>
      </c>
      <c r="I67" s="302">
        <v>4.4168323065482684E-2</v>
      </c>
      <c r="J67" s="302">
        <f t="shared" si="38"/>
        <v>3.5234658953702809</v>
      </c>
      <c r="K67" s="303"/>
      <c r="L67" s="302">
        <v>2.9713612925438166</v>
      </c>
      <c r="M67" s="302">
        <v>0.57179425852452159</v>
      </c>
      <c r="N67" s="302">
        <v>5.1687695471002458E-2</v>
      </c>
      <c r="O67" s="302">
        <f t="shared" si="37"/>
        <v>3.5948432465393405</v>
      </c>
    </row>
    <row r="68" spans="1:15" s="236" customFormat="1" x14ac:dyDescent="0.2">
      <c r="A68" s="237" t="str">
        <f>name!E$12</f>
        <v>Elementary occupations</v>
      </c>
      <c r="B68" s="302">
        <v>1.8926359494756102</v>
      </c>
      <c r="C68" s="302">
        <v>0.23680880947696956</v>
      </c>
      <c r="D68" s="302">
        <v>2.4048989832562477E-2</v>
      </c>
      <c r="E68" s="302">
        <f t="shared" si="35"/>
        <v>2.1534937487851424</v>
      </c>
      <c r="F68" s="303"/>
      <c r="G68" s="302">
        <v>1.3434291715449818</v>
      </c>
      <c r="H68" s="302">
        <v>0.19640057606085037</v>
      </c>
      <c r="I68" s="302">
        <v>9.2356833929553416E-3</v>
      </c>
      <c r="J68" s="302">
        <f t="shared" si="38"/>
        <v>1.5490654309987875</v>
      </c>
      <c r="K68" s="303"/>
      <c r="L68" s="302">
        <v>1.0698087206638169</v>
      </c>
      <c r="M68" s="302">
        <v>0.14955623265821485</v>
      </c>
      <c r="N68" s="302">
        <v>1.2541979905043283E-2</v>
      </c>
      <c r="O68" s="302">
        <f t="shared" si="37"/>
        <v>1.2319069332270751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10.674603869343759</v>
      </c>
      <c r="C70" s="311">
        <f t="shared" ref="C70:E70" si="39">SUM(C60:C68)</f>
        <v>1.2766438320910802</v>
      </c>
      <c r="D70" s="311">
        <f t="shared" si="39"/>
        <v>0.61375229856514035</v>
      </c>
      <c r="E70" s="311">
        <f t="shared" si="39"/>
        <v>12.56499999999998</v>
      </c>
      <c r="F70" s="311"/>
      <c r="G70" s="311">
        <f t="shared" ref="G70:J70" si="40">SUM(G60:G68)</f>
        <v>8.9434110792092287</v>
      </c>
      <c r="H70" s="311">
        <f t="shared" si="40"/>
        <v>1.2521327516714855</v>
      </c>
      <c r="I70" s="311">
        <f t="shared" si="40"/>
        <v>0.27845616911928561</v>
      </c>
      <c r="J70" s="311">
        <f t="shared" si="40"/>
        <v>10.474</v>
      </c>
      <c r="K70" s="311"/>
      <c r="L70" s="311">
        <f t="shared" ref="L70:O70" si="41">SUM(L60:L68)</f>
        <v>8.7619372551340575</v>
      </c>
      <c r="M70" s="311">
        <f t="shared" si="41"/>
        <v>1.2078873104649923</v>
      </c>
      <c r="N70" s="311">
        <f t="shared" si="41"/>
        <v>0.28617543440094162</v>
      </c>
      <c r="O70" s="311">
        <f t="shared" si="41"/>
        <v>10.255999999999991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1.3076185812041334</v>
      </c>
      <c r="C77" s="302">
        <v>8.2386329166996342E-2</v>
      </c>
      <c r="D77" s="302">
        <v>0.12134083408459616</v>
      </c>
      <c r="E77" s="302">
        <f>SUM(B77:D77)</f>
        <v>1.5113457444557259</v>
      </c>
      <c r="F77" s="303"/>
      <c r="G77" s="302">
        <v>1.6239524267855696</v>
      </c>
      <c r="H77" s="302">
        <v>0.14485277464201574</v>
      </c>
      <c r="I77" s="302">
        <v>0.13939375928658651</v>
      </c>
      <c r="J77" s="302">
        <f>SUM(G77:I77)</f>
        <v>1.9081989607141718</v>
      </c>
      <c r="K77" s="303"/>
      <c r="L77" s="302">
        <v>1.5588438549511814</v>
      </c>
      <c r="M77" s="302">
        <v>0.16280133879127517</v>
      </c>
      <c r="N77" s="302">
        <v>0.13487467816877238</v>
      </c>
      <c r="O77" s="302">
        <f>SUM(L77:N77)</f>
        <v>1.856519871911229</v>
      </c>
    </row>
    <row r="78" spans="1:15" s="236" customFormat="1" x14ac:dyDescent="0.2">
      <c r="A78" s="237" t="str">
        <f>name!E$5</f>
        <v>Professional occupations</v>
      </c>
      <c r="B78" s="302">
        <v>2.3796556279600081</v>
      </c>
      <c r="C78" s="302">
        <v>7.0366826459690904E-2</v>
      </c>
      <c r="D78" s="302">
        <v>0.15650688394903509</v>
      </c>
      <c r="E78" s="302">
        <f t="shared" ref="E78:E85" si="42">SUM(B78:D78)</f>
        <v>2.606529338368734</v>
      </c>
      <c r="F78" s="303"/>
      <c r="G78" s="302">
        <v>3.1953634654785557</v>
      </c>
      <c r="H78" s="302">
        <v>0.12218339453717675</v>
      </c>
      <c r="I78" s="302">
        <v>0.10392437203574875</v>
      </c>
      <c r="J78" s="302">
        <f t="shared" ref="J78:J80" si="43">SUM(G78:I78)</f>
        <v>3.4214712320514811</v>
      </c>
      <c r="K78" s="303"/>
      <c r="L78" s="302">
        <v>3.5618934466745915</v>
      </c>
      <c r="M78" s="302">
        <v>0.13655267434654977</v>
      </c>
      <c r="N78" s="302">
        <v>8.1028449560033133E-2</v>
      </c>
      <c r="O78" s="302">
        <f t="shared" ref="O78:O85" si="44">SUM(L78:N78)</f>
        <v>3.7794745705811743</v>
      </c>
    </row>
    <row r="79" spans="1:15" s="236" customFormat="1" x14ac:dyDescent="0.2">
      <c r="A79" s="237" t="str">
        <f>name!E$6</f>
        <v>Associate professional occupations</v>
      </c>
      <c r="B79" s="302">
        <v>1.2584621380208831</v>
      </c>
      <c r="C79" s="302">
        <v>7.8100393075907687E-2</v>
      </c>
      <c r="D79" s="302">
        <v>4.7564546123045434E-2</v>
      </c>
      <c r="E79" s="302">
        <f t="shared" si="42"/>
        <v>1.3841270772198362</v>
      </c>
      <c r="F79" s="303"/>
      <c r="G79" s="302">
        <v>1.6397449031455567</v>
      </c>
      <c r="H79" s="302">
        <v>9.4390043893934308E-2</v>
      </c>
      <c r="I79" s="302">
        <v>3.9665216510737039E-2</v>
      </c>
      <c r="J79" s="302">
        <f t="shared" si="43"/>
        <v>1.7738001635502278</v>
      </c>
      <c r="K79" s="303"/>
      <c r="L79" s="302">
        <v>1.442893293929183</v>
      </c>
      <c r="M79" s="302">
        <v>9.4262177305303674E-2</v>
      </c>
      <c r="N79" s="302">
        <v>4.1011282227599775E-2</v>
      </c>
      <c r="O79" s="302">
        <f t="shared" si="44"/>
        <v>1.5781667534620865</v>
      </c>
    </row>
    <row r="80" spans="1:15" s="236" customFormat="1" x14ac:dyDescent="0.2">
      <c r="A80" s="237" t="str">
        <f>name!E$7</f>
        <v>Administrative and secretarial occupations</v>
      </c>
      <c r="B80" s="302">
        <v>0.76761088690923474</v>
      </c>
      <c r="C80" s="302">
        <v>0.30890143640850637</v>
      </c>
      <c r="D80" s="302">
        <v>2.4528162155032649E-2</v>
      </c>
      <c r="E80" s="302">
        <f t="shared" si="42"/>
        <v>1.1010404854727738</v>
      </c>
      <c r="F80" s="303"/>
      <c r="G80" s="302">
        <v>0.92073630103060311</v>
      </c>
      <c r="H80" s="302">
        <v>0.32534938080778475</v>
      </c>
      <c r="I80" s="302">
        <v>3.9938116651215744E-2</v>
      </c>
      <c r="J80" s="302">
        <f t="shared" si="43"/>
        <v>1.2860237984896037</v>
      </c>
      <c r="K80" s="303"/>
      <c r="L80" s="302">
        <v>0.70638778653576995</v>
      </c>
      <c r="M80" s="302">
        <v>0.25928573498584218</v>
      </c>
      <c r="N80" s="302">
        <v>2.8709283528612708E-2</v>
      </c>
      <c r="O80" s="302">
        <f t="shared" si="44"/>
        <v>0.99438280505022481</v>
      </c>
    </row>
    <row r="81" spans="1:15" s="236" customFormat="1" x14ac:dyDescent="0.2">
      <c r="A81" s="237" t="str">
        <f>name!E$8</f>
        <v>Skilled trades occupations</v>
      </c>
      <c r="B81" s="302">
        <v>3.3696847592076411</v>
      </c>
      <c r="C81" s="302">
        <v>6.9520610491038068E-2</v>
      </c>
      <c r="D81" s="302">
        <v>0.29552587228786892</v>
      </c>
      <c r="E81" s="302">
        <f t="shared" si="42"/>
        <v>3.7347312419865482</v>
      </c>
      <c r="F81" s="303"/>
      <c r="G81" s="302">
        <v>3.1201595320670981</v>
      </c>
      <c r="H81" s="302">
        <v>6.6516357450029998E-2</v>
      </c>
      <c r="I81" s="302">
        <v>0.16762967959343861</v>
      </c>
      <c r="J81" s="302">
        <f>SUM(G81:I81)</f>
        <v>3.3543055691105668</v>
      </c>
      <c r="K81" s="303"/>
      <c r="L81" s="302">
        <v>2.5888194621073701</v>
      </c>
      <c r="M81" s="302">
        <v>5.8160143776414007E-2</v>
      </c>
      <c r="N81" s="302">
        <v>0.17628275727721171</v>
      </c>
      <c r="O81" s="302">
        <f t="shared" si="44"/>
        <v>2.8232623631609957</v>
      </c>
    </row>
    <row r="82" spans="1:15" s="236" customFormat="1" x14ac:dyDescent="0.2">
      <c r="A82" s="237" t="str">
        <f>name!E$9</f>
        <v>Caring, leisure and other service occupations</v>
      </c>
      <c r="B82" s="302">
        <v>4.8160147688417893E-2</v>
      </c>
      <c r="C82" s="302">
        <v>2.7090345276999828E-2</v>
      </c>
      <c r="D82" s="302">
        <v>1.8124569162405381E-2</v>
      </c>
      <c r="E82" s="302">
        <f t="shared" si="42"/>
        <v>9.3375062127823094E-2</v>
      </c>
      <c r="F82" s="303"/>
      <c r="G82" s="302">
        <v>5.3846427139491962E-2</v>
      </c>
      <c r="H82" s="302">
        <v>2.6631324289699512E-2</v>
      </c>
      <c r="I82" s="302">
        <v>3.723085249107539E-2</v>
      </c>
      <c r="J82" s="302">
        <f t="shared" ref="J82:J85" si="45">SUM(G82:I82)</f>
        <v>0.11770860392026686</v>
      </c>
      <c r="K82" s="303"/>
      <c r="L82" s="302">
        <v>4.4556557961210115E-2</v>
      </c>
      <c r="M82" s="302">
        <v>2.5584592309785287E-2</v>
      </c>
      <c r="N82" s="302">
        <v>6.8991979336211803E-2</v>
      </c>
      <c r="O82" s="302">
        <f t="shared" si="44"/>
        <v>0.1391331296072072</v>
      </c>
    </row>
    <row r="83" spans="1:15" s="236" customFormat="1" x14ac:dyDescent="0.2">
      <c r="A83" s="237" t="str">
        <f>name!E$10</f>
        <v>Sales and customer service occupations</v>
      </c>
      <c r="B83" s="302">
        <v>0.27846912742439839</v>
      </c>
      <c r="C83" s="302">
        <v>9.7814939264170189E-2</v>
      </c>
      <c r="D83" s="302">
        <v>1.6963383928586796E-2</v>
      </c>
      <c r="E83" s="302">
        <f t="shared" si="42"/>
        <v>0.39324745061715538</v>
      </c>
      <c r="F83" s="303"/>
      <c r="G83" s="302">
        <v>0.32098435917947565</v>
      </c>
      <c r="H83" s="302">
        <v>0.12794539053870263</v>
      </c>
      <c r="I83" s="302">
        <v>1.6410549083523567E-2</v>
      </c>
      <c r="J83" s="302">
        <f t="shared" si="45"/>
        <v>0.46534029880170186</v>
      </c>
      <c r="K83" s="303"/>
      <c r="L83" s="302">
        <v>0.29752215481506139</v>
      </c>
      <c r="M83" s="302">
        <v>0.18316284522380424</v>
      </c>
      <c r="N83" s="302">
        <v>1.7109181776167732E-2</v>
      </c>
      <c r="O83" s="302">
        <f t="shared" si="44"/>
        <v>0.49779418181503332</v>
      </c>
    </row>
    <row r="84" spans="1:15" s="236" customFormat="1" x14ac:dyDescent="0.2">
      <c r="A84" s="237" t="str">
        <f>name!E$11</f>
        <v>Process, plant and machine operatives</v>
      </c>
      <c r="B84" s="302">
        <v>2.2551357799049065</v>
      </c>
      <c r="C84" s="302">
        <v>0.10045293069330419</v>
      </c>
      <c r="D84" s="302">
        <v>4.7998227089905178E-2</v>
      </c>
      <c r="E84" s="302">
        <f t="shared" si="42"/>
        <v>2.4035869376881158</v>
      </c>
      <c r="F84" s="303"/>
      <c r="G84" s="302">
        <v>1.9273032014800082</v>
      </c>
      <c r="H84" s="302">
        <v>9.6034245957366746E-2</v>
      </c>
      <c r="I84" s="302">
        <v>3.7242668521321076E-2</v>
      </c>
      <c r="J84" s="302">
        <f t="shared" si="45"/>
        <v>2.0605801159586958</v>
      </c>
      <c r="K84" s="303"/>
      <c r="L84" s="302">
        <v>1.9668160116661277</v>
      </c>
      <c r="M84" s="302">
        <v>8.5603207072058415E-2</v>
      </c>
      <c r="N84" s="302">
        <v>3.673929937622334E-2</v>
      </c>
      <c r="O84" s="302">
        <f t="shared" si="44"/>
        <v>2.0891585181144094</v>
      </c>
    </row>
    <row r="85" spans="1:15" s="236" customFormat="1" x14ac:dyDescent="0.2">
      <c r="A85" s="237" t="str">
        <f>name!E$12</f>
        <v>Elementary occupations</v>
      </c>
      <c r="B85" s="302">
        <v>0.44488356170878468</v>
      </c>
      <c r="C85" s="302">
        <v>5.985847079434397E-2</v>
      </c>
      <c r="D85" s="302">
        <v>3.4274629560166685E-2</v>
      </c>
      <c r="E85" s="302">
        <f t="shared" si="42"/>
        <v>0.53901666206329535</v>
      </c>
      <c r="F85" s="303"/>
      <c r="G85" s="302">
        <v>0.38072027049768409</v>
      </c>
      <c r="H85" s="302">
        <v>6.123295327322846E-2</v>
      </c>
      <c r="I85" s="302">
        <v>3.061803363240187E-2</v>
      </c>
      <c r="J85" s="302">
        <f t="shared" si="45"/>
        <v>0.4725712574033144</v>
      </c>
      <c r="K85" s="303"/>
      <c r="L85" s="302">
        <v>0.25332767368685716</v>
      </c>
      <c r="M85" s="302">
        <v>3.8614593032042871E-2</v>
      </c>
      <c r="N85" s="302">
        <v>3.1165539578710367E-2</v>
      </c>
      <c r="O85" s="302">
        <f t="shared" si="44"/>
        <v>0.32310780629761038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12.109680610028407</v>
      </c>
      <c r="C87" s="311">
        <f t="shared" ref="C87:E87" si="46">SUM(C77:C85)</f>
        <v>0.89449228163095751</v>
      </c>
      <c r="D87" s="311">
        <f t="shared" si="46"/>
        <v>0.76282710834064227</v>
      </c>
      <c r="E87" s="311">
        <f t="shared" si="46"/>
        <v>13.767000000000007</v>
      </c>
      <c r="F87" s="311"/>
      <c r="G87" s="311">
        <f t="shared" ref="G87:J87" si="47">SUM(G77:G85)</f>
        <v>13.182810886804043</v>
      </c>
      <c r="H87" s="311">
        <f t="shared" si="47"/>
        <v>1.0651358653899388</v>
      </c>
      <c r="I87" s="311">
        <f t="shared" si="47"/>
        <v>0.61205324780604864</v>
      </c>
      <c r="J87" s="311">
        <f t="shared" si="47"/>
        <v>14.86000000000003</v>
      </c>
      <c r="K87" s="311"/>
      <c r="L87" s="311">
        <f t="shared" ref="L87:O87" si="48">SUM(L77:L85)</f>
        <v>12.421060242327352</v>
      </c>
      <c r="M87" s="311">
        <f t="shared" si="48"/>
        <v>1.0440273068430757</v>
      </c>
      <c r="N87" s="311">
        <f t="shared" si="48"/>
        <v>0.61591245082954293</v>
      </c>
      <c r="O87" s="311">
        <f t="shared" si="48"/>
        <v>14.080999999999973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7.9966768418611744</v>
      </c>
      <c r="C94" s="302">
        <v>0.31511151859031183</v>
      </c>
      <c r="D94" s="302">
        <v>1.6368162432418698</v>
      </c>
      <c r="E94" s="302">
        <f>SUM(B94:D94)</f>
        <v>9.9486046036933544</v>
      </c>
      <c r="F94" s="303"/>
      <c r="G94" s="302">
        <v>8.7770764846230058</v>
      </c>
      <c r="H94" s="302">
        <v>0.75724923367653729</v>
      </c>
      <c r="I94" s="302">
        <v>1.1628197938226321</v>
      </c>
      <c r="J94" s="302">
        <f>SUM(G94:I94)</f>
        <v>10.697145512122175</v>
      </c>
      <c r="K94" s="303"/>
      <c r="L94" s="302">
        <v>7.9199746946666831</v>
      </c>
      <c r="M94" s="302">
        <v>0.71385771465092607</v>
      </c>
      <c r="N94" s="302">
        <v>1.0429235430255881</v>
      </c>
      <c r="O94" s="302">
        <f>SUM(L94:N94)</f>
        <v>9.6767559523431963</v>
      </c>
    </row>
    <row r="95" spans="1:15" s="236" customFormat="1" x14ac:dyDescent="0.2">
      <c r="A95" s="237" t="str">
        <f>name!E$5</f>
        <v>Professional occupations</v>
      </c>
      <c r="B95" s="302">
        <v>13.23917890273913</v>
      </c>
      <c r="C95" s="302">
        <v>0.29964086894394382</v>
      </c>
      <c r="D95" s="302">
        <v>0.88064069233836584</v>
      </c>
      <c r="E95" s="302">
        <f t="shared" ref="E95:E102" si="49">SUM(B95:D95)</f>
        <v>14.419460464021441</v>
      </c>
      <c r="F95" s="303"/>
      <c r="G95" s="302">
        <v>15.822813022066253</v>
      </c>
      <c r="H95" s="302">
        <v>0.71010380300578924</v>
      </c>
      <c r="I95" s="302">
        <v>0.61626204646962945</v>
      </c>
      <c r="J95" s="302">
        <f t="shared" ref="J95:J97" si="50">SUM(G95:I95)</f>
        <v>17.149178871541672</v>
      </c>
      <c r="K95" s="303"/>
      <c r="L95" s="302">
        <v>16.683627431553511</v>
      </c>
      <c r="M95" s="302">
        <v>0.65635019069516942</v>
      </c>
      <c r="N95" s="302">
        <v>0.43626730392640334</v>
      </c>
      <c r="O95" s="302">
        <f t="shared" ref="O95:O102" si="51">SUM(L95:N95)</f>
        <v>17.776244926175082</v>
      </c>
    </row>
    <row r="96" spans="1:15" s="236" customFormat="1" x14ac:dyDescent="0.2">
      <c r="A96" s="237" t="str">
        <f>name!E$6</f>
        <v>Associate professional occupations</v>
      </c>
      <c r="B96" s="302">
        <v>8.3843134774482202</v>
      </c>
      <c r="C96" s="302">
        <v>0.42487484636917372</v>
      </c>
      <c r="D96" s="302">
        <v>0.69270461751812229</v>
      </c>
      <c r="E96" s="302">
        <f t="shared" si="49"/>
        <v>9.501892941335516</v>
      </c>
      <c r="F96" s="303"/>
      <c r="G96" s="302">
        <v>9.5684043316888605</v>
      </c>
      <c r="H96" s="302">
        <v>0.85418169282885203</v>
      </c>
      <c r="I96" s="302">
        <v>0.45204279646172962</v>
      </c>
      <c r="J96" s="302">
        <f t="shared" si="50"/>
        <v>10.874628820979442</v>
      </c>
      <c r="K96" s="303"/>
      <c r="L96" s="302">
        <v>8.0278159269629121</v>
      </c>
      <c r="M96" s="302">
        <v>0.63360328416728773</v>
      </c>
      <c r="N96" s="302">
        <v>0.40190575484249597</v>
      </c>
      <c r="O96" s="302">
        <f t="shared" si="51"/>
        <v>9.0633249659726953</v>
      </c>
    </row>
    <row r="97" spans="1:15" s="236" customFormat="1" x14ac:dyDescent="0.2">
      <c r="A97" s="237" t="str">
        <f>name!E$7</f>
        <v>Administrative and secretarial occupations</v>
      </c>
      <c r="B97" s="302">
        <v>6.4606646122282827</v>
      </c>
      <c r="C97" s="302">
        <v>1.4896373512251353</v>
      </c>
      <c r="D97" s="302">
        <v>0.22692380615105151</v>
      </c>
      <c r="E97" s="302">
        <f t="shared" si="49"/>
        <v>8.177225769604469</v>
      </c>
      <c r="F97" s="303"/>
      <c r="G97" s="302">
        <v>6.763101414394721</v>
      </c>
      <c r="H97" s="302">
        <v>1.7938621957453389</v>
      </c>
      <c r="I97" s="302">
        <v>0.16811533255387451</v>
      </c>
      <c r="J97" s="302">
        <f t="shared" si="50"/>
        <v>8.7250789426939335</v>
      </c>
      <c r="K97" s="303"/>
      <c r="L97" s="302">
        <v>5.2261319296586102</v>
      </c>
      <c r="M97" s="302">
        <v>1.1705178055654697</v>
      </c>
      <c r="N97" s="302">
        <v>0.15843176260808803</v>
      </c>
      <c r="O97" s="302">
        <f t="shared" si="51"/>
        <v>6.5550814978321679</v>
      </c>
    </row>
    <row r="98" spans="1:15" s="236" customFormat="1" x14ac:dyDescent="0.2">
      <c r="A98" s="237" t="str">
        <f>name!E$8</f>
        <v>Skilled trades occupations</v>
      </c>
      <c r="B98" s="302">
        <v>33.173839636166541</v>
      </c>
      <c r="C98" s="302">
        <v>0.6674702063580189</v>
      </c>
      <c r="D98" s="302">
        <v>4.8221509939782967</v>
      </c>
      <c r="E98" s="302">
        <f t="shared" si="49"/>
        <v>38.663460836502857</v>
      </c>
      <c r="F98" s="303"/>
      <c r="G98" s="302">
        <v>25.520271490260409</v>
      </c>
      <c r="H98" s="302">
        <v>1.0571898241356994</v>
      </c>
      <c r="I98" s="302">
        <v>2.4121860931818024</v>
      </c>
      <c r="J98" s="302">
        <f>SUM(G98:I98)</f>
        <v>28.989647407577912</v>
      </c>
      <c r="K98" s="303"/>
      <c r="L98" s="302">
        <v>20.16578892202417</v>
      </c>
      <c r="M98" s="302">
        <v>0.96585606577256222</v>
      </c>
      <c r="N98" s="302">
        <v>2.105118237252257</v>
      </c>
      <c r="O98" s="302">
        <f t="shared" si="51"/>
        <v>23.236763225048989</v>
      </c>
    </row>
    <row r="99" spans="1:15" s="236" customFormat="1" x14ac:dyDescent="0.2">
      <c r="A99" s="237" t="str">
        <f>name!E$9</f>
        <v>Caring, leisure and other service occupations</v>
      </c>
      <c r="B99" s="302">
        <v>0.71285951336641684</v>
      </c>
      <c r="C99" s="302">
        <v>0.22277412563580604</v>
      </c>
      <c r="D99" s="302">
        <v>0.15354984539735786</v>
      </c>
      <c r="E99" s="302">
        <f t="shared" si="49"/>
        <v>1.0891834843995807</v>
      </c>
      <c r="F99" s="303"/>
      <c r="G99" s="302">
        <v>0.76135875747709369</v>
      </c>
      <c r="H99" s="302">
        <v>0.51326546287235686</v>
      </c>
      <c r="I99" s="302">
        <v>0.17238681886189944</v>
      </c>
      <c r="J99" s="302">
        <f t="shared" ref="J99:J102" si="52">SUM(G99:I99)</f>
        <v>1.44701103921135</v>
      </c>
      <c r="K99" s="303"/>
      <c r="L99" s="302">
        <v>0.72667815349923504</v>
      </c>
      <c r="M99" s="302">
        <v>0.494886871732302</v>
      </c>
      <c r="N99" s="302">
        <v>0.20702333252009877</v>
      </c>
      <c r="O99" s="302">
        <f t="shared" si="51"/>
        <v>1.4285883577516358</v>
      </c>
    </row>
    <row r="100" spans="1:15" s="236" customFormat="1" x14ac:dyDescent="0.2">
      <c r="A100" s="237" t="str">
        <f>name!E$10</f>
        <v>Sales and customer service occupations</v>
      </c>
      <c r="B100" s="302">
        <v>2.5099499796067231</v>
      </c>
      <c r="C100" s="302">
        <v>0.62828282554659343</v>
      </c>
      <c r="D100" s="302">
        <v>0.29840703189808265</v>
      </c>
      <c r="E100" s="302">
        <f t="shared" si="49"/>
        <v>3.4366398370513989</v>
      </c>
      <c r="F100" s="303"/>
      <c r="G100" s="302">
        <v>2.5262318339950971</v>
      </c>
      <c r="H100" s="302">
        <v>0.94729806290691954</v>
      </c>
      <c r="I100" s="302">
        <v>0.14638964941120544</v>
      </c>
      <c r="J100" s="302">
        <f t="shared" si="52"/>
        <v>3.6199195463132221</v>
      </c>
      <c r="K100" s="303"/>
      <c r="L100" s="302">
        <v>2.3703968876417316</v>
      </c>
      <c r="M100" s="302">
        <v>0.87177854001612987</v>
      </c>
      <c r="N100" s="302">
        <v>0.10187144976407592</v>
      </c>
      <c r="O100" s="302">
        <f t="shared" si="51"/>
        <v>3.3440468774219374</v>
      </c>
    </row>
    <row r="101" spans="1:15" s="236" customFormat="1" x14ac:dyDescent="0.2">
      <c r="A101" s="237" t="str">
        <f>name!E$11</f>
        <v>Process, plant and machine operatives</v>
      </c>
      <c r="B101" s="302">
        <v>24.591211673170502</v>
      </c>
      <c r="C101" s="302">
        <v>0.89769053617976413</v>
      </c>
      <c r="D101" s="302">
        <v>0.86415259541673206</v>
      </c>
      <c r="E101" s="302">
        <f t="shared" si="49"/>
        <v>26.353054804766998</v>
      </c>
      <c r="F101" s="303"/>
      <c r="G101" s="302">
        <v>18.886006980359845</v>
      </c>
      <c r="H101" s="302">
        <v>1.514180236072743</v>
      </c>
      <c r="I101" s="302">
        <v>0.63800045872397981</v>
      </c>
      <c r="J101" s="302">
        <f t="shared" si="52"/>
        <v>21.038187675156568</v>
      </c>
      <c r="K101" s="303"/>
      <c r="L101" s="302">
        <v>19.544410091225689</v>
      </c>
      <c r="M101" s="302">
        <v>1.8095965009798889</v>
      </c>
      <c r="N101" s="302">
        <v>0.62472791640468117</v>
      </c>
      <c r="O101" s="302">
        <f t="shared" si="51"/>
        <v>21.978734508610259</v>
      </c>
    </row>
    <row r="102" spans="1:15" s="236" customFormat="1" x14ac:dyDescent="0.2">
      <c r="A102" s="237" t="str">
        <f>name!E$12</f>
        <v>Elementary occupations</v>
      </c>
      <c r="B102" s="302">
        <v>5.1560450569242242</v>
      </c>
      <c r="C102" s="302">
        <v>0.76989735013455052</v>
      </c>
      <c r="D102" s="302">
        <v>0.65353485156549795</v>
      </c>
      <c r="E102" s="302">
        <f t="shared" si="49"/>
        <v>6.5794772586242729</v>
      </c>
      <c r="F102" s="303"/>
      <c r="G102" s="302">
        <v>4.0835029576526338</v>
      </c>
      <c r="H102" s="302">
        <v>1.0025026983438305</v>
      </c>
      <c r="I102" s="302">
        <v>0.37619652840738943</v>
      </c>
      <c r="J102" s="302">
        <f t="shared" si="52"/>
        <v>5.4622021844038535</v>
      </c>
      <c r="K102" s="303"/>
      <c r="L102" s="302">
        <v>2.303783550345285</v>
      </c>
      <c r="M102" s="302">
        <v>0.66444061138135591</v>
      </c>
      <c r="N102" s="302">
        <v>0.34523552711733996</v>
      </c>
      <c r="O102" s="302">
        <f t="shared" si="51"/>
        <v>3.3134596888439809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102.22473969351121</v>
      </c>
      <c r="C104" s="311">
        <f t="shared" ref="C104:E104" si="53">SUM(C94:C102)</f>
        <v>5.7153796289832979</v>
      </c>
      <c r="D104" s="311">
        <f t="shared" si="53"/>
        <v>10.228880677505376</v>
      </c>
      <c r="E104" s="311">
        <f t="shared" si="53"/>
        <v>118.1689999999999</v>
      </c>
      <c r="F104" s="311"/>
      <c r="G104" s="311">
        <f t="shared" ref="G104:J104" si="54">SUM(G94:G102)</f>
        <v>92.708767272517917</v>
      </c>
      <c r="H104" s="311">
        <f t="shared" si="54"/>
        <v>9.149833209588067</v>
      </c>
      <c r="I104" s="311">
        <f t="shared" si="54"/>
        <v>6.1443995178941417</v>
      </c>
      <c r="J104" s="311">
        <f t="shared" si="54"/>
        <v>108.00300000000013</v>
      </c>
      <c r="K104" s="311"/>
      <c r="L104" s="311">
        <f t="shared" ref="L104:O104" si="55">SUM(L94:L102)</f>
        <v>82.968607587577836</v>
      </c>
      <c r="M104" s="311">
        <f t="shared" si="55"/>
        <v>7.9808875849610912</v>
      </c>
      <c r="N104" s="311">
        <f t="shared" si="55"/>
        <v>5.423504827461028</v>
      </c>
      <c r="O104" s="311">
        <f t="shared" si="55"/>
        <v>96.372999999999934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0.67043897580672662</v>
      </c>
      <c r="C111" s="302">
        <v>2.3793671402316193E-2</v>
      </c>
      <c r="D111" s="302">
        <v>6.3878670705003499E-2</v>
      </c>
      <c r="E111" s="302">
        <f>SUM(B111:D111)</f>
        <v>0.75811131791404629</v>
      </c>
      <c r="F111" s="303"/>
      <c r="G111" s="302">
        <v>0.56645770514077642</v>
      </c>
      <c r="H111" s="302">
        <v>2.5060736605528901E-2</v>
      </c>
      <c r="I111" s="302">
        <v>0</v>
      </c>
      <c r="J111" s="302">
        <f>SUM(G111:I111)</f>
        <v>0.5915184417463053</v>
      </c>
      <c r="K111" s="303"/>
      <c r="L111" s="302">
        <v>0.6050176624751662</v>
      </c>
      <c r="M111" s="302">
        <v>2.3948334889571873E-2</v>
      </c>
      <c r="N111" s="302">
        <v>0</v>
      </c>
      <c r="O111" s="302">
        <f>SUM(L111:N111)</f>
        <v>0.62896599736473802</v>
      </c>
    </row>
    <row r="112" spans="1:15" s="236" customFormat="1" x14ac:dyDescent="0.2">
      <c r="A112" s="237" t="str">
        <f>name!E$5</f>
        <v>Professional occupations</v>
      </c>
      <c r="B112" s="302">
        <v>1.5457790225171777</v>
      </c>
      <c r="C112" s="302">
        <v>2.9970452186806218E-2</v>
      </c>
      <c r="D112" s="302">
        <v>8.8591843798479439E-2</v>
      </c>
      <c r="E112" s="302">
        <f t="shared" ref="E112:E119" si="56">SUM(B112:D112)</f>
        <v>1.6643413185024634</v>
      </c>
      <c r="F112" s="303"/>
      <c r="G112" s="302">
        <v>1.4040482888797301</v>
      </c>
      <c r="H112" s="302">
        <v>2.8411887107353286E-2</v>
      </c>
      <c r="I112" s="302">
        <v>0</v>
      </c>
      <c r="J112" s="302">
        <f t="shared" ref="J112:J114" si="57">SUM(G112:I112)</f>
        <v>1.4324601759870834</v>
      </c>
      <c r="K112" s="303"/>
      <c r="L112" s="302">
        <v>1.5860025481532574</v>
      </c>
      <c r="M112" s="302">
        <v>3.3546412988213571E-2</v>
      </c>
      <c r="N112" s="302">
        <v>0</v>
      </c>
      <c r="O112" s="302">
        <f t="shared" ref="O112:O119" si="58">SUM(L112:N112)</f>
        <v>1.6195489611414708</v>
      </c>
    </row>
    <row r="113" spans="1:15" s="236" customFormat="1" x14ac:dyDescent="0.2">
      <c r="A113" s="237" t="str">
        <f>name!E$6</f>
        <v>Associate professional occupations</v>
      </c>
      <c r="B113" s="302">
        <v>1.055840745083422</v>
      </c>
      <c r="C113" s="302">
        <v>4.0541392965340324E-2</v>
      </c>
      <c r="D113" s="302">
        <v>3.4450732763580051E-2</v>
      </c>
      <c r="E113" s="302">
        <f t="shared" si="56"/>
        <v>1.1308328708123425</v>
      </c>
      <c r="F113" s="303"/>
      <c r="G113" s="302">
        <v>0.95986395292172177</v>
      </c>
      <c r="H113" s="302">
        <v>3.3363242637355239E-2</v>
      </c>
      <c r="I113" s="302">
        <v>0</v>
      </c>
      <c r="J113" s="302">
        <f t="shared" si="57"/>
        <v>0.99322719555907701</v>
      </c>
      <c r="K113" s="303"/>
      <c r="L113" s="302">
        <v>0.8475348564782279</v>
      </c>
      <c r="M113" s="302">
        <v>3.1295761945199743E-2</v>
      </c>
      <c r="N113" s="302">
        <v>0</v>
      </c>
      <c r="O113" s="302">
        <f t="shared" si="58"/>
        <v>0.87883061842342769</v>
      </c>
    </row>
    <row r="114" spans="1:15" s="236" customFormat="1" x14ac:dyDescent="0.2">
      <c r="A114" s="237" t="str">
        <f>name!E$7</f>
        <v>Administrative and secretarial occupations</v>
      </c>
      <c r="B114" s="302">
        <v>0.75518155248841046</v>
      </c>
      <c r="C114" s="302">
        <v>0.1502231624946371</v>
      </c>
      <c r="D114" s="302">
        <v>2.0837349584400491E-2</v>
      </c>
      <c r="E114" s="302">
        <f t="shared" si="56"/>
        <v>0.92624206456744806</v>
      </c>
      <c r="F114" s="303"/>
      <c r="G114" s="302">
        <v>0.60133383876164848</v>
      </c>
      <c r="H114" s="302">
        <v>0.10696924278179237</v>
      </c>
      <c r="I114" s="302">
        <v>0</v>
      </c>
      <c r="J114" s="302">
        <f t="shared" si="57"/>
        <v>0.70830308154344079</v>
      </c>
      <c r="K114" s="303"/>
      <c r="L114" s="302">
        <v>0.41388944720063331</v>
      </c>
      <c r="M114" s="302">
        <v>8.1184585995518879E-2</v>
      </c>
      <c r="N114" s="302">
        <v>0</v>
      </c>
      <c r="O114" s="302">
        <f t="shared" si="58"/>
        <v>0.49507403319615217</v>
      </c>
    </row>
    <row r="115" spans="1:15" s="236" customFormat="1" x14ac:dyDescent="0.2">
      <c r="A115" s="237" t="str">
        <f>name!E$8</f>
        <v>Skilled trades occupations</v>
      </c>
      <c r="B115" s="302">
        <v>1.8734796757936025</v>
      </c>
      <c r="C115" s="302">
        <v>3.6087969819809565E-2</v>
      </c>
      <c r="D115" s="302">
        <v>9.1875144644103277E-2</v>
      </c>
      <c r="E115" s="302">
        <f t="shared" si="56"/>
        <v>2.0014427902575154</v>
      </c>
      <c r="F115" s="303"/>
      <c r="G115" s="302">
        <v>1.0486635165784854</v>
      </c>
      <c r="H115" s="302">
        <v>1.2195753717626682E-2</v>
      </c>
      <c r="I115" s="302">
        <v>0</v>
      </c>
      <c r="J115" s="302">
        <f>SUM(G115:I115)</f>
        <v>1.0608592702961122</v>
      </c>
      <c r="K115" s="303"/>
      <c r="L115" s="302">
        <v>0.86382172625140163</v>
      </c>
      <c r="M115" s="302">
        <v>1.7451697000856334E-2</v>
      </c>
      <c r="N115" s="302">
        <v>0</v>
      </c>
      <c r="O115" s="302">
        <f t="shared" si="58"/>
        <v>0.88127342325225799</v>
      </c>
    </row>
    <row r="116" spans="1:15" s="236" customFormat="1" x14ac:dyDescent="0.2">
      <c r="A116" s="237" t="str">
        <f>name!E$9</f>
        <v>Caring, leisure and other service occupations</v>
      </c>
      <c r="B116" s="302">
        <v>5.9270388321977514E-2</v>
      </c>
      <c r="C116" s="302">
        <v>2.2430509650201193E-2</v>
      </c>
      <c r="D116" s="302">
        <v>4.0122489462030833E-3</v>
      </c>
      <c r="E116" s="302">
        <f t="shared" si="56"/>
        <v>8.5713146918381791E-2</v>
      </c>
      <c r="F116" s="303"/>
      <c r="G116" s="302">
        <v>4.3003992275959968E-2</v>
      </c>
      <c r="H116" s="302">
        <v>1.3130261131991727E-2</v>
      </c>
      <c r="I116" s="302">
        <v>0</v>
      </c>
      <c r="J116" s="302">
        <f t="shared" ref="J116:J119" si="59">SUM(G116:I116)</f>
        <v>5.6134253407951695E-2</v>
      </c>
      <c r="K116" s="303"/>
      <c r="L116" s="302">
        <v>3.7314963358108931E-2</v>
      </c>
      <c r="M116" s="302">
        <v>8.0482006895035742E-3</v>
      </c>
      <c r="N116" s="302">
        <v>0</v>
      </c>
      <c r="O116" s="302">
        <f t="shared" si="58"/>
        <v>4.5363164047612509E-2</v>
      </c>
    </row>
    <row r="117" spans="1:15" s="236" customFormat="1" x14ac:dyDescent="0.2">
      <c r="A117" s="237" t="str">
        <f>name!E$10</f>
        <v>Sales and customer service occupations</v>
      </c>
      <c r="B117" s="302">
        <v>0.40701311031650184</v>
      </c>
      <c r="C117" s="302">
        <v>0.17143311691144175</v>
      </c>
      <c r="D117" s="302">
        <v>4.0683013462011912E-2</v>
      </c>
      <c r="E117" s="302">
        <f t="shared" si="56"/>
        <v>0.61912924068995545</v>
      </c>
      <c r="F117" s="303"/>
      <c r="G117" s="302">
        <v>0.31903255894538701</v>
      </c>
      <c r="H117" s="302">
        <v>0.13299577184969599</v>
      </c>
      <c r="I117" s="302">
        <v>0</v>
      </c>
      <c r="J117" s="302">
        <f t="shared" si="59"/>
        <v>0.45202833079508298</v>
      </c>
      <c r="K117" s="303"/>
      <c r="L117" s="302">
        <v>0.38489175635959494</v>
      </c>
      <c r="M117" s="302">
        <v>0.14786468311444434</v>
      </c>
      <c r="N117" s="302">
        <v>0</v>
      </c>
      <c r="O117" s="302">
        <f t="shared" si="58"/>
        <v>0.53275643947403928</v>
      </c>
    </row>
    <row r="118" spans="1:15" s="236" customFormat="1" x14ac:dyDescent="0.2">
      <c r="A118" s="237" t="str">
        <f>name!E$11</f>
        <v>Process, plant and machine operatives</v>
      </c>
      <c r="B118" s="302">
        <v>0.35279430230294501</v>
      </c>
      <c r="C118" s="302">
        <v>1.5036807894153289E-2</v>
      </c>
      <c r="D118" s="302">
        <v>4.3319495854937017E-2</v>
      </c>
      <c r="E118" s="302">
        <f t="shared" si="56"/>
        <v>0.41115060605203529</v>
      </c>
      <c r="F118" s="303"/>
      <c r="G118" s="302">
        <v>0.20114338981564403</v>
      </c>
      <c r="H118" s="302">
        <v>8.6652598475185621E-3</v>
      </c>
      <c r="I118" s="302">
        <v>0</v>
      </c>
      <c r="J118" s="302">
        <f t="shared" si="59"/>
        <v>0.20980864966316259</v>
      </c>
      <c r="K118" s="303"/>
      <c r="L118" s="302">
        <v>0.21037343418401494</v>
      </c>
      <c r="M118" s="302">
        <v>1.2096797985975702E-2</v>
      </c>
      <c r="N118" s="302">
        <v>0</v>
      </c>
      <c r="O118" s="302">
        <f t="shared" si="58"/>
        <v>0.22247023216999065</v>
      </c>
    </row>
    <row r="119" spans="1:15" s="236" customFormat="1" x14ac:dyDescent="0.2">
      <c r="A119" s="237" t="str">
        <f>name!E$12</f>
        <v>Elementary occupations</v>
      </c>
      <c r="B119" s="302">
        <v>9.2053624354657276E-2</v>
      </c>
      <c r="C119" s="302">
        <v>1.9237138358624117E-2</v>
      </c>
      <c r="D119" s="302">
        <v>1.6745881572524469E-2</v>
      </c>
      <c r="E119" s="302">
        <f t="shared" si="56"/>
        <v>0.12803664428580586</v>
      </c>
      <c r="F119" s="303"/>
      <c r="G119" s="302">
        <v>5.3767198617750707E-2</v>
      </c>
      <c r="H119" s="302">
        <v>1.0893402384030535E-2</v>
      </c>
      <c r="I119" s="302">
        <v>0</v>
      </c>
      <c r="J119" s="302">
        <f t="shared" si="59"/>
        <v>6.466060100178124E-2</v>
      </c>
      <c r="K119" s="303"/>
      <c r="L119" s="302">
        <v>3.0229677466423976E-2</v>
      </c>
      <c r="M119" s="302">
        <v>5.487453463886835E-3</v>
      </c>
      <c r="N119" s="302">
        <v>0</v>
      </c>
      <c r="O119" s="302">
        <f t="shared" si="58"/>
        <v>3.5717130930310814E-2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6.8118513969854213</v>
      </c>
      <c r="C121" s="311">
        <f t="shared" ref="C121:E121" si="60">SUM(C111:C119)</f>
        <v>0.50875422168332984</v>
      </c>
      <c r="D121" s="311">
        <f t="shared" si="60"/>
        <v>0.40439438133124322</v>
      </c>
      <c r="E121" s="311">
        <f t="shared" si="60"/>
        <v>7.7249999999999934</v>
      </c>
      <c r="F121" s="311"/>
      <c r="G121" s="311">
        <f t="shared" ref="G121:J121" si="61">SUM(G111:G119)</f>
        <v>5.1973144419371033</v>
      </c>
      <c r="H121" s="311">
        <f t="shared" si="61"/>
        <v>0.37168555806289327</v>
      </c>
      <c r="I121" s="311">
        <f t="shared" si="61"/>
        <v>0</v>
      </c>
      <c r="J121" s="311">
        <f t="shared" si="61"/>
        <v>5.5689999999999973</v>
      </c>
      <c r="K121" s="311"/>
      <c r="L121" s="311">
        <f t="shared" ref="L121:O121" si="62">SUM(L111:L119)</f>
        <v>4.979076071926829</v>
      </c>
      <c r="M121" s="311">
        <f t="shared" si="62"/>
        <v>0.36092392807317086</v>
      </c>
      <c r="N121" s="311">
        <f t="shared" si="62"/>
        <v>0</v>
      </c>
      <c r="O121" s="311">
        <f t="shared" si="62"/>
        <v>5.3400000000000007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0.83118932608682961</v>
      </c>
      <c r="C128" s="302">
        <v>3.2171561416284432E-2</v>
      </c>
      <c r="D128" s="302">
        <v>9.439977152822121E-2</v>
      </c>
      <c r="E128" s="302">
        <f>SUM(B128:D128)</f>
        <v>0.95776065903133523</v>
      </c>
      <c r="F128" s="303"/>
      <c r="G128" s="302">
        <v>0.74686407234484453</v>
      </c>
      <c r="H128" s="302">
        <v>0.18973323042794116</v>
      </c>
      <c r="I128" s="302">
        <v>4.7004653796012229E-3</v>
      </c>
      <c r="J128" s="302">
        <f>SUM(G128:I128)</f>
        <v>0.94129776815238686</v>
      </c>
      <c r="K128" s="303"/>
      <c r="L128" s="302">
        <v>0.79227262919003349</v>
      </c>
      <c r="M128" s="302">
        <v>0.2684173503957703</v>
      </c>
      <c r="N128" s="302">
        <v>4.911885712797593E-3</v>
      </c>
      <c r="O128" s="302">
        <f>SUM(L128:N128)</f>
        <v>1.0656018652986015</v>
      </c>
    </row>
    <row r="129" spans="1:15" s="236" customFormat="1" x14ac:dyDescent="0.2">
      <c r="A129" s="237" t="str">
        <f>name!E$5</f>
        <v>Professional occupations</v>
      </c>
      <c r="B129" s="302">
        <v>0.86022290043246497</v>
      </c>
      <c r="C129" s="302">
        <v>7.1113398534802474E-2</v>
      </c>
      <c r="D129" s="302">
        <v>6.1548612961248535E-2</v>
      </c>
      <c r="E129" s="302">
        <f t="shared" ref="E129:E136" si="63">SUM(B129:D129)</f>
        <v>0.99288491192851602</v>
      </c>
      <c r="F129" s="303"/>
      <c r="G129" s="302">
        <v>0.86021006355217744</v>
      </c>
      <c r="H129" s="302">
        <v>0.19398390549296643</v>
      </c>
      <c r="I129" s="302">
        <v>6.8676995399421653E-3</v>
      </c>
      <c r="J129" s="302">
        <f t="shared" ref="J129:J131" si="64">SUM(G129:I129)</f>
        <v>1.061061668585086</v>
      </c>
      <c r="K129" s="303"/>
      <c r="L129" s="302">
        <v>0.97031141526492481</v>
      </c>
      <c r="M129" s="302">
        <v>0.22792650081670485</v>
      </c>
      <c r="N129" s="302">
        <v>6.1489074671527647E-3</v>
      </c>
      <c r="O129" s="302">
        <f t="shared" ref="O129:O136" si="65">SUM(L129:N129)</f>
        <v>1.2043868235487825</v>
      </c>
    </row>
    <row r="130" spans="1:15" s="236" customFormat="1" x14ac:dyDescent="0.2">
      <c r="A130" s="237" t="str">
        <f>name!E$6</f>
        <v>Associate professional occupations</v>
      </c>
      <c r="B130" s="302">
        <v>1.1242965372169684</v>
      </c>
      <c r="C130" s="302">
        <v>0.14563339421372656</v>
      </c>
      <c r="D130" s="302">
        <v>6.9087873048392021E-2</v>
      </c>
      <c r="E130" s="302">
        <f t="shared" si="63"/>
        <v>1.339017804479087</v>
      </c>
      <c r="F130" s="303"/>
      <c r="G130" s="302">
        <v>1.1845777238295858</v>
      </c>
      <c r="H130" s="302">
        <v>0.33621444933467143</v>
      </c>
      <c r="I130" s="302">
        <v>7.5427814740697957E-3</v>
      </c>
      <c r="J130" s="302">
        <f t="shared" si="64"/>
        <v>1.5283349546383271</v>
      </c>
      <c r="K130" s="303"/>
      <c r="L130" s="302">
        <v>1.4818457157144618</v>
      </c>
      <c r="M130" s="302">
        <v>0.35274444929496435</v>
      </c>
      <c r="N130" s="302">
        <v>9.2313159043136746E-3</v>
      </c>
      <c r="O130" s="302">
        <f t="shared" si="65"/>
        <v>1.8438214809137397</v>
      </c>
    </row>
    <row r="131" spans="1:15" s="236" customFormat="1" x14ac:dyDescent="0.2">
      <c r="A131" s="237" t="str">
        <f>name!E$7</f>
        <v>Administrative and secretarial occupations</v>
      </c>
      <c r="B131" s="302">
        <v>0.64883729266440093</v>
      </c>
      <c r="C131" s="302">
        <v>0.21918474983753611</v>
      </c>
      <c r="D131" s="302">
        <v>1.9294047964951346E-2</v>
      </c>
      <c r="E131" s="302">
        <f t="shared" si="63"/>
        <v>0.88731609046688842</v>
      </c>
      <c r="F131" s="303"/>
      <c r="G131" s="302">
        <v>0.6192068541640986</v>
      </c>
      <c r="H131" s="302">
        <v>0.59863761448305897</v>
      </c>
      <c r="I131" s="302">
        <v>2.0058625336489343E-3</v>
      </c>
      <c r="J131" s="302">
        <f t="shared" si="64"/>
        <v>1.2198503311808064</v>
      </c>
      <c r="K131" s="303"/>
      <c r="L131" s="302">
        <v>0.50603430133769944</v>
      </c>
      <c r="M131" s="302">
        <v>0.57312581138644458</v>
      </c>
      <c r="N131" s="302">
        <v>1.585666350499946E-3</v>
      </c>
      <c r="O131" s="302">
        <f t="shared" si="65"/>
        <v>1.080745779074644</v>
      </c>
    </row>
    <row r="132" spans="1:15" s="236" customFormat="1" x14ac:dyDescent="0.2">
      <c r="A132" s="237" t="str">
        <f>name!E$8</f>
        <v>Skilled trades occupations</v>
      </c>
      <c r="B132" s="302">
        <v>0.96983415125581052</v>
      </c>
      <c r="C132" s="302">
        <v>3.5278383667256448E-2</v>
      </c>
      <c r="D132" s="302">
        <v>0.1740606161513237</v>
      </c>
      <c r="E132" s="302">
        <f t="shared" si="63"/>
        <v>1.1791731510743906</v>
      </c>
      <c r="F132" s="303"/>
      <c r="G132" s="302">
        <v>0.66335295880451073</v>
      </c>
      <c r="H132" s="302">
        <v>0.2766581799461908</v>
      </c>
      <c r="I132" s="302">
        <v>9.6550010024107832E-3</v>
      </c>
      <c r="J132" s="302">
        <f>SUM(G132:I132)</f>
        <v>0.94966613975311231</v>
      </c>
      <c r="K132" s="303"/>
      <c r="L132" s="302">
        <v>0.64820941651263453</v>
      </c>
      <c r="M132" s="302">
        <v>0.3864326961870489</v>
      </c>
      <c r="N132" s="302">
        <v>9.8072985314725213E-3</v>
      </c>
      <c r="O132" s="302">
        <f t="shared" si="65"/>
        <v>1.044449411231156</v>
      </c>
    </row>
    <row r="133" spans="1:15" s="236" customFormat="1" x14ac:dyDescent="0.2">
      <c r="A133" s="237" t="str">
        <f>name!E$9</f>
        <v>Caring, leisure and other service occupations</v>
      </c>
      <c r="B133" s="302">
        <v>0.19418822609718314</v>
      </c>
      <c r="C133" s="302">
        <v>2.4793376262732814E-2</v>
      </c>
      <c r="D133" s="302">
        <v>3.5101717451791963E-2</v>
      </c>
      <c r="E133" s="302">
        <f t="shared" si="63"/>
        <v>0.2540833198117079</v>
      </c>
      <c r="F133" s="303"/>
      <c r="G133" s="302">
        <v>0.19199173694115776</v>
      </c>
      <c r="H133" s="302">
        <v>5.1319959017364226E-2</v>
      </c>
      <c r="I133" s="302">
        <v>3.74682937497671E-3</v>
      </c>
      <c r="J133" s="302">
        <f t="shared" ref="J133:J136" si="66">SUM(G133:I133)</f>
        <v>0.2470585253334987</v>
      </c>
      <c r="K133" s="303"/>
      <c r="L133" s="302">
        <v>0.24232669309870414</v>
      </c>
      <c r="M133" s="302">
        <v>3.6404182840947354E-2</v>
      </c>
      <c r="N133" s="302">
        <v>4.103336795998746E-3</v>
      </c>
      <c r="O133" s="302">
        <f t="shared" si="65"/>
        <v>0.28283421273565024</v>
      </c>
    </row>
    <row r="134" spans="1:15" s="236" customFormat="1" x14ac:dyDescent="0.2">
      <c r="A134" s="237" t="str">
        <f>name!E$10</f>
        <v>Sales and customer service occupations</v>
      </c>
      <c r="B134" s="302">
        <v>0.24427378095744393</v>
      </c>
      <c r="C134" s="302">
        <v>8.1947560230253264E-2</v>
      </c>
      <c r="D134" s="302">
        <v>2.7139279731311455E-2</v>
      </c>
      <c r="E134" s="302">
        <f t="shared" si="63"/>
        <v>0.35336062091900866</v>
      </c>
      <c r="F134" s="303"/>
      <c r="G134" s="302">
        <v>0.21466676777354218</v>
      </c>
      <c r="H134" s="302">
        <v>0.30272506136164534</v>
      </c>
      <c r="I134" s="302">
        <v>1.0803352515846227E-3</v>
      </c>
      <c r="J134" s="302">
        <f t="shared" si="66"/>
        <v>0.51847216438677213</v>
      </c>
      <c r="K134" s="303"/>
      <c r="L134" s="302">
        <v>0.25425998258062005</v>
      </c>
      <c r="M134" s="302">
        <v>0.2287013348695531</v>
      </c>
      <c r="N134" s="302">
        <v>8.5740035191281846E-4</v>
      </c>
      <c r="O134" s="302">
        <f t="shared" si="65"/>
        <v>0.48381871780208596</v>
      </c>
    </row>
    <row r="135" spans="1:15" s="236" customFormat="1" x14ac:dyDescent="0.2">
      <c r="A135" s="237" t="str">
        <f>name!E$11</f>
        <v>Process, plant and machine operatives</v>
      </c>
      <c r="B135" s="302">
        <v>2.3376013672764304</v>
      </c>
      <c r="C135" s="302">
        <v>3.5996657550930816E-2</v>
      </c>
      <c r="D135" s="302">
        <v>2.7768037689123969E-2</v>
      </c>
      <c r="E135" s="302">
        <f t="shared" si="63"/>
        <v>2.4013660625164852</v>
      </c>
      <c r="F135" s="303"/>
      <c r="G135" s="302">
        <v>1.5234740884517783</v>
      </c>
      <c r="H135" s="302">
        <v>0.39754237654570629</v>
      </c>
      <c r="I135" s="302">
        <v>1.6683497349754919E-3</v>
      </c>
      <c r="J135" s="302">
        <f t="shared" si="66"/>
        <v>1.92268481473246</v>
      </c>
      <c r="K135" s="303"/>
      <c r="L135" s="302">
        <v>1.7365632724960707</v>
      </c>
      <c r="M135" s="302">
        <v>0.53059979318333017</v>
      </c>
      <c r="N135" s="302">
        <v>6.86745555046642E-4</v>
      </c>
      <c r="O135" s="302">
        <f t="shared" si="65"/>
        <v>2.2678498112344472</v>
      </c>
    </row>
    <row r="136" spans="1:15" s="236" customFormat="1" x14ac:dyDescent="0.2">
      <c r="A136" s="237" t="str">
        <f>name!E$12</f>
        <v>Elementary occupations</v>
      </c>
      <c r="B136" s="302">
        <v>1.6431945730030448</v>
      </c>
      <c r="C136" s="302">
        <v>0.14588528082161531</v>
      </c>
      <c r="D136" s="302">
        <v>5.2957525947889293E-2</v>
      </c>
      <c r="E136" s="302">
        <f t="shared" si="63"/>
        <v>1.8420373797725496</v>
      </c>
      <c r="F136" s="303"/>
      <c r="G136" s="302">
        <v>1.0501205831910838</v>
      </c>
      <c r="H136" s="302">
        <v>0.27013957417012124</v>
      </c>
      <c r="I136" s="302">
        <v>3.3134758763500357E-3</v>
      </c>
      <c r="J136" s="302">
        <f t="shared" si="66"/>
        <v>1.3235736332375552</v>
      </c>
      <c r="K136" s="303"/>
      <c r="L136" s="302">
        <v>0.84862999604633038</v>
      </c>
      <c r="M136" s="302">
        <v>0.17827349388838304</v>
      </c>
      <c r="N136" s="302">
        <v>3.5884082261804498E-3</v>
      </c>
      <c r="O136" s="302">
        <f t="shared" si="65"/>
        <v>1.0304918981608937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8.8536381549905769</v>
      </c>
      <c r="C138" s="311">
        <f t="shared" ref="C138:E138" si="67">SUM(C128:C136)</f>
        <v>0.79200436253513828</v>
      </c>
      <c r="D138" s="311">
        <f t="shared" si="67"/>
        <v>0.56135748247425354</v>
      </c>
      <c r="E138" s="311">
        <f t="shared" si="67"/>
        <v>10.206999999999969</v>
      </c>
      <c r="F138" s="311"/>
      <c r="G138" s="311">
        <f t="shared" ref="G138:J138" si="68">SUM(G128:G136)</f>
        <v>7.0544648490527795</v>
      </c>
      <c r="H138" s="311">
        <f t="shared" si="68"/>
        <v>2.616954350779666</v>
      </c>
      <c r="I138" s="311">
        <f t="shared" si="68"/>
        <v>4.0580800167559765E-2</v>
      </c>
      <c r="J138" s="311">
        <f t="shared" si="68"/>
        <v>9.7120000000000033</v>
      </c>
      <c r="K138" s="311"/>
      <c r="L138" s="311">
        <f t="shared" ref="L138:O138" si="69">SUM(L128:L136)</f>
        <v>7.4804534222414789</v>
      </c>
      <c r="M138" s="311">
        <f t="shared" si="69"/>
        <v>2.7826256128631464</v>
      </c>
      <c r="N138" s="311">
        <f t="shared" si="69"/>
        <v>4.092096489537516E-2</v>
      </c>
      <c r="O138" s="311">
        <f t="shared" si="69"/>
        <v>10.303999999999998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3.7205358805461004</v>
      </c>
      <c r="C145" s="302">
        <v>0.5069776917199621</v>
      </c>
      <c r="D145" s="302">
        <v>1.3261994148999567</v>
      </c>
      <c r="E145" s="302">
        <f>SUM(B145:D145)</f>
        <v>5.5537129871660191</v>
      </c>
      <c r="F145" s="303"/>
      <c r="G145" s="302">
        <v>4.1873350769084174</v>
      </c>
      <c r="H145" s="302">
        <v>0.7147491207275708</v>
      </c>
      <c r="I145" s="302">
        <v>3.2443955437773586</v>
      </c>
      <c r="J145" s="302">
        <f>SUM(G145:I145)</f>
        <v>8.1464797414133461</v>
      </c>
      <c r="K145" s="303"/>
      <c r="L145" s="302">
        <v>4.5559393565039885</v>
      </c>
      <c r="M145" s="302">
        <v>0.81704376521993538</v>
      </c>
      <c r="N145" s="302">
        <v>3.4063781139968139</v>
      </c>
      <c r="O145" s="302">
        <f>SUM(L145:N145)</f>
        <v>8.7793612357207387</v>
      </c>
    </row>
    <row r="146" spans="1:15" s="236" customFormat="1" x14ac:dyDescent="0.2">
      <c r="A146" s="237" t="str">
        <f>name!E$5</f>
        <v>Professional occupations</v>
      </c>
      <c r="B146" s="302">
        <v>6.5419974568535926</v>
      </c>
      <c r="C146" s="302">
        <v>0.35419900156832068</v>
      </c>
      <c r="D146" s="302">
        <v>0.95270650514440636</v>
      </c>
      <c r="E146" s="302">
        <f t="shared" ref="E146:E153" si="70">SUM(B146:D146)</f>
        <v>7.8489029635663199</v>
      </c>
      <c r="F146" s="303"/>
      <c r="G146" s="302">
        <v>8.041703355190009</v>
      </c>
      <c r="H146" s="302">
        <v>0.4304865684712802</v>
      </c>
      <c r="I146" s="302">
        <v>2.1808119669758534</v>
      </c>
      <c r="J146" s="302">
        <f t="shared" ref="J146:J148" si="71">SUM(G146:I146)</f>
        <v>10.653001890637142</v>
      </c>
      <c r="K146" s="303"/>
      <c r="L146" s="302">
        <v>9.8949239579672383</v>
      </c>
      <c r="M146" s="302">
        <v>0.51659587188282985</v>
      </c>
      <c r="N146" s="302">
        <v>1.7742830929464084</v>
      </c>
      <c r="O146" s="302">
        <f t="shared" ref="O146:O153" si="72">SUM(L146:N146)</f>
        <v>12.185802922796476</v>
      </c>
    </row>
    <row r="147" spans="1:15" s="236" customFormat="1" x14ac:dyDescent="0.2">
      <c r="A147" s="237" t="str">
        <f>name!E$6</f>
        <v>Associate professional occupations</v>
      </c>
      <c r="B147" s="302">
        <v>3.1921373549508418</v>
      </c>
      <c r="C147" s="302">
        <v>0.47960237959634744</v>
      </c>
      <c r="D147" s="302">
        <v>0.34292349707186298</v>
      </c>
      <c r="E147" s="302">
        <f t="shared" si="70"/>
        <v>4.0146632316190525</v>
      </c>
      <c r="F147" s="303"/>
      <c r="G147" s="302">
        <v>3.8009394934322773</v>
      </c>
      <c r="H147" s="302">
        <v>0.53821201514634354</v>
      </c>
      <c r="I147" s="302">
        <v>0.61427704938770511</v>
      </c>
      <c r="J147" s="302">
        <f t="shared" si="71"/>
        <v>4.9534285579663262</v>
      </c>
      <c r="K147" s="303"/>
      <c r="L147" s="302">
        <v>3.8004191270754739</v>
      </c>
      <c r="M147" s="302">
        <v>0.545214201188853</v>
      </c>
      <c r="N147" s="302">
        <v>0.57857361246331129</v>
      </c>
      <c r="O147" s="302">
        <f t="shared" si="72"/>
        <v>4.9242069407276388</v>
      </c>
    </row>
    <row r="148" spans="1:15" s="236" customFormat="1" x14ac:dyDescent="0.2">
      <c r="A148" s="237" t="str">
        <f>name!E$7</f>
        <v>Administrative and secretarial occupations</v>
      </c>
      <c r="B148" s="302">
        <v>3.9374944815034358</v>
      </c>
      <c r="C148" s="302">
        <v>2.725851883260114</v>
      </c>
      <c r="D148" s="302">
        <v>0.75177313460239625</v>
      </c>
      <c r="E148" s="302">
        <f t="shared" si="70"/>
        <v>7.4151194993659457</v>
      </c>
      <c r="F148" s="303"/>
      <c r="G148" s="302">
        <v>3.9579586936225857</v>
      </c>
      <c r="H148" s="302">
        <v>2.3993518581320163</v>
      </c>
      <c r="I148" s="302">
        <v>0.73088738674350895</v>
      </c>
      <c r="J148" s="302">
        <f t="shared" si="71"/>
        <v>7.0881979384981113</v>
      </c>
      <c r="K148" s="303"/>
      <c r="L148" s="302">
        <v>3.162429419606771</v>
      </c>
      <c r="M148" s="302">
        <v>2.4433949862865703</v>
      </c>
      <c r="N148" s="302">
        <v>0.61954196117906513</v>
      </c>
      <c r="O148" s="302">
        <f t="shared" si="72"/>
        <v>6.2253663670724064</v>
      </c>
    </row>
    <row r="149" spans="1:15" s="236" customFormat="1" x14ac:dyDescent="0.2">
      <c r="A149" s="237" t="str">
        <f>name!E$8</f>
        <v>Skilled trades occupations</v>
      </c>
      <c r="B149" s="302">
        <v>21.159852107613816</v>
      </c>
      <c r="C149" s="302">
        <v>1.1681816542664254</v>
      </c>
      <c r="D149" s="302">
        <v>17.883571455803871</v>
      </c>
      <c r="E149" s="302">
        <f t="shared" si="70"/>
        <v>40.211605217684109</v>
      </c>
      <c r="F149" s="303"/>
      <c r="G149" s="302">
        <v>15.988175885592733</v>
      </c>
      <c r="H149" s="302">
        <v>0.54393977502455348</v>
      </c>
      <c r="I149" s="302">
        <v>28.637602754174932</v>
      </c>
      <c r="J149" s="302">
        <f>SUM(G149:I149)</f>
        <v>45.169718414792214</v>
      </c>
      <c r="K149" s="303"/>
      <c r="L149" s="302">
        <v>13.713066426043387</v>
      </c>
      <c r="M149" s="302">
        <v>0.80100058375330552</v>
      </c>
      <c r="N149" s="302">
        <v>28.849305759348955</v>
      </c>
      <c r="O149" s="302">
        <f t="shared" si="72"/>
        <v>43.363372769145649</v>
      </c>
    </row>
    <row r="150" spans="1:15" s="236" customFormat="1" x14ac:dyDescent="0.2">
      <c r="A150" s="237" t="str">
        <f>name!E$9</f>
        <v>Caring, leisure and other service occupations</v>
      </c>
      <c r="B150" s="302">
        <v>0.1123985221568778</v>
      </c>
      <c r="C150" s="302">
        <v>6.2072087106839924E-2</v>
      </c>
      <c r="D150" s="302">
        <v>2.8012565613840655E-2</v>
      </c>
      <c r="E150" s="302">
        <f t="shared" si="70"/>
        <v>0.20248317487755838</v>
      </c>
      <c r="F150" s="303"/>
      <c r="G150" s="302">
        <v>0.11566401728762496</v>
      </c>
      <c r="H150" s="302">
        <v>5.1766920122201958E-2</v>
      </c>
      <c r="I150" s="302">
        <v>3.8414609680643252E-2</v>
      </c>
      <c r="J150" s="302">
        <f t="shared" ref="J150:J153" si="73">SUM(G150:I150)</f>
        <v>0.20584554709047018</v>
      </c>
      <c r="K150" s="303"/>
      <c r="L150" s="302">
        <v>0.12293143546727946</v>
      </c>
      <c r="M150" s="302">
        <v>4.686638201627942E-2</v>
      </c>
      <c r="N150" s="302">
        <v>7.0257314108519306E-2</v>
      </c>
      <c r="O150" s="302">
        <f t="shared" si="72"/>
        <v>0.2400551315920782</v>
      </c>
    </row>
    <row r="151" spans="1:15" s="236" customFormat="1" x14ac:dyDescent="0.2">
      <c r="A151" s="237" t="str">
        <f>name!E$10</f>
        <v>Sales and customer service occupations</v>
      </c>
      <c r="B151" s="302">
        <v>0.91999459358401092</v>
      </c>
      <c r="C151" s="302">
        <v>0.58771022680131724</v>
      </c>
      <c r="D151" s="302">
        <v>0.16426109388331844</v>
      </c>
      <c r="E151" s="302">
        <f t="shared" si="70"/>
        <v>1.6719659142686465</v>
      </c>
      <c r="F151" s="303"/>
      <c r="G151" s="302">
        <v>0.90372278173176479</v>
      </c>
      <c r="H151" s="302">
        <v>0.5476193624979101</v>
      </c>
      <c r="I151" s="302">
        <v>0.25061029201013452</v>
      </c>
      <c r="J151" s="302">
        <f t="shared" si="73"/>
        <v>1.7019524362398093</v>
      </c>
      <c r="K151" s="303"/>
      <c r="L151" s="302">
        <v>1.0209790494141362</v>
      </c>
      <c r="M151" s="302">
        <v>0.66117997183901878</v>
      </c>
      <c r="N151" s="302">
        <v>0.28000081221446738</v>
      </c>
      <c r="O151" s="302">
        <f t="shared" si="72"/>
        <v>1.9621598334676222</v>
      </c>
    </row>
    <row r="152" spans="1:15" s="236" customFormat="1" x14ac:dyDescent="0.2">
      <c r="A152" s="237" t="str">
        <f>name!E$11</f>
        <v>Process, plant and machine operatives</v>
      </c>
      <c r="B152" s="302">
        <v>5.0407362234934361</v>
      </c>
      <c r="C152" s="302">
        <v>0.25695918340359591</v>
      </c>
      <c r="D152" s="302">
        <v>1.210961254872011</v>
      </c>
      <c r="E152" s="302">
        <f t="shared" si="70"/>
        <v>6.5086566617690425</v>
      </c>
      <c r="F152" s="303"/>
      <c r="G152" s="302">
        <v>3.8471837708546746</v>
      </c>
      <c r="H152" s="302">
        <v>0.21823141490930467</v>
      </c>
      <c r="I152" s="302">
        <v>2.6106519002222828</v>
      </c>
      <c r="J152" s="302">
        <f t="shared" si="73"/>
        <v>6.6760670859862614</v>
      </c>
      <c r="K152" s="303"/>
      <c r="L152" s="302">
        <v>4.3236149236491066</v>
      </c>
      <c r="M152" s="302">
        <v>0.2709553423610222</v>
      </c>
      <c r="N152" s="302">
        <v>3.8769493244298419</v>
      </c>
      <c r="O152" s="302">
        <f t="shared" si="72"/>
        <v>8.4715195904399714</v>
      </c>
    </row>
    <row r="153" spans="1:15" s="236" customFormat="1" x14ac:dyDescent="0.2">
      <c r="A153" s="237" t="str">
        <f>name!E$12</f>
        <v>Elementary occupations</v>
      </c>
      <c r="B153" s="302">
        <v>2.7105930910229405</v>
      </c>
      <c r="C153" s="302">
        <v>1.4487598591676942</v>
      </c>
      <c r="D153" s="302">
        <v>1.5615373994926094</v>
      </c>
      <c r="E153" s="302">
        <f t="shared" si="70"/>
        <v>5.7208903496832439</v>
      </c>
      <c r="F153" s="303"/>
      <c r="G153" s="302">
        <v>2.0112497405151299</v>
      </c>
      <c r="H153" s="302">
        <v>1.011533795753917</v>
      </c>
      <c r="I153" s="302">
        <v>2.5905248511073573</v>
      </c>
      <c r="J153" s="302">
        <f t="shared" si="73"/>
        <v>5.6133083873764047</v>
      </c>
      <c r="K153" s="303"/>
      <c r="L153" s="302">
        <v>1.6534791864245106</v>
      </c>
      <c r="M153" s="302">
        <v>0.77137690913368784</v>
      </c>
      <c r="N153" s="302">
        <v>3.6792991134792188</v>
      </c>
      <c r="O153" s="302">
        <f t="shared" si="72"/>
        <v>6.1041552090374172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47.335739711725054</v>
      </c>
      <c r="C155" s="311">
        <f t="shared" ref="C155:E155" si="74">SUM(C145:C153)</f>
        <v>7.5903139668906165</v>
      </c>
      <c r="D155" s="311">
        <f t="shared" si="74"/>
        <v>24.221946321384277</v>
      </c>
      <c r="E155" s="311">
        <f t="shared" si="74"/>
        <v>79.147999999999925</v>
      </c>
      <c r="F155" s="311"/>
      <c r="G155" s="311">
        <f t="shared" ref="G155:J155" si="75">SUM(G145:G153)</f>
        <v>42.853932815135231</v>
      </c>
      <c r="H155" s="311">
        <f t="shared" si="75"/>
        <v>6.4558908307850986</v>
      </c>
      <c r="I155" s="311">
        <f t="shared" si="75"/>
        <v>40.89817635407978</v>
      </c>
      <c r="J155" s="311">
        <f t="shared" si="75"/>
        <v>90.208000000000084</v>
      </c>
      <c r="K155" s="311"/>
      <c r="L155" s="311">
        <f t="shared" ref="L155:O155" si="76">SUM(L145:L153)</f>
        <v>42.247782882151888</v>
      </c>
      <c r="M155" s="311">
        <f t="shared" si="76"/>
        <v>6.8736280136815022</v>
      </c>
      <c r="N155" s="311">
        <f t="shared" si="76"/>
        <v>43.134589104166601</v>
      </c>
      <c r="O155" s="311">
        <f t="shared" si="76"/>
        <v>92.255999999999986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20.184377817065233</v>
      </c>
      <c r="C162" s="302">
        <v>2.3313955043696595</v>
      </c>
      <c r="D162" s="302">
        <v>4.7695162897320058</v>
      </c>
      <c r="E162" s="302">
        <f>SUM(B162:D162)</f>
        <v>27.285289611166899</v>
      </c>
      <c r="F162" s="303"/>
      <c r="G162" s="302">
        <v>22.027110864006747</v>
      </c>
      <c r="H162" s="302">
        <v>3.9578559338107651</v>
      </c>
      <c r="I162" s="302">
        <v>4.945902413943009</v>
      </c>
      <c r="J162" s="302">
        <f>SUM(G162:I162)</f>
        <v>30.930869211760523</v>
      </c>
      <c r="K162" s="303"/>
      <c r="L162" s="302">
        <v>25.516056348777671</v>
      </c>
      <c r="M162" s="302">
        <v>5.0692924934311172</v>
      </c>
      <c r="N162" s="302">
        <v>5.8987605629881452</v>
      </c>
      <c r="O162" s="302">
        <f>SUM(L162:N162)</f>
        <v>36.484109405196932</v>
      </c>
    </row>
    <row r="163" spans="1:15" s="236" customFormat="1" x14ac:dyDescent="0.2">
      <c r="A163" s="237" t="str">
        <f>name!E$5</f>
        <v>Professional occupations</v>
      </c>
      <c r="B163" s="302">
        <v>13.08758282663678</v>
      </c>
      <c r="C163" s="302">
        <v>3.636096640369014</v>
      </c>
      <c r="D163" s="302">
        <v>1.4480409489647021</v>
      </c>
      <c r="E163" s="302">
        <f t="shared" ref="E163:E170" si="77">SUM(B163:D163)</f>
        <v>18.171720415970498</v>
      </c>
      <c r="F163" s="303"/>
      <c r="G163" s="302">
        <v>16.170972359312866</v>
      </c>
      <c r="H163" s="302">
        <v>4.9640640734852477</v>
      </c>
      <c r="I163" s="302">
        <v>1.1078870048595395</v>
      </c>
      <c r="J163" s="302">
        <f t="shared" ref="J163:J165" si="78">SUM(G163:I163)</f>
        <v>22.242923437657652</v>
      </c>
      <c r="K163" s="303"/>
      <c r="L163" s="302">
        <v>21.287010938847352</v>
      </c>
      <c r="M163" s="302">
        <v>6.0174730721662355</v>
      </c>
      <c r="N163" s="302">
        <v>0.85607545901402715</v>
      </c>
      <c r="O163" s="302">
        <f t="shared" ref="O163:O170" si="79">SUM(L163:N163)</f>
        <v>28.160559470027614</v>
      </c>
    </row>
    <row r="164" spans="1:15" s="236" customFormat="1" x14ac:dyDescent="0.2">
      <c r="A164" s="237" t="str">
        <f>name!E$6</f>
        <v>Associate professional occupations</v>
      </c>
      <c r="B164" s="302">
        <v>12.615499505169028</v>
      </c>
      <c r="C164" s="302">
        <v>3.3046866263816739</v>
      </c>
      <c r="D164" s="302">
        <v>0.84029476282451809</v>
      </c>
      <c r="E164" s="302">
        <f t="shared" si="77"/>
        <v>16.76048089437522</v>
      </c>
      <c r="F164" s="303"/>
      <c r="G164" s="302">
        <v>14.179846768670188</v>
      </c>
      <c r="H164" s="302">
        <v>3.9825427822919943</v>
      </c>
      <c r="I164" s="302">
        <v>0.68620652273415206</v>
      </c>
      <c r="J164" s="302">
        <f t="shared" si="78"/>
        <v>18.848596073696335</v>
      </c>
      <c r="K164" s="303"/>
      <c r="L164" s="302">
        <v>15.314624322250221</v>
      </c>
      <c r="M164" s="302">
        <v>3.926678530497413</v>
      </c>
      <c r="N164" s="302">
        <v>0.54126974213052659</v>
      </c>
      <c r="O164" s="302">
        <f t="shared" si="79"/>
        <v>19.782572594878161</v>
      </c>
    </row>
    <row r="165" spans="1:15" s="236" customFormat="1" x14ac:dyDescent="0.2">
      <c r="A165" s="237" t="str">
        <f>name!E$7</f>
        <v>Administrative and secretarial occupations</v>
      </c>
      <c r="B165" s="302">
        <v>14.485193601563994</v>
      </c>
      <c r="C165" s="302">
        <v>7.2471136887231911</v>
      </c>
      <c r="D165" s="302">
        <v>0.27809722157283512</v>
      </c>
      <c r="E165" s="302">
        <f t="shared" si="77"/>
        <v>22.01040451186002</v>
      </c>
      <c r="F165" s="303"/>
      <c r="G165" s="302">
        <v>14.685061697874319</v>
      </c>
      <c r="H165" s="302">
        <v>7.7135156563658658</v>
      </c>
      <c r="I165" s="302">
        <v>0.35616279957135411</v>
      </c>
      <c r="J165" s="302">
        <f t="shared" si="78"/>
        <v>22.754740153811539</v>
      </c>
      <c r="K165" s="303"/>
      <c r="L165" s="302">
        <v>14.317129083899529</v>
      </c>
      <c r="M165" s="302">
        <v>7.3211321076745079</v>
      </c>
      <c r="N165" s="302">
        <v>0.25821980797405525</v>
      </c>
      <c r="O165" s="302">
        <f t="shared" si="79"/>
        <v>21.896480999548093</v>
      </c>
    </row>
    <row r="166" spans="1:15" s="236" customFormat="1" x14ac:dyDescent="0.2">
      <c r="A166" s="237" t="str">
        <f>name!E$8</f>
        <v>Skilled trades occupations</v>
      </c>
      <c r="B166" s="302">
        <v>15.899807009006146</v>
      </c>
      <c r="C166" s="302">
        <v>2.3012277655815381</v>
      </c>
      <c r="D166" s="302">
        <v>4.2839096342912164</v>
      </c>
      <c r="E166" s="302">
        <f t="shared" si="77"/>
        <v>22.484944408878899</v>
      </c>
      <c r="F166" s="303"/>
      <c r="G166" s="302">
        <v>13.504686174526187</v>
      </c>
      <c r="H166" s="302">
        <v>2.0140764029459746</v>
      </c>
      <c r="I166" s="302">
        <v>2.7241771108068984</v>
      </c>
      <c r="J166" s="302">
        <f>SUM(G166:I166)</f>
        <v>18.242939688279058</v>
      </c>
      <c r="K166" s="303"/>
      <c r="L166" s="302">
        <v>12.575016099359402</v>
      </c>
      <c r="M166" s="302">
        <v>2.1233644605805919</v>
      </c>
      <c r="N166" s="302">
        <v>3.0350879810697191</v>
      </c>
      <c r="O166" s="302">
        <f t="shared" si="79"/>
        <v>17.733468541009714</v>
      </c>
    </row>
    <row r="167" spans="1:15" s="236" customFormat="1" x14ac:dyDescent="0.2">
      <c r="A167" s="237" t="str">
        <f>name!E$9</f>
        <v>Caring, leisure and other service occupations</v>
      </c>
      <c r="B167" s="302">
        <v>1.2022988472071456</v>
      </c>
      <c r="C167" s="302">
        <v>0.43487940042698298</v>
      </c>
      <c r="D167" s="302">
        <v>0.13593468403901443</v>
      </c>
      <c r="E167" s="302">
        <f t="shared" si="77"/>
        <v>1.7731129316731429</v>
      </c>
      <c r="F167" s="303"/>
      <c r="G167" s="302">
        <v>1.2205634935321923</v>
      </c>
      <c r="H167" s="302">
        <v>0.39692370157735302</v>
      </c>
      <c r="I167" s="302">
        <v>0.25845707958744263</v>
      </c>
      <c r="J167" s="302">
        <f t="shared" ref="J167:J170" si="80">SUM(G167:I167)</f>
        <v>1.8759442746969879</v>
      </c>
      <c r="K167" s="303"/>
      <c r="L167" s="302">
        <v>1.7398733111603835</v>
      </c>
      <c r="M167" s="302">
        <v>0.34159612701184572</v>
      </c>
      <c r="N167" s="302">
        <v>0.43333373369413086</v>
      </c>
      <c r="O167" s="302">
        <f t="shared" si="79"/>
        <v>2.5148031718663604</v>
      </c>
    </row>
    <row r="168" spans="1:15" s="236" customFormat="1" x14ac:dyDescent="0.2">
      <c r="A168" s="237" t="str">
        <f>name!E$10</f>
        <v>Sales and customer service occupations</v>
      </c>
      <c r="B168" s="302">
        <v>14.049925813739963</v>
      </c>
      <c r="C168" s="302">
        <v>43.413338688738939</v>
      </c>
      <c r="D168" s="302">
        <v>2.200647276643751</v>
      </c>
      <c r="E168" s="302">
        <f t="shared" si="77"/>
        <v>59.66391177912265</v>
      </c>
      <c r="F168" s="303"/>
      <c r="G168" s="302">
        <v>12.428973796891631</v>
      </c>
      <c r="H168" s="302">
        <v>41.451037373943805</v>
      </c>
      <c r="I168" s="302">
        <v>1.4113215033553606</v>
      </c>
      <c r="J168" s="302">
        <f t="shared" si="80"/>
        <v>55.291332674190798</v>
      </c>
      <c r="K168" s="303"/>
      <c r="L168" s="302">
        <v>10.673435321323611</v>
      </c>
      <c r="M168" s="302">
        <v>36.717906440231047</v>
      </c>
      <c r="N168" s="302">
        <v>1.0436160069437228</v>
      </c>
      <c r="O168" s="302">
        <f t="shared" si="79"/>
        <v>48.434957768498379</v>
      </c>
    </row>
    <row r="169" spans="1:15" s="236" customFormat="1" x14ac:dyDescent="0.2">
      <c r="A169" s="237" t="str">
        <f>name!E$11</f>
        <v>Process, plant and machine operatives</v>
      </c>
      <c r="B169" s="302">
        <v>15.645411445027458</v>
      </c>
      <c r="C169" s="302">
        <v>3.159451179809571</v>
      </c>
      <c r="D169" s="302">
        <v>0.41597005821553967</v>
      </c>
      <c r="E169" s="302">
        <f t="shared" si="77"/>
        <v>19.220832683052567</v>
      </c>
      <c r="F169" s="303"/>
      <c r="G169" s="302">
        <v>12.256450903191073</v>
      </c>
      <c r="H169" s="302">
        <v>3.3054497933910096</v>
      </c>
      <c r="I169" s="302">
        <v>0.35334576767801013</v>
      </c>
      <c r="J169" s="302">
        <f t="shared" si="80"/>
        <v>15.915246464260093</v>
      </c>
      <c r="K169" s="303"/>
      <c r="L169" s="302">
        <v>13.712934775708861</v>
      </c>
      <c r="M169" s="302">
        <v>4.3109061153123385</v>
      </c>
      <c r="N169" s="302">
        <v>0.46886454122222143</v>
      </c>
      <c r="O169" s="302">
        <f t="shared" si="79"/>
        <v>18.492705432243422</v>
      </c>
    </row>
    <row r="170" spans="1:15" s="236" customFormat="1" x14ac:dyDescent="0.2">
      <c r="A170" s="237" t="str">
        <f>name!E$12</f>
        <v>Elementary occupations</v>
      </c>
      <c r="B170" s="302">
        <v>13.12067890247984</v>
      </c>
      <c r="C170" s="302">
        <v>11.589205190967858</v>
      </c>
      <c r="D170" s="302">
        <v>0.47641867045243136</v>
      </c>
      <c r="E170" s="302">
        <f t="shared" si="77"/>
        <v>25.18630276390013</v>
      </c>
      <c r="F170" s="303"/>
      <c r="G170" s="302">
        <v>9.8876599029994967</v>
      </c>
      <c r="H170" s="302">
        <v>9.5579323057425487</v>
      </c>
      <c r="I170" s="302">
        <v>0.41681581290488778</v>
      </c>
      <c r="J170" s="302">
        <f t="shared" si="80"/>
        <v>19.862408021646932</v>
      </c>
      <c r="K170" s="303"/>
      <c r="L170" s="302">
        <v>8.3595408752116533</v>
      </c>
      <c r="M170" s="302">
        <v>7.0453896270672178</v>
      </c>
      <c r="N170" s="302">
        <v>0.55541211445242034</v>
      </c>
      <c r="O170" s="302">
        <f t="shared" si="79"/>
        <v>15.960342616731291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120.29077576789558</v>
      </c>
      <c r="C172" s="311">
        <f t="shared" ref="C172:E172" si="81">SUM(C162:C170)</f>
        <v>77.417394685368421</v>
      </c>
      <c r="D172" s="311">
        <f t="shared" si="81"/>
        <v>14.848829546736017</v>
      </c>
      <c r="E172" s="311">
        <f t="shared" si="81"/>
        <v>212.55700000000004</v>
      </c>
      <c r="F172" s="311"/>
      <c r="G172" s="311">
        <f t="shared" ref="G172:J172" si="82">SUM(G162:G170)</f>
        <v>116.3613259610047</v>
      </c>
      <c r="H172" s="311">
        <f t="shared" si="82"/>
        <v>77.34339802355457</v>
      </c>
      <c r="I172" s="311">
        <f t="shared" si="82"/>
        <v>12.260276015440654</v>
      </c>
      <c r="J172" s="311">
        <f t="shared" si="82"/>
        <v>205.96499999999992</v>
      </c>
      <c r="K172" s="311"/>
      <c r="L172" s="311">
        <f t="shared" ref="L172:O172" si="83">SUM(L162:L170)</f>
        <v>123.49562107653868</v>
      </c>
      <c r="M172" s="311">
        <f t="shared" si="83"/>
        <v>72.873738973972323</v>
      </c>
      <c r="N172" s="311">
        <f t="shared" si="83"/>
        <v>13.090639949488967</v>
      </c>
      <c r="O172" s="311">
        <f t="shared" si="83"/>
        <v>209.45999999999995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4.6360927769847589</v>
      </c>
      <c r="C179" s="302">
        <v>0.22821252508699216</v>
      </c>
      <c r="D179" s="302">
        <v>0.92992158934370528</v>
      </c>
      <c r="E179" s="302">
        <f>SUM(B179:D179)</f>
        <v>5.7942268914154562</v>
      </c>
      <c r="F179" s="303"/>
      <c r="G179" s="302">
        <v>5.5988121624321812</v>
      </c>
      <c r="H179" s="302">
        <v>0.70098596786918055</v>
      </c>
      <c r="I179" s="302">
        <v>1.114175256660521</v>
      </c>
      <c r="J179" s="302">
        <f>SUM(G179:I179)</f>
        <v>7.4139733869618825</v>
      </c>
      <c r="K179" s="303"/>
      <c r="L179" s="302">
        <v>6.9247536291577019</v>
      </c>
      <c r="M179" s="302">
        <v>0.97903502492142191</v>
      </c>
      <c r="N179" s="302">
        <v>1.1989531127114263</v>
      </c>
      <c r="O179" s="302">
        <f>SUM(L179:N179)</f>
        <v>9.102741766790551</v>
      </c>
    </row>
    <row r="180" spans="1:15" s="236" customFormat="1" x14ac:dyDescent="0.2">
      <c r="A180" s="237" t="str">
        <f>name!E$5</f>
        <v>Professional occupations</v>
      </c>
      <c r="B180" s="302">
        <v>3.3303703835844964</v>
      </c>
      <c r="C180" s="302">
        <v>0.19210489815807749</v>
      </c>
      <c r="D180" s="302">
        <v>0.31239341589153286</v>
      </c>
      <c r="E180" s="302">
        <f t="shared" ref="E180:E187" si="84">SUM(B180:D180)</f>
        <v>3.8348686976341066</v>
      </c>
      <c r="F180" s="303"/>
      <c r="G180" s="302">
        <v>4.5465913657658206</v>
      </c>
      <c r="H180" s="302">
        <v>0.53044663409949111</v>
      </c>
      <c r="I180" s="302">
        <v>0.34359364745435128</v>
      </c>
      <c r="J180" s="302">
        <f t="shared" ref="J180:J182" si="85">SUM(G180:I180)</f>
        <v>5.420631647319663</v>
      </c>
      <c r="K180" s="303"/>
      <c r="L180" s="302">
        <v>6.1759819624600683</v>
      </c>
      <c r="M180" s="302">
        <v>0.85204293513278406</v>
      </c>
      <c r="N180" s="302">
        <v>0.30582865496547729</v>
      </c>
      <c r="O180" s="302">
        <f t="shared" ref="O180:O187" si="86">SUM(L180:N180)</f>
        <v>7.3338535525583293</v>
      </c>
    </row>
    <row r="181" spans="1:15" s="236" customFormat="1" x14ac:dyDescent="0.2">
      <c r="A181" s="237" t="str">
        <f>name!E$6</f>
        <v>Associate professional occupations</v>
      </c>
      <c r="B181" s="302">
        <v>3.3255981694587122</v>
      </c>
      <c r="C181" s="302">
        <v>0.30369284551983072</v>
      </c>
      <c r="D181" s="302">
        <v>0.17503894752750923</v>
      </c>
      <c r="E181" s="302">
        <f t="shared" si="84"/>
        <v>3.8043299625060523</v>
      </c>
      <c r="F181" s="303"/>
      <c r="G181" s="302">
        <v>3.9690087172746478</v>
      </c>
      <c r="H181" s="302">
        <v>0.62207623812226343</v>
      </c>
      <c r="I181" s="302">
        <v>0.19070312572876952</v>
      </c>
      <c r="J181" s="302">
        <f t="shared" si="85"/>
        <v>4.781788081125681</v>
      </c>
      <c r="K181" s="303"/>
      <c r="L181" s="302">
        <v>4.202097218452284</v>
      </c>
      <c r="M181" s="302">
        <v>0.76588499877499328</v>
      </c>
      <c r="N181" s="302">
        <v>0.16568097293488951</v>
      </c>
      <c r="O181" s="302">
        <f t="shared" si="86"/>
        <v>5.1336631901621663</v>
      </c>
    </row>
    <row r="182" spans="1:15" s="236" customFormat="1" x14ac:dyDescent="0.2">
      <c r="A182" s="237" t="str">
        <f>name!E$7</f>
        <v>Administrative and secretarial occupations</v>
      </c>
      <c r="B182" s="302">
        <v>5.6728263320257994</v>
      </c>
      <c r="C182" s="302">
        <v>2.1626968981781172</v>
      </c>
      <c r="D182" s="302">
        <v>0.16447307615643378</v>
      </c>
      <c r="E182" s="302">
        <f t="shared" si="84"/>
        <v>7.9999963063603508</v>
      </c>
      <c r="F182" s="303"/>
      <c r="G182" s="302">
        <v>6.1511937021902634</v>
      </c>
      <c r="H182" s="302">
        <v>2.7649662513232354</v>
      </c>
      <c r="I182" s="302">
        <v>0.14702585060966525</v>
      </c>
      <c r="J182" s="302">
        <f t="shared" si="85"/>
        <v>9.0631858041231652</v>
      </c>
      <c r="K182" s="303"/>
      <c r="L182" s="302">
        <v>6.4856862852393942</v>
      </c>
      <c r="M182" s="302">
        <v>2.7517093201599621</v>
      </c>
      <c r="N182" s="302">
        <v>0.14805031173057751</v>
      </c>
      <c r="O182" s="302">
        <f t="shared" si="86"/>
        <v>9.3854459171299336</v>
      </c>
    </row>
    <row r="183" spans="1:15" s="236" customFormat="1" x14ac:dyDescent="0.2">
      <c r="A183" s="237" t="str">
        <f>name!E$8</f>
        <v>Skilled trades occupations</v>
      </c>
      <c r="B183" s="302">
        <v>2.9547349946523367</v>
      </c>
      <c r="C183" s="302">
        <v>0.76351756517981206</v>
      </c>
      <c r="D183" s="302">
        <v>1.0499220458897502</v>
      </c>
      <c r="E183" s="302">
        <f t="shared" si="84"/>
        <v>4.7681746057218994</v>
      </c>
      <c r="F183" s="303"/>
      <c r="G183" s="302">
        <v>2.2575260686672873</v>
      </c>
      <c r="H183" s="302">
        <v>0.54562009874787942</v>
      </c>
      <c r="I183" s="302">
        <v>0.75205390331645683</v>
      </c>
      <c r="J183" s="302">
        <f>SUM(G183:I183)</f>
        <v>3.5552000707316238</v>
      </c>
      <c r="K183" s="303"/>
      <c r="L183" s="302">
        <v>1.8904904338756998</v>
      </c>
      <c r="M183" s="302">
        <v>0.70764937686751694</v>
      </c>
      <c r="N183" s="302">
        <v>0.72366035467904177</v>
      </c>
      <c r="O183" s="302">
        <f t="shared" si="86"/>
        <v>3.3218001654222586</v>
      </c>
    </row>
    <row r="184" spans="1:15" s="236" customFormat="1" x14ac:dyDescent="0.2">
      <c r="A184" s="237" t="str">
        <f>name!E$9</f>
        <v>Caring, leisure and other service occupations</v>
      </c>
      <c r="B184" s="302">
        <v>2.1564372064290152</v>
      </c>
      <c r="C184" s="302">
        <v>1.0371495049226458</v>
      </c>
      <c r="D184" s="302">
        <v>0.36150725034448478</v>
      </c>
      <c r="E184" s="302">
        <f t="shared" si="84"/>
        <v>3.5550939616961457</v>
      </c>
      <c r="F184" s="303"/>
      <c r="G184" s="302">
        <v>2.1780885522965989</v>
      </c>
      <c r="H184" s="302">
        <v>2.1219151529814386</v>
      </c>
      <c r="I184" s="302">
        <v>0.37375189050911117</v>
      </c>
      <c r="J184" s="302">
        <f t="shared" ref="J184:J187" si="87">SUM(G184:I184)</f>
        <v>4.6737555957871484</v>
      </c>
      <c r="K184" s="303"/>
      <c r="L184" s="302">
        <v>2.2983659492636761</v>
      </c>
      <c r="M184" s="302">
        <v>2.4960939380358025</v>
      </c>
      <c r="N184" s="302">
        <v>0.50144672525644041</v>
      </c>
      <c r="O184" s="302">
        <f t="shared" si="86"/>
        <v>5.2959066125559184</v>
      </c>
    </row>
    <row r="185" spans="1:15" s="236" customFormat="1" x14ac:dyDescent="0.2">
      <c r="A185" s="237" t="str">
        <f>name!E$10</f>
        <v>Sales and customer service occupations</v>
      </c>
      <c r="B185" s="302">
        <v>1.881688538391163</v>
      </c>
      <c r="C185" s="302">
        <v>0.58724598855246635</v>
      </c>
      <c r="D185" s="302">
        <v>0.1720002953725579</v>
      </c>
      <c r="E185" s="302">
        <f t="shared" si="84"/>
        <v>2.6409348223161873</v>
      </c>
      <c r="F185" s="303"/>
      <c r="G185" s="302">
        <v>2.0297417425247128</v>
      </c>
      <c r="H185" s="302">
        <v>0.64274721129078438</v>
      </c>
      <c r="I185" s="302">
        <v>0.14766084460107848</v>
      </c>
      <c r="J185" s="302">
        <f t="shared" si="87"/>
        <v>2.8201497984165758</v>
      </c>
      <c r="K185" s="303"/>
      <c r="L185" s="302">
        <v>2.5722070298757127</v>
      </c>
      <c r="M185" s="302">
        <v>0.99940709992907339</v>
      </c>
      <c r="N185" s="302">
        <v>0.13820949747446551</v>
      </c>
      <c r="O185" s="302">
        <f t="shared" si="86"/>
        <v>3.7098236272792513</v>
      </c>
    </row>
    <row r="186" spans="1:15" s="236" customFormat="1" x14ac:dyDescent="0.2">
      <c r="A186" s="237" t="str">
        <f>name!E$11</f>
        <v>Process, plant and machine operatives</v>
      </c>
      <c r="B186" s="302">
        <v>21.660935569796521</v>
      </c>
      <c r="C186" s="302">
        <v>1.4625217383658324</v>
      </c>
      <c r="D186" s="302">
        <v>7.7390779346007106</v>
      </c>
      <c r="E186" s="302">
        <f t="shared" si="84"/>
        <v>30.862535242763066</v>
      </c>
      <c r="F186" s="303"/>
      <c r="G186" s="302">
        <v>17.696438897727656</v>
      </c>
      <c r="H186" s="302">
        <v>4.414832932694666</v>
      </c>
      <c r="I186" s="302">
        <v>8.5005482274854014</v>
      </c>
      <c r="J186" s="302">
        <f t="shared" si="87"/>
        <v>30.611820057907721</v>
      </c>
      <c r="K186" s="303"/>
      <c r="L186" s="302">
        <v>19.602115876340083</v>
      </c>
      <c r="M186" s="302">
        <v>5.816054268563871</v>
      </c>
      <c r="N186" s="302">
        <v>9.8813765800056661</v>
      </c>
      <c r="O186" s="302">
        <f t="shared" si="86"/>
        <v>35.299546724909618</v>
      </c>
    </row>
    <row r="187" spans="1:15" s="236" customFormat="1" x14ac:dyDescent="0.2">
      <c r="A187" s="237" t="str">
        <f>name!E$12</f>
        <v>Elementary occupations</v>
      </c>
      <c r="B187" s="302">
        <v>10.868960496368206</v>
      </c>
      <c r="C187" s="302">
        <v>3.0825698371271324</v>
      </c>
      <c r="D187" s="302">
        <v>0.4423091760913892</v>
      </c>
      <c r="E187" s="302">
        <f t="shared" si="84"/>
        <v>14.393839509586726</v>
      </c>
      <c r="F187" s="303"/>
      <c r="G187" s="302">
        <v>9.3446918230535534</v>
      </c>
      <c r="H187" s="302">
        <v>2.652355137954836</v>
      </c>
      <c r="I187" s="302">
        <v>0.35244859661807981</v>
      </c>
      <c r="J187" s="302">
        <f t="shared" si="87"/>
        <v>12.34949555762647</v>
      </c>
      <c r="K187" s="303"/>
      <c r="L187" s="302">
        <v>9.0010940780818007</v>
      </c>
      <c r="M187" s="302">
        <v>2.5761544410172919</v>
      </c>
      <c r="N187" s="302">
        <v>0.40696992409285632</v>
      </c>
      <c r="O187" s="302">
        <f t="shared" si="86"/>
        <v>11.984218443191949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56.487644467691013</v>
      </c>
      <c r="C189" s="311">
        <f t="shared" ref="C189:E189" si="88">SUM(C179:C187)</f>
        <v>9.8197118010909055</v>
      </c>
      <c r="D189" s="311">
        <f t="shared" si="88"/>
        <v>11.346643731218073</v>
      </c>
      <c r="E189" s="311">
        <f t="shared" si="88"/>
        <v>77.653999999999996</v>
      </c>
      <c r="F189" s="311"/>
      <c r="G189" s="311">
        <f t="shared" ref="G189:J189" si="89">SUM(G179:G187)</f>
        <v>53.772093031932727</v>
      </c>
      <c r="H189" s="311">
        <f t="shared" si="89"/>
        <v>14.995945625083774</v>
      </c>
      <c r="I189" s="311">
        <f t="shared" si="89"/>
        <v>11.921961342983435</v>
      </c>
      <c r="J189" s="311">
        <f t="shared" si="89"/>
        <v>80.689999999999927</v>
      </c>
      <c r="K189" s="311"/>
      <c r="L189" s="311">
        <f t="shared" ref="L189:O189" si="90">SUM(L179:L187)</f>
        <v>59.152792462746419</v>
      </c>
      <c r="M189" s="311">
        <f t="shared" si="90"/>
        <v>17.944031403402715</v>
      </c>
      <c r="N189" s="311">
        <f t="shared" si="90"/>
        <v>13.47017613385084</v>
      </c>
      <c r="O189" s="311">
        <f t="shared" si="90"/>
        <v>90.566999999999979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5.7680620453161957</v>
      </c>
      <c r="C196" s="302">
        <v>0.78768919446851304</v>
      </c>
      <c r="D196" s="302">
        <v>2.2134348910526844</v>
      </c>
      <c r="E196" s="302">
        <f>SUM(B196:D196)</f>
        <v>8.7691861308373937</v>
      </c>
      <c r="F196" s="303"/>
      <c r="G196" s="302">
        <v>7.4966946135598516</v>
      </c>
      <c r="H196" s="302">
        <v>1.5078713259434071</v>
      </c>
      <c r="I196" s="302">
        <v>2.1576562060185012</v>
      </c>
      <c r="J196" s="302">
        <f>SUM(G196:I196)</f>
        <v>11.16222214552176</v>
      </c>
      <c r="K196" s="303"/>
      <c r="L196" s="302">
        <v>11.491223798322757</v>
      </c>
      <c r="M196" s="302">
        <v>2.5863741695459352</v>
      </c>
      <c r="N196" s="302">
        <v>2.810845843610029</v>
      </c>
      <c r="O196" s="302">
        <f>SUM(L196:N196)</f>
        <v>16.888443811478723</v>
      </c>
    </row>
    <row r="197" spans="1:15" s="236" customFormat="1" x14ac:dyDescent="0.2">
      <c r="A197" s="237" t="str">
        <f>name!E$5</f>
        <v>Professional occupations</v>
      </c>
      <c r="B197" s="302">
        <v>1.9650499186497512</v>
      </c>
      <c r="C197" s="302">
        <v>0.29394362014420233</v>
      </c>
      <c r="D197" s="302">
        <v>0.18182888656603929</v>
      </c>
      <c r="E197" s="302">
        <f t="shared" ref="E197:E204" si="91">SUM(B197:D197)</f>
        <v>2.4408224253599928</v>
      </c>
      <c r="F197" s="303"/>
      <c r="G197" s="302">
        <v>3.0472604162788355</v>
      </c>
      <c r="H197" s="302">
        <v>0.59993047838430147</v>
      </c>
      <c r="I197" s="302">
        <v>0.16922652662206319</v>
      </c>
      <c r="J197" s="302">
        <f t="shared" ref="J197:J199" si="92">SUM(G197:I197)</f>
        <v>3.8164174212852005</v>
      </c>
      <c r="K197" s="303"/>
      <c r="L197" s="302">
        <v>4.5383723791554802</v>
      </c>
      <c r="M197" s="302">
        <v>0.9532219414243821</v>
      </c>
      <c r="N197" s="302">
        <v>0.11946519606343999</v>
      </c>
      <c r="O197" s="302">
        <f t="shared" ref="O197:O204" si="93">SUM(L197:N197)</f>
        <v>5.6110595166433024</v>
      </c>
    </row>
    <row r="198" spans="1:15" s="236" customFormat="1" x14ac:dyDescent="0.2">
      <c r="A198" s="237" t="str">
        <f>name!E$6</f>
        <v>Associate professional occupations</v>
      </c>
      <c r="B198" s="302">
        <v>1.5884365124219844</v>
      </c>
      <c r="C198" s="302">
        <v>0.84016422109000088</v>
      </c>
      <c r="D198" s="302">
        <v>0.10775747140793766</v>
      </c>
      <c r="E198" s="302">
        <f t="shared" si="91"/>
        <v>2.5363582049199227</v>
      </c>
      <c r="F198" s="303"/>
      <c r="G198" s="302">
        <v>2.2351122618782711</v>
      </c>
      <c r="H198" s="302">
        <v>1.2062145546980709</v>
      </c>
      <c r="I198" s="302">
        <v>8.6291334644351417E-2</v>
      </c>
      <c r="J198" s="302">
        <f t="shared" si="92"/>
        <v>3.5276181512206932</v>
      </c>
      <c r="K198" s="303"/>
      <c r="L198" s="302">
        <v>2.9842913969209186</v>
      </c>
      <c r="M198" s="302">
        <v>1.8982888211345839</v>
      </c>
      <c r="N198" s="302">
        <v>7.134106243738754E-2</v>
      </c>
      <c r="O198" s="302">
        <f t="shared" si="93"/>
        <v>4.9539212804928896</v>
      </c>
    </row>
    <row r="199" spans="1:15" s="236" customFormat="1" x14ac:dyDescent="0.2">
      <c r="A199" s="237" t="str">
        <f>name!E$7</f>
        <v>Administrative and secretarial occupations</v>
      </c>
      <c r="B199" s="302">
        <v>2.5333456483802475</v>
      </c>
      <c r="C199" s="302">
        <v>1.3175066408749663</v>
      </c>
      <c r="D199" s="302">
        <v>7.8932851645941077E-2</v>
      </c>
      <c r="E199" s="302">
        <f t="shared" si="91"/>
        <v>3.9297851409011546</v>
      </c>
      <c r="F199" s="303"/>
      <c r="G199" s="302">
        <v>2.9832411649842014</v>
      </c>
      <c r="H199" s="302">
        <v>1.7391192399703459</v>
      </c>
      <c r="I199" s="302">
        <v>6.1137494191361344E-2</v>
      </c>
      <c r="J199" s="302">
        <f t="shared" si="92"/>
        <v>4.7834978991459085</v>
      </c>
      <c r="K199" s="303"/>
      <c r="L199" s="302">
        <v>4.1123674307470779</v>
      </c>
      <c r="M199" s="302">
        <v>2.6402529667822399</v>
      </c>
      <c r="N199" s="302">
        <v>8.0632238032573078E-2</v>
      </c>
      <c r="O199" s="302">
        <f t="shared" si="93"/>
        <v>6.833252635561891</v>
      </c>
    </row>
    <row r="200" spans="1:15" s="236" customFormat="1" x14ac:dyDescent="0.2">
      <c r="A200" s="237" t="str">
        <f>name!E$8</f>
        <v>Skilled trades occupations</v>
      </c>
      <c r="B200" s="302">
        <v>4.6808363355316613</v>
      </c>
      <c r="C200" s="302">
        <v>3.8338403003845642</v>
      </c>
      <c r="D200" s="302">
        <v>0.63576421198986321</v>
      </c>
      <c r="E200" s="302">
        <f t="shared" si="91"/>
        <v>9.1504408479060899</v>
      </c>
      <c r="F200" s="303"/>
      <c r="G200" s="302">
        <v>4.217897996369377</v>
      </c>
      <c r="H200" s="302">
        <v>3.7249683868806045</v>
      </c>
      <c r="I200" s="302">
        <v>0.62972656044333253</v>
      </c>
      <c r="J200" s="302">
        <f>SUM(G200:I200)</f>
        <v>8.5725929436933139</v>
      </c>
      <c r="K200" s="303"/>
      <c r="L200" s="302">
        <v>2.8361745503985332</v>
      </c>
      <c r="M200" s="302">
        <v>4.6947379172410271</v>
      </c>
      <c r="N200" s="302">
        <v>0.77011624211250562</v>
      </c>
      <c r="O200" s="302">
        <f t="shared" si="93"/>
        <v>8.3010287097520656</v>
      </c>
    </row>
    <row r="201" spans="1:15" s="236" customFormat="1" x14ac:dyDescent="0.2">
      <c r="A201" s="237" t="str">
        <f>name!E$9</f>
        <v>Caring, leisure and other service occupations</v>
      </c>
      <c r="B201" s="302">
        <v>1.493033323003067</v>
      </c>
      <c r="C201" s="302">
        <v>1.6366730528956002</v>
      </c>
      <c r="D201" s="302">
        <v>0.17028659471696261</v>
      </c>
      <c r="E201" s="302">
        <f t="shared" si="91"/>
        <v>3.2999929706156301</v>
      </c>
      <c r="F201" s="303"/>
      <c r="G201" s="302">
        <v>1.6091696046202744</v>
      </c>
      <c r="H201" s="302">
        <v>1.8659776147438565</v>
      </c>
      <c r="I201" s="302">
        <v>0.20282719369359986</v>
      </c>
      <c r="J201" s="302">
        <f t="shared" ref="J201:J204" si="94">SUM(G201:I201)</f>
        <v>3.677974413057731</v>
      </c>
      <c r="K201" s="303"/>
      <c r="L201" s="302">
        <v>2.0621765367200529</v>
      </c>
      <c r="M201" s="302">
        <v>2.1902779188028885</v>
      </c>
      <c r="N201" s="302">
        <v>0.32984527349024312</v>
      </c>
      <c r="O201" s="302">
        <f t="shared" si="93"/>
        <v>4.5822997290131848</v>
      </c>
    </row>
    <row r="202" spans="1:15" s="236" customFormat="1" x14ac:dyDescent="0.2">
      <c r="A202" s="237" t="str">
        <f>name!E$10</f>
        <v>Sales and customer service occupations</v>
      </c>
      <c r="B202" s="302">
        <v>1.7403161613883726</v>
      </c>
      <c r="C202" s="302">
        <v>3.2079905310014118</v>
      </c>
      <c r="D202" s="302">
        <v>0.93980928769580219</v>
      </c>
      <c r="E202" s="302">
        <f t="shared" si="91"/>
        <v>5.8881159800855869</v>
      </c>
      <c r="F202" s="303"/>
      <c r="G202" s="302">
        <v>1.97180092031492</v>
      </c>
      <c r="H202" s="302">
        <v>4.0796445435314119</v>
      </c>
      <c r="I202" s="302">
        <v>0.62723176980248596</v>
      </c>
      <c r="J202" s="302">
        <f t="shared" si="94"/>
        <v>6.678677233648818</v>
      </c>
      <c r="K202" s="303"/>
      <c r="L202" s="302">
        <v>3.03127115466024</v>
      </c>
      <c r="M202" s="302">
        <v>5.9023289919480391</v>
      </c>
      <c r="N202" s="302">
        <v>0.54255612192303804</v>
      </c>
      <c r="O202" s="302">
        <f t="shared" si="93"/>
        <v>9.4761562685313177</v>
      </c>
    </row>
    <row r="203" spans="1:15" s="236" customFormat="1" x14ac:dyDescent="0.2">
      <c r="A203" s="237" t="str">
        <f>name!E$11</f>
        <v>Process, plant and machine operatives</v>
      </c>
      <c r="B203" s="302">
        <v>1.0191863677780921</v>
      </c>
      <c r="C203" s="302">
        <v>1.6834959930564037</v>
      </c>
      <c r="D203" s="302">
        <v>7.6070120799212229E-2</v>
      </c>
      <c r="E203" s="302">
        <f t="shared" si="91"/>
        <v>2.7787524816337079</v>
      </c>
      <c r="F203" s="303"/>
      <c r="G203" s="302">
        <v>0.90559280461481984</v>
      </c>
      <c r="H203" s="302">
        <v>2.2169196086314424</v>
      </c>
      <c r="I203" s="302">
        <v>6.5069665784089556E-2</v>
      </c>
      <c r="J203" s="302">
        <f t="shared" si="94"/>
        <v>3.187582079030352</v>
      </c>
      <c r="K203" s="303"/>
      <c r="L203" s="302">
        <v>1.4295358819761685</v>
      </c>
      <c r="M203" s="302">
        <v>4.0273107378074204</v>
      </c>
      <c r="N203" s="302">
        <v>9.8964628061857574E-2</v>
      </c>
      <c r="O203" s="302">
        <f t="shared" si="93"/>
        <v>5.5558112478454458</v>
      </c>
    </row>
    <row r="204" spans="1:15" s="236" customFormat="1" x14ac:dyDescent="0.2">
      <c r="A204" s="237" t="str">
        <f>name!E$12</f>
        <v>Elementary occupations</v>
      </c>
      <c r="B204" s="302">
        <v>6.3927834423966425</v>
      </c>
      <c r="C204" s="302">
        <v>26.156595798504444</v>
      </c>
      <c r="D204" s="302">
        <v>0.24416657683932022</v>
      </c>
      <c r="E204" s="302">
        <f t="shared" si="91"/>
        <v>32.793545817740409</v>
      </c>
      <c r="F204" s="303"/>
      <c r="G204" s="302">
        <v>6.4997603421466037</v>
      </c>
      <c r="H204" s="302">
        <v>27.857324875756323</v>
      </c>
      <c r="I204" s="302">
        <v>0.15733249549333794</v>
      </c>
      <c r="J204" s="302">
        <f t="shared" si="94"/>
        <v>34.514417713396263</v>
      </c>
      <c r="K204" s="303"/>
      <c r="L204" s="302">
        <v>7.4065660982242747</v>
      </c>
      <c r="M204" s="302">
        <v>31.671041125224541</v>
      </c>
      <c r="N204" s="302">
        <v>0.28641957723241157</v>
      </c>
      <c r="O204" s="302">
        <f t="shared" si="93"/>
        <v>39.364026800681224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27.181049754866017</v>
      </c>
      <c r="C206" s="311">
        <f t="shared" ref="C206:E206" si="95">SUM(C196:C204)</f>
        <v>39.757899352420111</v>
      </c>
      <c r="D206" s="311">
        <f t="shared" si="95"/>
        <v>4.6480508927137629</v>
      </c>
      <c r="E206" s="311">
        <f t="shared" si="95"/>
        <v>71.58699999999989</v>
      </c>
      <c r="F206" s="311"/>
      <c r="G206" s="311">
        <f t="shared" ref="G206:J206" si="96">SUM(G196:G204)</f>
        <v>30.966530124767154</v>
      </c>
      <c r="H206" s="311">
        <f t="shared" si="96"/>
        <v>44.797970628539758</v>
      </c>
      <c r="I206" s="311">
        <f t="shared" si="96"/>
        <v>4.156499246693123</v>
      </c>
      <c r="J206" s="311">
        <f t="shared" si="96"/>
        <v>79.921000000000049</v>
      </c>
      <c r="K206" s="311"/>
      <c r="L206" s="311">
        <f t="shared" ref="L206:O206" si="97">SUM(L196:L204)</f>
        <v>39.891979227125503</v>
      </c>
      <c r="M206" s="311">
        <f t="shared" si="97"/>
        <v>56.563834589911053</v>
      </c>
      <c r="N206" s="311">
        <f t="shared" si="97"/>
        <v>5.1101861829634858</v>
      </c>
      <c r="O206" s="311">
        <f t="shared" si="97"/>
        <v>101.56600000000005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0.28738917002142556</v>
      </c>
      <c r="C213" s="302">
        <v>4.1214760114550344E-2</v>
      </c>
      <c r="D213" s="302">
        <v>0.15950827462796474</v>
      </c>
      <c r="E213" s="302">
        <f>SUM(B213:D213)</f>
        <v>0.48811220476394063</v>
      </c>
      <c r="F213" s="303"/>
      <c r="G213" s="302">
        <v>0.27269504443348852</v>
      </c>
      <c r="H213" s="302">
        <v>8.9502181457347438E-2</v>
      </c>
      <c r="I213" s="302">
        <v>0.33950121021714597</v>
      </c>
      <c r="J213" s="302">
        <f>SUM(G213:I213)</f>
        <v>0.70169843610798188</v>
      </c>
      <c r="K213" s="303"/>
      <c r="L213" s="302">
        <v>0.26316660382343976</v>
      </c>
      <c r="M213" s="302">
        <v>0.11933654264814741</v>
      </c>
      <c r="N213" s="302">
        <v>0.34181033004093275</v>
      </c>
      <c r="O213" s="302">
        <f>SUM(L213:N213)</f>
        <v>0.72431347651251987</v>
      </c>
    </row>
    <row r="214" spans="1:15" s="236" customFormat="1" x14ac:dyDescent="0.2">
      <c r="A214" s="237" t="str">
        <f>name!E$5</f>
        <v>Professional occupations</v>
      </c>
      <c r="B214" s="302">
        <v>0.53520700691952439</v>
      </c>
      <c r="C214" s="302">
        <v>8.0524415555844275E-2</v>
      </c>
      <c r="D214" s="302">
        <v>0.48656630976495735</v>
      </c>
      <c r="E214" s="302">
        <f t="shared" ref="E214:E221" si="98">SUM(B214:D214)</f>
        <v>1.102297732240326</v>
      </c>
      <c r="F214" s="303"/>
      <c r="G214" s="302">
        <v>0.60621887482009451</v>
      </c>
      <c r="H214" s="302">
        <v>0.17572961541284365</v>
      </c>
      <c r="I214" s="302">
        <v>0.89850884855509672</v>
      </c>
      <c r="J214" s="302">
        <f t="shared" ref="J214:J216" si="99">SUM(G214:I214)</f>
        <v>1.6804573387880348</v>
      </c>
      <c r="K214" s="303"/>
      <c r="L214" s="302">
        <v>0.71194599000042136</v>
      </c>
      <c r="M214" s="302">
        <v>0.24099846806974265</v>
      </c>
      <c r="N214" s="302">
        <v>0.76493347465089245</v>
      </c>
      <c r="O214" s="302">
        <f t="shared" ref="O214:O221" si="100">SUM(L214:N214)</f>
        <v>1.7178779327210565</v>
      </c>
    </row>
    <row r="215" spans="1:15" s="236" customFormat="1" x14ac:dyDescent="0.2">
      <c r="A215" s="237" t="str">
        <f>name!E$6</f>
        <v>Associate professional occupations</v>
      </c>
      <c r="B215" s="302">
        <v>0.43615653592363035</v>
      </c>
      <c r="C215" s="302">
        <v>0.15399144352877273</v>
      </c>
      <c r="D215" s="302">
        <v>0.73966921275147179</v>
      </c>
      <c r="E215" s="302">
        <f t="shared" si="98"/>
        <v>1.3298171922038748</v>
      </c>
      <c r="F215" s="303"/>
      <c r="G215" s="302">
        <v>0.39934389139776522</v>
      </c>
      <c r="H215" s="302">
        <v>0.27972621950019144</v>
      </c>
      <c r="I215" s="302">
        <v>1.4080123645317315</v>
      </c>
      <c r="J215" s="302">
        <f t="shared" si="99"/>
        <v>2.0870824754296882</v>
      </c>
      <c r="K215" s="303"/>
      <c r="L215" s="302">
        <v>0.37549903953136177</v>
      </c>
      <c r="M215" s="302">
        <v>0.28499679282091561</v>
      </c>
      <c r="N215" s="302">
        <v>1.3463832864652436</v>
      </c>
      <c r="O215" s="302">
        <f t="shared" si="100"/>
        <v>2.0068791188175208</v>
      </c>
    </row>
    <row r="216" spans="1:15" s="236" customFormat="1" x14ac:dyDescent="0.2">
      <c r="A216" s="237" t="str">
        <f>name!E$7</f>
        <v>Administrative and secretarial occupations</v>
      </c>
      <c r="B216" s="302">
        <v>0.29637991401821029</v>
      </c>
      <c r="C216" s="302">
        <v>0.29692072018304339</v>
      </c>
      <c r="D216" s="302">
        <v>3.1009955782919919E-2</v>
      </c>
      <c r="E216" s="302">
        <f t="shared" si="98"/>
        <v>0.62431058998417355</v>
      </c>
      <c r="F216" s="303"/>
      <c r="G216" s="302">
        <v>0.21958669271067741</v>
      </c>
      <c r="H216" s="302">
        <v>0.41590811472302075</v>
      </c>
      <c r="I216" s="302">
        <v>6.0859905614814851E-2</v>
      </c>
      <c r="J216" s="302">
        <f t="shared" si="99"/>
        <v>0.69635471304851293</v>
      </c>
      <c r="K216" s="303"/>
      <c r="L216" s="302">
        <v>0.16688540966142129</v>
      </c>
      <c r="M216" s="302">
        <v>0.37538774441558431</v>
      </c>
      <c r="N216" s="302">
        <v>4.9943905358414968E-2</v>
      </c>
      <c r="O216" s="302">
        <f t="shared" si="100"/>
        <v>0.59221705943542058</v>
      </c>
    </row>
    <row r="217" spans="1:15" s="236" customFormat="1" x14ac:dyDescent="0.2">
      <c r="A217" s="237" t="str">
        <f>name!E$8</f>
        <v>Skilled trades occupations</v>
      </c>
      <c r="B217" s="302">
        <v>0.17058859100397614</v>
      </c>
      <c r="C217" s="302">
        <v>3.165112795754553E-2</v>
      </c>
      <c r="D217" s="302">
        <v>0.18251520477344052</v>
      </c>
      <c r="E217" s="302">
        <f t="shared" si="98"/>
        <v>0.38475492373496217</v>
      </c>
      <c r="F217" s="303"/>
      <c r="G217" s="302">
        <v>0.1191311629256422</v>
      </c>
      <c r="H217" s="302">
        <v>4.3348026953943207E-2</v>
      </c>
      <c r="I217" s="302">
        <v>0.30788917767932378</v>
      </c>
      <c r="J217" s="302">
        <f>SUM(G217:I217)</f>
        <v>0.47036836755890921</v>
      </c>
      <c r="K217" s="303"/>
      <c r="L217" s="302">
        <v>6.8460827433347402E-2</v>
      </c>
      <c r="M217" s="302">
        <v>5.0475868738447595E-2</v>
      </c>
      <c r="N217" s="302">
        <v>0.33081322593580692</v>
      </c>
      <c r="O217" s="302">
        <f t="shared" si="100"/>
        <v>0.4497499221076019</v>
      </c>
    </row>
    <row r="218" spans="1:15" s="236" customFormat="1" x14ac:dyDescent="0.2">
      <c r="A218" s="237" t="str">
        <f>name!E$9</f>
        <v>Caring, leisure and other service occupations</v>
      </c>
      <c r="B218" s="302">
        <v>0.14952337753834097</v>
      </c>
      <c r="C218" s="302">
        <v>0.14689533816611228</v>
      </c>
      <c r="D218" s="302">
        <v>3.1180485713830541E-2</v>
      </c>
      <c r="E218" s="302">
        <f t="shared" si="98"/>
        <v>0.32759920141828375</v>
      </c>
      <c r="F218" s="303"/>
      <c r="G218" s="302">
        <v>9.7797401410242832E-2</v>
      </c>
      <c r="H218" s="302">
        <v>0.20852912786517469</v>
      </c>
      <c r="I218" s="302">
        <v>7.5415432390815079E-2</v>
      </c>
      <c r="J218" s="302">
        <f t="shared" ref="J218:J221" si="101">SUM(G218:I218)</f>
        <v>0.38174196166623264</v>
      </c>
      <c r="K218" s="303"/>
      <c r="L218" s="302">
        <v>0.11172006804160921</v>
      </c>
      <c r="M218" s="302">
        <v>0.20760729501151198</v>
      </c>
      <c r="N218" s="302">
        <v>9.0019125123018198E-2</v>
      </c>
      <c r="O218" s="302">
        <f t="shared" si="100"/>
        <v>0.40934648817613939</v>
      </c>
    </row>
    <row r="219" spans="1:15" s="236" customFormat="1" x14ac:dyDescent="0.2">
      <c r="A219" s="237" t="str">
        <f>name!E$10</f>
        <v>Sales and customer service occupations</v>
      </c>
      <c r="B219" s="302">
        <v>0.16679676021624903</v>
      </c>
      <c r="C219" s="302">
        <v>0.11607711859318622</v>
      </c>
      <c r="D219" s="302">
        <v>3.5784541395213157E-2</v>
      </c>
      <c r="E219" s="302">
        <f t="shared" si="98"/>
        <v>0.31865842020464841</v>
      </c>
      <c r="F219" s="303"/>
      <c r="G219" s="302">
        <v>0.12464375672582523</v>
      </c>
      <c r="H219" s="302">
        <v>0.18508133237128363</v>
      </c>
      <c r="I219" s="302">
        <v>5.3385028360279127E-2</v>
      </c>
      <c r="J219" s="302">
        <f t="shared" si="101"/>
        <v>0.36311011745738797</v>
      </c>
      <c r="K219" s="303"/>
      <c r="L219" s="302">
        <v>0.13535086488208636</v>
      </c>
      <c r="M219" s="302">
        <v>0.23988669098340584</v>
      </c>
      <c r="N219" s="302">
        <v>4.0890579235991292E-2</v>
      </c>
      <c r="O219" s="302">
        <f t="shared" si="100"/>
        <v>0.4161281351014835</v>
      </c>
    </row>
    <row r="220" spans="1:15" s="236" customFormat="1" x14ac:dyDescent="0.2">
      <c r="A220" s="237" t="str">
        <f>name!E$11</f>
        <v>Process, plant and machine operatives</v>
      </c>
      <c r="B220" s="302">
        <v>4.9891707110244383E-2</v>
      </c>
      <c r="C220" s="302">
        <v>1.892501593464644E-2</v>
      </c>
      <c r="D220" s="302">
        <v>5.0206268781279914E-2</v>
      </c>
      <c r="E220" s="302">
        <f t="shared" si="98"/>
        <v>0.11902299182617074</v>
      </c>
      <c r="F220" s="303"/>
      <c r="G220" s="302">
        <v>3.0821222718797676E-2</v>
      </c>
      <c r="H220" s="302">
        <v>3.225900770767464E-2</v>
      </c>
      <c r="I220" s="302">
        <v>0.12183605674834351</v>
      </c>
      <c r="J220" s="302">
        <f t="shared" si="101"/>
        <v>0.18491628717481584</v>
      </c>
      <c r="K220" s="303"/>
      <c r="L220" s="302">
        <v>2.1960954463352503E-2</v>
      </c>
      <c r="M220" s="302">
        <v>3.2916179386837781E-2</v>
      </c>
      <c r="N220" s="302">
        <v>0.15652566597868653</v>
      </c>
      <c r="O220" s="302">
        <f t="shared" si="100"/>
        <v>0.21140279982887683</v>
      </c>
    </row>
    <row r="221" spans="1:15" s="236" customFormat="1" x14ac:dyDescent="0.2">
      <c r="A221" s="237" t="str">
        <f>name!E$12</f>
        <v>Elementary occupations</v>
      </c>
      <c r="B221" s="302">
        <v>0.22798309992296031</v>
      </c>
      <c r="C221" s="302">
        <v>0.2758055276175565</v>
      </c>
      <c r="D221" s="302">
        <v>0.29363811608309576</v>
      </c>
      <c r="E221" s="302">
        <f t="shared" si="98"/>
        <v>0.79742674362361254</v>
      </c>
      <c r="F221" s="303"/>
      <c r="G221" s="302">
        <v>0.1163636763291168</v>
      </c>
      <c r="H221" s="302">
        <v>0.32422135711424332</v>
      </c>
      <c r="I221" s="302">
        <v>0.43368526932508317</v>
      </c>
      <c r="J221" s="302">
        <f t="shared" si="101"/>
        <v>0.87427030276844331</v>
      </c>
      <c r="K221" s="303"/>
      <c r="L221" s="302">
        <v>9.4198437710266494E-2</v>
      </c>
      <c r="M221" s="302">
        <v>0.28240542200589358</v>
      </c>
      <c r="N221" s="302">
        <v>0.52348120758321592</v>
      </c>
      <c r="O221" s="302">
        <f t="shared" si="100"/>
        <v>0.90008506729937598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2.319916162674561</v>
      </c>
      <c r="C223" s="311">
        <f t="shared" ref="C223:E223" si="102">SUM(C213:C221)</f>
        <v>1.1620054676512579</v>
      </c>
      <c r="D223" s="311">
        <f t="shared" si="102"/>
        <v>2.0100783696741735</v>
      </c>
      <c r="E223" s="311">
        <f t="shared" si="102"/>
        <v>5.491999999999992</v>
      </c>
      <c r="F223" s="311"/>
      <c r="G223" s="311">
        <f t="shared" ref="G223:J223" si="103">SUM(G213:G221)</f>
        <v>1.98660172347165</v>
      </c>
      <c r="H223" s="311">
        <f t="shared" si="103"/>
        <v>1.7543049831057227</v>
      </c>
      <c r="I223" s="311">
        <f t="shared" si="103"/>
        <v>3.6990932934226342</v>
      </c>
      <c r="J223" s="311">
        <f t="shared" si="103"/>
        <v>7.4400000000000066</v>
      </c>
      <c r="K223" s="311"/>
      <c r="L223" s="311">
        <f t="shared" ref="L223:O223" si="104">SUM(L213:L221)</f>
        <v>1.9491881955473063</v>
      </c>
      <c r="M223" s="311">
        <f t="shared" si="104"/>
        <v>1.8340110040804869</v>
      </c>
      <c r="N223" s="311">
        <f t="shared" si="104"/>
        <v>3.6448008003722023</v>
      </c>
      <c r="O223" s="311">
        <f t="shared" si="104"/>
        <v>7.4279999999999946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3.31390758426621</v>
      </c>
      <c r="C230" s="302">
        <v>0.30879899760617152</v>
      </c>
      <c r="D230" s="302">
        <v>0.3559361799722115</v>
      </c>
      <c r="E230" s="302">
        <f>SUM(B230:D230)</f>
        <v>3.978642761844593</v>
      </c>
      <c r="F230" s="303"/>
      <c r="G230" s="302">
        <v>3.7058918525698243</v>
      </c>
      <c r="H230" s="302">
        <v>0.34077719720411631</v>
      </c>
      <c r="I230" s="302">
        <v>0.7515119538235433</v>
      </c>
      <c r="J230" s="302">
        <f>SUM(G230:I230)</f>
        <v>4.7981810035974846</v>
      </c>
      <c r="K230" s="303"/>
      <c r="L230" s="302">
        <v>3.9524634662388074</v>
      </c>
      <c r="M230" s="302">
        <v>0.40237022881825013</v>
      </c>
      <c r="N230" s="302">
        <v>0.85321122445178921</v>
      </c>
      <c r="O230" s="302">
        <f>SUM(L230:N230)</f>
        <v>5.208044919508847</v>
      </c>
    </row>
    <row r="231" spans="1:15" s="236" customFormat="1" x14ac:dyDescent="0.2">
      <c r="A231" s="237" t="str">
        <f>name!E$5</f>
        <v>Professional occupations</v>
      </c>
      <c r="B231" s="302">
        <v>10.036149902471672</v>
      </c>
      <c r="C231" s="302">
        <v>0.43279719152969037</v>
      </c>
      <c r="D231" s="302">
        <v>1.315442066976239</v>
      </c>
      <c r="E231" s="302">
        <f t="shared" ref="E231:E238" si="105">SUM(B231:D231)</f>
        <v>11.784389160977602</v>
      </c>
      <c r="F231" s="303"/>
      <c r="G231" s="302">
        <v>11.726857440314298</v>
      </c>
      <c r="H231" s="302">
        <v>0.34841734919655593</v>
      </c>
      <c r="I231" s="302">
        <v>2.3968268313353964</v>
      </c>
      <c r="J231" s="302">
        <f t="shared" ref="J231:J233" si="106">SUM(G231:I231)</f>
        <v>14.472101620846249</v>
      </c>
      <c r="K231" s="303"/>
      <c r="L231" s="302">
        <v>13.872949484086666</v>
      </c>
      <c r="M231" s="302">
        <v>0.43179872055816887</v>
      </c>
      <c r="N231" s="302">
        <v>2.1910640882099126</v>
      </c>
      <c r="O231" s="302">
        <f t="shared" ref="O231:O238" si="107">SUM(L231:N231)</f>
        <v>16.495812292854747</v>
      </c>
    </row>
    <row r="232" spans="1:15" s="236" customFormat="1" x14ac:dyDescent="0.2">
      <c r="A232" s="237" t="str">
        <f>name!E$6</f>
        <v>Associate professional occupations</v>
      </c>
      <c r="B232" s="302">
        <v>4.2286475059965563</v>
      </c>
      <c r="C232" s="302">
        <v>0.49281215474812506</v>
      </c>
      <c r="D232" s="302">
        <v>0.46283859850599324</v>
      </c>
      <c r="E232" s="302">
        <f t="shared" si="105"/>
        <v>5.1842982592506743</v>
      </c>
      <c r="F232" s="303"/>
      <c r="G232" s="302">
        <v>4.7861571576561728</v>
      </c>
      <c r="H232" s="302">
        <v>0.44474236282215079</v>
      </c>
      <c r="I232" s="302">
        <v>0.81691029142194493</v>
      </c>
      <c r="J232" s="302">
        <f t="shared" si="106"/>
        <v>6.0478098119002688</v>
      </c>
      <c r="K232" s="303"/>
      <c r="L232" s="302">
        <v>5.0456844991455467</v>
      </c>
      <c r="M232" s="302">
        <v>0.45927668167388597</v>
      </c>
      <c r="N232" s="302">
        <v>0.99628910515681279</v>
      </c>
      <c r="O232" s="302">
        <f t="shared" si="107"/>
        <v>6.501250285976246</v>
      </c>
    </row>
    <row r="233" spans="1:15" s="236" customFormat="1" x14ac:dyDescent="0.2">
      <c r="A233" s="237" t="str">
        <f>name!E$7</f>
        <v>Administrative and secretarial occupations</v>
      </c>
      <c r="B233" s="302">
        <v>1.7648404783107128</v>
      </c>
      <c r="C233" s="302">
        <v>1.1456265440361719</v>
      </c>
      <c r="D233" s="302">
        <v>8.1063379602322447E-2</v>
      </c>
      <c r="E233" s="302">
        <f t="shared" si="105"/>
        <v>2.9915304019492073</v>
      </c>
      <c r="F233" s="303"/>
      <c r="G233" s="302">
        <v>1.8086720338285065</v>
      </c>
      <c r="H233" s="302">
        <v>0.7137390750395457</v>
      </c>
      <c r="I233" s="302">
        <v>0.11187464885133667</v>
      </c>
      <c r="J233" s="302">
        <f t="shared" si="106"/>
        <v>2.6342857577193888</v>
      </c>
      <c r="K233" s="303"/>
      <c r="L233" s="302">
        <v>1.5094175719901091</v>
      </c>
      <c r="M233" s="302">
        <v>0.61560081760852181</v>
      </c>
      <c r="N233" s="302">
        <v>9.0225668278785143E-2</v>
      </c>
      <c r="O233" s="302">
        <f t="shared" si="107"/>
        <v>2.215244057877416</v>
      </c>
    </row>
    <row r="234" spans="1:15" s="236" customFormat="1" x14ac:dyDescent="0.2">
      <c r="A234" s="237" t="str">
        <f>name!E$8</f>
        <v>Skilled trades occupations</v>
      </c>
      <c r="B234" s="302">
        <v>1.1290411501884039</v>
      </c>
      <c r="C234" s="302">
        <v>4.7648297809359322E-2</v>
      </c>
      <c r="D234" s="302">
        <v>0.39148973229576473</v>
      </c>
      <c r="E234" s="302">
        <f t="shared" si="105"/>
        <v>1.5681791802935279</v>
      </c>
      <c r="F234" s="303"/>
      <c r="G234" s="302">
        <v>0.99872303427818343</v>
      </c>
      <c r="H234" s="302">
        <v>3.6331677486806359E-2</v>
      </c>
      <c r="I234" s="302">
        <v>0.58552756563221575</v>
      </c>
      <c r="J234" s="302">
        <f>SUM(G234:I234)</f>
        <v>1.6205822773972054</v>
      </c>
      <c r="K234" s="303"/>
      <c r="L234" s="302">
        <v>0.7405994242830094</v>
      </c>
      <c r="M234" s="302">
        <v>4.0309127629699744E-2</v>
      </c>
      <c r="N234" s="302">
        <v>1.0440725642097435</v>
      </c>
      <c r="O234" s="302">
        <f t="shared" si="107"/>
        <v>1.8249811161224527</v>
      </c>
    </row>
    <row r="235" spans="1:15" s="236" customFormat="1" x14ac:dyDescent="0.2">
      <c r="A235" s="237" t="str">
        <f>name!E$9</f>
        <v>Caring, leisure and other service occupations</v>
      </c>
      <c r="B235" s="302">
        <v>0.5675673811411478</v>
      </c>
      <c r="C235" s="302">
        <v>0.12253008108808244</v>
      </c>
      <c r="D235" s="302">
        <v>4.831932472952874E-2</v>
      </c>
      <c r="E235" s="302">
        <f t="shared" si="105"/>
        <v>0.7384167869587589</v>
      </c>
      <c r="F235" s="303"/>
      <c r="G235" s="302">
        <v>0.57436146008909517</v>
      </c>
      <c r="H235" s="302">
        <v>8.2463899067397026E-2</v>
      </c>
      <c r="I235" s="302">
        <v>8.1207509645950748E-2</v>
      </c>
      <c r="J235" s="302">
        <f t="shared" ref="J235:J238" si="108">SUM(G235:I235)</f>
        <v>0.7380328688024429</v>
      </c>
      <c r="K235" s="303"/>
      <c r="L235" s="302">
        <v>0.77310141370285512</v>
      </c>
      <c r="M235" s="302">
        <v>8.8118236333435823E-2</v>
      </c>
      <c r="N235" s="302">
        <v>0.14303532069503161</v>
      </c>
      <c r="O235" s="302">
        <f t="shared" si="107"/>
        <v>1.0042549707313226</v>
      </c>
    </row>
    <row r="236" spans="1:15" s="236" customFormat="1" x14ac:dyDescent="0.2">
      <c r="A236" s="237" t="str">
        <f>name!E$10</f>
        <v>Sales and customer service occupations</v>
      </c>
      <c r="B236" s="302">
        <v>0.80297589635489042</v>
      </c>
      <c r="C236" s="302">
        <v>0.4279039577035062</v>
      </c>
      <c r="D236" s="302">
        <v>5.6776782621042708E-2</v>
      </c>
      <c r="E236" s="302">
        <f t="shared" si="105"/>
        <v>1.2876566366794395</v>
      </c>
      <c r="F236" s="303"/>
      <c r="G236" s="302">
        <v>0.84561853620035299</v>
      </c>
      <c r="H236" s="302">
        <v>0.34316216478326367</v>
      </c>
      <c r="I236" s="302">
        <v>7.4524528047078251E-2</v>
      </c>
      <c r="J236" s="302">
        <f t="shared" si="108"/>
        <v>1.263305229030695</v>
      </c>
      <c r="K236" s="303"/>
      <c r="L236" s="302">
        <v>1.0142516168521065</v>
      </c>
      <c r="M236" s="302">
        <v>0.44806545183330782</v>
      </c>
      <c r="N236" s="302">
        <v>9.1739463779665145E-2</v>
      </c>
      <c r="O236" s="302">
        <f t="shared" si="107"/>
        <v>1.5540565324650795</v>
      </c>
    </row>
    <row r="237" spans="1:15" s="236" customFormat="1" x14ac:dyDescent="0.2">
      <c r="A237" s="237" t="str">
        <f>name!E$11</f>
        <v>Process, plant and machine operatives</v>
      </c>
      <c r="B237" s="302">
        <v>0.13224182716963326</v>
      </c>
      <c r="C237" s="302">
        <v>4.53578397674953E-2</v>
      </c>
      <c r="D237" s="302">
        <v>8.8977041554430453E-2</v>
      </c>
      <c r="E237" s="302">
        <f t="shared" si="105"/>
        <v>0.26657670849155901</v>
      </c>
      <c r="F237" s="303"/>
      <c r="G237" s="302">
        <v>0.10444393696581146</v>
      </c>
      <c r="H237" s="302">
        <v>6.0792959905891807E-2</v>
      </c>
      <c r="I237" s="302">
        <v>0.16733795336785157</v>
      </c>
      <c r="J237" s="302">
        <f t="shared" si="108"/>
        <v>0.3325748502395548</v>
      </c>
      <c r="K237" s="303"/>
      <c r="L237" s="302">
        <v>0.11087306898459548</v>
      </c>
      <c r="M237" s="302">
        <v>6.4730406490948286E-2</v>
      </c>
      <c r="N237" s="302">
        <v>0.23662182625979661</v>
      </c>
      <c r="O237" s="302">
        <f t="shared" si="107"/>
        <v>0.41222530173534039</v>
      </c>
    </row>
    <row r="238" spans="1:15" s="236" customFormat="1" x14ac:dyDescent="0.2">
      <c r="A238" s="237" t="str">
        <f>name!E$12</f>
        <v>Elementary occupations</v>
      </c>
      <c r="B238" s="302">
        <v>0.22865754579914471</v>
      </c>
      <c r="C238" s="302">
        <v>0.10374988149364096</v>
      </c>
      <c r="D238" s="302">
        <v>0.13190267626187227</v>
      </c>
      <c r="E238" s="302">
        <f t="shared" si="105"/>
        <v>0.46431010355465796</v>
      </c>
      <c r="F238" s="303"/>
      <c r="G238" s="302">
        <v>0.16474687770622404</v>
      </c>
      <c r="H238" s="302">
        <v>6.5906849369400805E-2</v>
      </c>
      <c r="I238" s="302">
        <v>0.17047285339100854</v>
      </c>
      <c r="J238" s="302">
        <f t="shared" si="108"/>
        <v>0.40112658046663341</v>
      </c>
      <c r="K238" s="303"/>
      <c r="L238" s="302">
        <v>0.12382367621097151</v>
      </c>
      <c r="M238" s="302">
        <v>4.6299490695897949E-2</v>
      </c>
      <c r="N238" s="302">
        <v>0.21800735582168398</v>
      </c>
      <c r="O238" s="302">
        <f t="shared" si="107"/>
        <v>0.38813052272855342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22.204029271698371</v>
      </c>
      <c r="C240" s="311">
        <f t="shared" ref="C240:E240" si="109">SUM(C230:C238)</f>
        <v>3.1272249457822427</v>
      </c>
      <c r="D240" s="311">
        <f t="shared" si="109"/>
        <v>2.9327457825194054</v>
      </c>
      <c r="E240" s="311">
        <f t="shared" si="109"/>
        <v>28.264000000000017</v>
      </c>
      <c r="F240" s="311"/>
      <c r="G240" s="311">
        <f t="shared" ref="G240:J240" si="110">SUM(G230:G238)</f>
        <v>24.715472329608467</v>
      </c>
      <c r="H240" s="311">
        <f t="shared" si="110"/>
        <v>2.436333534875128</v>
      </c>
      <c r="I240" s="311">
        <f t="shared" si="110"/>
        <v>5.1561941355163254</v>
      </c>
      <c r="J240" s="311">
        <f t="shared" si="110"/>
        <v>32.307999999999922</v>
      </c>
      <c r="K240" s="311"/>
      <c r="L240" s="311">
        <f t="shared" ref="L240:O240" si="111">SUM(L230:L238)</f>
        <v>27.143164221494665</v>
      </c>
      <c r="M240" s="311">
        <f t="shared" si="111"/>
        <v>2.5965691616421167</v>
      </c>
      <c r="N240" s="311">
        <f t="shared" si="111"/>
        <v>5.8642666168632216</v>
      </c>
      <c r="O240" s="311">
        <f t="shared" si="111"/>
        <v>35.604000000000013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4.9188192151137935</v>
      </c>
      <c r="C247" s="302">
        <v>0.39728607071867295</v>
      </c>
      <c r="D247" s="302">
        <v>0.52200553373075342</v>
      </c>
      <c r="E247" s="302">
        <f>SUM(B247:D247)</f>
        <v>5.8381108195632194</v>
      </c>
      <c r="F247" s="303"/>
      <c r="G247" s="302">
        <v>5.338074842758493</v>
      </c>
      <c r="H247" s="302">
        <v>0.77923369959147903</v>
      </c>
      <c r="I247" s="302">
        <v>0.54660647885858871</v>
      </c>
      <c r="J247" s="302">
        <f>SUM(G247:I247)</f>
        <v>6.6639150212085614</v>
      </c>
      <c r="K247" s="303"/>
      <c r="L247" s="302">
        <v>5.1356249507605982</v>
      </c>
      <c r="M247" s="302">
        <v>0.96448925562228105</v>
      </c>
      <c r="N247" s="302">
        <v>0.58904615837634478</v>
      </c>
      <c r="O247" s="302">
        <f>SUM(L247:N247)</f>
        <v>6.6891603647592239</v>
      </c>
    </row>
    <row r="248" spans="1:15" s="236" customFormat="1" x14ac:dyDescent="0.2">
      <c r="A248" s="237" t="str">
        <f>name!E$5</f>
        <v>Professional occupations</v>
      </c>
      <c r="B248" s="302">
        <v>6.1150501097495269</v>
      </c>
      <c r="C248" s="302">
        <v>0.30159886028032856</v>
      </c>
      <c r="D248" s="302">
        <v>1.3298399687482325</v>
      </c>
      <c r="E248" s="302">
        <f t="shared" ref="E248:E255" si="112">SUM(B248:D248)</f>
        <v>7.7464889387780884</v>
      </c>
      <c r="F248" s="303"/>
      <c r="G248" s="302">
        <v>7.8714512905382561</v>
      </c>
      <c r="H248" s="302">
        <v>0.55266715162908853</v>
      </c>
      <c r="I248" s="302">
        <v>1.0016341948189769</v>
      </c>
      <c r="J248" s="302">
        <f t="shared" ref="J248:J250" si="113">SUM(G248:I248)</f>
        <v>9.4257526369863207</v>
      </c>
      <c r="K248" s="303"/>
      <c r="L248" s="302">
        <v>9.3135931530127394</v>
      </c>
      <c r="M248" s="302">
        <v>0.64535531022568537</v>
      </c>
      <c r="N248" s="302">
        <v>1.0233212940764882</v>
      </c>
      <c r="O248" s="302">
        <f t="shared" ref="O248:O255" si="114">SUM(L248:N248)</f>
        <v>10.982269757314914</v>
      </c>
    </row>
    <row r="249" spans="1:15" s="236" customFormat="1" x14ac:dyDescent="0.2">
      <c r="A249" s="237" t="str">
        <f>name!E$6</f>
        <v>Associate professional occupations</v>
      </c>
      <c r="B249" s="302">
        <v>7.4399155817291502</v>
      </c>
      <c r="C249" s="302">
        <v>0.76213162023725223</v>
      </c>
      <c r="D249" s="302">
        <v>1.5920029996826084</v>
      </c>
      <c r="E249" s="302">
        <f t="shared" si="112"/>
        <v>9.7940502016490107</v>
      </c>
      <c r="F249" s="303"/>
      <c r="G249" s="302">
        <v>8.2981711695812557</v>
      </c>
      <c r="H249" s="302">
        <v>1.1061396792330487</v>
      </c>
      <c r="I249" s="302">
        <v>1.3073867522361535</v>
      </c>
      <c r="J249" s="302">
        <f t="shared" si="113"/>
        <v>10.711697601050458</v>
      </c>
      <c r="K249" s="303"/>
      <c r="L249" s="302">
        <v>7.4511327723574334</v>
      </c>
      <c r="M249" s="302">
        <v>1.1880180419416755</v>
      </c>
      <c r="N249" s="302">
        <v>1.1628613356212825</v>
      </c>
      <c r="O249" s="302">
        <f t="shared" si="114"/>
        <v>9.802012149920392</v>
      </c>
    </row>
    <row r="250" spans="1:15" s="236" customFormat="1" x14ac:dyDescent="0.2">
      <c r="A250" s="237" t="str">
        <f>name!E$7</f>
        <v>Administrative and secretarial occupations</v>
      </c>
      <c r="B250" s="302">
        <v>9.5402350251506061</v>
      </c>
      <c r="C250" s="302">
        <v>3.4305159082715009</v>
      </c>
      <c r="D250" s="302">
        <v>0.6017415287182456</v>
      </c>
      <c r="E250" s="302">
        <f t="shared" si="112"/>
        <v>13.572492462140351</v>
      </c>
      <c r="F250" s="303"/>
      <c r="G250" s="302">
        <v>9.1874646417509904</v>
      </c>
      <c r="H250" s="302">
        <v>4.2619254904838311</v>
      </c>
      <c r="I250" s="302">
        <v>0.27844049687865891</v>
      </c>
      <c r="J250" s="302">
        <f t="shared" si="113"/>
        <v>13.72783062911348</v>
      </c>
      <c r="K250" s="303"/>
      <c r="L250" s="302">
        <v>7.0852343509799098</v>
      </c>
      <c r="M250" s="302">
        <v>3.2699922323041632</v>
      </c>
      <c r="N250" s="302">
        <v>0.30321081767385299</v>
      </c>
      <c r="O250" s="302">
        <f t="shared" si="114"/>
        <v>10.658437400957926</v>
      </c>
    </row>
    <row r="251" spans="1:15" s="236" customFormat="1" x14ac:dyDescent="0.2">
      <c r="A251" s="237" t="str">
        <f>name!E$8</f>
        <v>Skilled trades occupations</v>
      </c>
      <c r="B251" s="302">
        <v>0.28043854532253742</v>
      </c>
      <c r="C251" s="302">
        <v>6.52213846484717E-2</v>
      </c>
      <c r="D251" s="302">
        <v>0.18562592678553755</v>
      </c>
      <c r="E251" s="302">
        <f t="shared" si="112"/>
        <v>0.53128585675654671</v>
      </c>
      <c r="F251" s="303"/>
      <c r="G251" s="302">
        <v>0.2252263894838881</v>
      </c>
      <c r="H251" s="302">
        <v>6.8210940530060049E-2</v>
      </c>
      <c r="I251" s="302">
        <v>0.14394706836292906</v>
      </c>
      <c r="J251" s="302">
        <f>SUM(G251:I251)</f>
        <v>0.43738439837687715</v>
      </c>
      <c r="K251" s="303"/>
      <c r="L251" s="302">
        <v>0.2121337169726879</v>
      </c>
      <c r="M251" s="302">
        <v>6.9949606550614593E-2</v>
      </c>
      <c r="N251" s="302">
        <v>0.15127725246566859</v>
      </c>
      <c r="O251" s="302">
        <f t="shared" si="114"/>
        <v>0.4333605759889711</v>
      </c>
    </row>
    <row r="252" spans="1:15" s="236" customFormat="1" x14ac:dyDescent="0.2">
      <c r="A252" s="237" t="str">
        <f>name!E$9</f>
        <v>Caring, leisure and other service occupations</v>
      </c>
      <c r="B252" s="302">
        <v>0.22381670753425326</v>
      </c>
      <c r="C252" s="302">
        <v>2.65875733288399E-2</v>
      </c>
      <c r="D252" s="302">
        <v>0.16303445379733239</v>
      </c>
      <c r="E252" s="302">
        <f t="shared" si="112"/>
        <v>0.41343873466042552</v>
      </c>
      <c r="F252" s="303"/>
      <c r="G252" s="302">
        <v>0.26245912373785679</v>
      </c>
      <c r="H252" s="302">
        <v>3.1953271540201805E-2</v>
      </c>
      <c r="I252" s="302">
        <v>7.6030618573883407E-2</v>
      </c>
      <c r="J252" s="302">
        <f t="shared" ref="J252:J255" si="115">SUM(G252:I252)</f>
        <v>0.370443013851942</v>
      </c>
      <c r="K252" s="303"/>
      <c r="L252" s="302">
        <v>0.30453417318379139</v>
      </c>
      <c r="M252" s="302">
        <v>2.7745020458431188E-2</v>
      </c>
      <c r="N252" s="302">
        <v>0.13001398791348304</v>
      </c>
      <c r="O252" s="302">
        <f t="shared" si="114"/>
        <v>0.46229318155570565</v>
      </c>
    </row>
    <row r="253" spans="1:15" s="236" customFormat="1" x14ac:dyDescent="0.2">
      <c r="A253" s="237" t="str">
        <f>name!E$10</f>
        <v>Sales and customer service occupations</v>
      </c>
      <c r="B253" s="302">
        <v>2.3178525652000159</v>
      </c>
      <c r="C253" s="302">
        <v>0.90865475845303301</v>
      </c>
      <c r="D253" s="302">
        <v>0.78868242819831313</v>
      </c>
      <c r="E253" s="302">
        <f t="shared" si="112"/>
        <v>4.015189751851362</v>
      </c>
      <c r="F253" s="303"/>
      <c r="G253" s="302">
        <v>2.2807135570439971</v>
      </c>
      <c r="H253" s="302">
        <v>1.2895002238053062</v>
      </c>
      <c r="I253" s="302">
        <v>0.24724306373868468</v>
      </c>
      <c r="J253" s="302">
        <f t="shared" si="115"/>
        <v>3.817456844587988</v>
      </c>
      <c r="K253" s="303"/>
      <c r="L253" s="302">
        <v>2.5367072116756617</v>
      </c>
      <c r="M253" s="302">
        <v>1.5861535929920698</v>
      </c>
      <c r="N253" s="302">
        <v>0.23099602767055574</v>
      </c>
      <c r="O253" s="302">
        <f t="shared" si="114"/>
        <v>4.3538568323382876</v>
      </c>
    </row>
    <row r="254" spans="1:15" s="236" customFormat="1" x14ac:dyDescent="0.2">
      <c r="A254" s="237" t="str">
        <f>name!E$11</f>
        <v>Process, plant and machine operatives</v>
      </c>
      <c r="B254" s="302">
        <v>0.14943890694172188</v>
      </c>
      <c r="C254" s="302">
        <v>1.9926394462288912E-2</v>
      </c>
      <c r="D254" s="302">
        <v>0.13023731278857489</v>
      </c>
      <c r="E254" s="302">
        <f t="shared" si="112"/>
        <v>0.29960261419258571</v>
      </c>
      <c r="F254" s="303"/>
      <c r="G254" s="302">
        <v>0.11360958493890626</v>
      </c>
      <c r="H254" s="302">
        <v>2.553050819749E-2</v>
      </c>
      <c r="I254" s="302">
        <v>0.19735202641703961</v>
      </c>
      <c r="J254" s="302">
        <f t="shared" si="115"/>
        <v>0.33649211955343583</v>
      </c>
      <c r="K254" s="303"/>
      <c r="L254" s="302">
        <v>0.1179895086402107</v>
      </c>
      <c r="M254" s="302">
        <v>4.2225345044707596E-2</v>
      </c>
      <c r="N254" s="302">
        <v>0.32951922593674721</v>
      </c>
      <c r="O254" s="302">
        <f t="shared" si="114"/>
        <v>0.48973407962166549</v>
      </c>
    </row>
    <row r="255" spans="1:15" s="236" customFormat="1" x14ac:dyDescent="0.2">
      <c r="A255" s="237" t="str">
        <f>name!E$12</f>
        <v>Elementary occupations</v>
      </c>
      <c r="B255" s="302">
        <v>0.37179809224154764</v>
      </c>
      <c r="C255" s="302">
        <v>9.0381564479991183E-2</v>
      </c>
      <c r="D255" s="302">
        <v>0.27816096368700194</v>
      </c>
      <c r="E255" s="302">
        <f t="shared" si="112"/>
        <v>0.74034062040854076</v>
      </c>
      <c r="F255" s="303"/>
      <c r="G255" s="302">
        <v>0.2880894766215803</v>
      </c>
      <c r="H255" s="302">
        <v>9.9927605949023141E-2</v>
      </c>
      <c r="I255" s="302">
        <v>0.10701065270037362</v>
      </c>
      <c r="J255" s="302">
        <f t="shared" si="115"/>
        <v>0.49502773527097704</v>
      </c>
      <c r="K255" s="303"/>
      <c r="L255" s="302">
        <v>0.24466623383504513</v>
      </c>
      <c r="M255" s="302">
        <v>7.5996895318249505E-2</v>
      </c>
      <c r="N255" s="302">
        <v>0.15421252838962107</v>
      </c>
      <c r="O255" s="302">
        <f t="shared" si="114"/>
        <v>0.47487565754291572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31.357364748983155</v>
      </c>
      <c r="C257" s="311">
        <f t="shared" ref="C257:E257" si="116">SUM(C247:C255)</f>
        <v>6.0023041348803785</v>
      </c>
      <c r="D257" s="311">
        <f t="shared" si="116"/>
        <v>5.5913311161365993</v>
      </c>
      <c r="E257" s="311">
        <f t="shared" si="116"/>
        <v>42.951000000000128</v>
      </c>
      <c r="F257" s="311"/>
      <c r="G257" s="311">
        <f t="shared" ref="G257:J257" si="117">SUM(G247:G255)</f>
        <v>33.865260076455222</v>
      </c>
      <c r="H257" s="311">
        <f t="shared" si="117"/>
        <v>8.2150885709595283</v>
      </c>
      <c r="I257" s="311">
        <f t="shared" si="117"/>
        <v>3.9056513525852883</v>
      </c>
      <c r="J257" s="311">
        <f t="shared" si="117"/>
        <v>45.986000000000047</v>
      </c>
      <c r="K257" s="311"/>
      <c r="L257" s="311">
        <f t="shared" ref="L257:O257" si="118">SUM(L247:L255)</f>
        <v>32.401616071418083</v>
      </c>
      <c r="M257" s="311">
        <f t="shared" si="118"/>
        <v>7.8699253004578775</v>
      </c>
      <c r="N257" s="311">
        <f t="shared" si="118"/>
        <v>4.0744586281240442</v>
      </c>
      <c r="O257" s="311">
        <f t="shared" si="118"/>
        <v>44.345999999999997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2.2609478193551742</v>
      </c>
      <c r="C264" s="302">
        <v>0.4014990743616334</v>
      </c>
      <c r="D264" s="302">
        <v>0.35804389539801534</v>
      </c>
      <c r="E264" s="302">
        <f>SUM(B264:D264)</f>
        <v>3.0204907891148229</v>
      </c>
      <c r="F264" s="303"/>
      <c r="G264" s="302">
        <v>2.802126597232002</v>
      </c>
      <c r="H264" s="302">
        <v>1.027069759294986</v>
      </c>
      <c r="I264" s="302">
        <v>0.45258922512821675</v>
      </c>
      <c r="J264" s="302">
        <f>SUM(G264:I264)</f>
        <v>4.2817855816552051</v>
      </c>
      <c r="K264" s="303"/>
      <c r="L264" s="302">
        <v>3.61907961782856</v>
      </c>
      <c r="M264" s="302">
        <v>1.2758553113793423</v>
      </c>
      <c r="N264" s="302">
        <v>0.53515545145969179</v>
      </c>
      <c r="O264" s="302">
        <f>SUM(L264:N264)</f>
        <v>5.4300903806675942</v>
      </c>
    </row>
    <row r="265" spans="1:15" s="236" customFormat="1" x14ac:dyDescent="0.2">
      <c r="A265" s="237" t="str">
        <f>name!E$5</f>
        <v>Professional occupations</v>
      </c>
      <c r="B265" s="302">
        <v>2.4297999745370169</v>
      </c>
      <c r="C265" s="302">
        <v>0.4470295196991193</v>
      </c>
      <c r="D265" s="302">
        <v>0.25918992552117015</v>
      </c>
      <c r="E265" s="302">
        <f t="shared" ref="E265:E272" si="119">SUM(B265:D265)</f>
        <v>3.1360194197573064</v>
      </c>
      <c r="F265" s="303"/>
      <c r="G265" s="302">
        <v>3.3533338157429555</v>
      </c>
      <c r="H265" s="302">
        <v>0.92579520618496824</v>
      </c>
      <c r="I265" s="302">
        <v>0.26584832977955686</v>
      </c>
      <c r="J265" s="302">
        <f t="shared" ref="J265:J267" si="120">SUM(G265:I265)</f>
        <v>4.5449773517074803</v>
      </c>
      <c r="K265" s="303"/>
      <c r="L265" s="302">
        <v>4.4384644399356494</v>
      </c>
      <c r="M265" s="302">
        <v>1.1428437058050729</v>
      </c>
      <c r="N265" s="302">
        <v>0.25509843001280491</v>
      </c>
      <c r="O265" s="302">
        <f t="shared" ref="O265:O272" si="121">SUM(L265:N265)</f>
        <v>5.8364065757535277</v>
      </c>
    </row>
    <row r="266" spans="1:15" s="236" customFormat="1" x14ac:dyDescent="0.2">
      <c r="A266" s="237" t="str">
        <f>name!E$6</f>
        <v>Associate professional occupations</v>
      </c>
      <c r="B266" s="302">
        <v>2.4644054529399244</v>
      </c>
      <c r="C266" s="302">
        <v>0.58390852445080899</v>
      </c>
      <c r="D266" s="302">
        <v>0.25774511168232184</v>
      </c>
      <c r="E266" s="302">
        <f t="shared" si="119"/>
        <v>3.3060590890730555</v>
      </c>
      <c r="F266" s="303"/>
      <c r="G266" s="302">
        <v>3.0869675539196315</v>
      </c>
      <c r="H266" s="302">
        <v>1.1478490465006317</v>
      </c>
      <c r="I266" s="302">
        <v>0.25934993185805483</v>
      </c>
      <c r="J266" s="302">
        <f t="shared" si="120"/>
        <v>4.4941665322783182</v>
      </c>
      <c r="K266" s="303"/>
      <c r="L266" s="302">
        <v>3.5396647161956056</v>
      </c>
      <c r="M266" s="302">
        <v>1.1434126795232438</v>
      </c>
      <c r="N266" s="302">
        <v>0.24877291006442015</v>
      </c>
      <c r="O266" s="302">
        <f t="shared" si="121"/>
        <v>4.9318503057832697</v>
      </c>
    </row>
    <row r="267" spans="1:15" s="236" customFormat="1" x14ac:dyDescent="0.2">
      <c r="A267" s="237" t="str">
        <f>name!E$7</f>
        <v>Administrative and secretarial occupations</v>
      </c>
      <c r="B267" s="302">
        <v>2.8055097959510049</v>
      </c>
      <c r="C267" s="302">
        <v>2.3730586833373088</v>
      </c>
      <c r="D267" s="302">
        <v>4.4657624993196456E-2</v>
      </c>
      <c r="E267" s="302">
        <f t="shared" si="119"/>
        <v>5.2232261042815109</v>
      </c>
      <c r="F267" s="303"/>
      <c r="G267" s="302">
        <v>2.7488419846312917</v>
      </c>
      <c r="H267" s="302">
        <v>2.6604687315628666</v>
      </c>
      <c r="I267" s="302">
        <v>4.3442294028127611E-2</v>
      </c>
      <c r="J267" s="302">
        <f t="shared" si="120"/>
        <v>5.4527530102222856</v>
      </c>
      <c r="K267" s="303"/>
      <c r="L267" s="302">
        <v>2.4163833432276958</v>
      </c>
      <c r="M267" s="302">
        <v>2.1594752309815686</v>
      </c>
      <c r="N267" s="302">
        <v>7.3617585409577843E-2</v>
      </c>
      <c r="O267" s="302">
        <f t="shared" si="121"/>
        <v>4.6494761596188425</v>
      </c>
    </row>
    <row r="268" spans="1:15" s="236" customFormat="1" x14ac:dyDescent="0.2">
      <c r="A268" s="237" t="str">
        <f>name!E$8</f>
        <v>Skilled trades occupations</v>
      </c>
      <c r="B268" s="302">
        <v>0.45394448683697547</v>
      </c>
      <c r="C268" s="302">
        <v>0.12722639993907012</v>
      </c>
      <c r="D268" s="302">
        <v>0.77712846527954138</v>
      </c>
      <c r="E268" s="302">
        <f t="shared" si="119"/>
        <v>1.3582993520555871</v>
      </c>
      <c r="F268" s="303"/>
      <c r="G268" s="302">
        <v>0.46095181299589522</v>
      </c>
      <c r="H268" s="302">
        <v>0.20489613800504941</v>
      </c>
      <c r="I268" s="302">
        <v>0.5688989604019683</v>
      </c>
      <c r="J268" s="302">
        <f>SUM(G268:I268)</f>
        <v>1.234746911402913</v>
      </c>
      <c r="K268" s="303"/>
      <c r="L268" s="302">
        <v>0.59409309870318883</v>
      </c>
      <c r="M268" s="302">
        <v>0.33632769982585525</v>
      </c>
      <c r="N268" s="302">
        <v>0.66049401596218804</v>
      </c>
      <c r="O268" s="302">
        <f t="shared" si="121"/>
        <v>1.590914814491232</v>
      </c>
    </row>
    <row r="269" spans="1:15" s="236" customFormat="1" x14ac:dyDescent="0.2">
      <c r="A269" s="237" t="str">
        <f>name!E$9</f>
        <v>Caring, leisure and other service occupations</v>
      </c>
      <c r="B269" s="302">
        <v>0.48441870575819623</v>
      </c>
      <c r="C269" s="302">
        <v>0.2333105877744395</v>
      </c>
      <c r="D269" s="302">
        <v>0.1351813668814961</v>
      </c>
      <c r="E269" s="302">
        <f t="shared" si="119"/>
        <v>0.85291066041413177</v>
      </c>
      <c r="F269" s="303"/>
      <c r="G269" s="302">
        <v>0.47767576848884641</v>
      </c>
      <c r="H269" s="302">
        <v>0.32132056071342208</v>
      </c>
      <c r="I269" s="302">
        <v>0.12808012235779681</v>
      </c>
      <c r="J269" s="302">
        <f t="shared" ref="J269:J272" si="122">SUM(G269:I269)</f>
        <v>0.92707645156006535</v>
      </c>
      <c r="K269" s="303"/>
      <c r="L269" s="302">
        <v>0.63557192094638926</v>
      </c>
      <c r="M269" s="302">
        <v>0.30975858086169572</v>
      </c>
      <c r="N269" s="302">
        <v>0.27743362444461978</v>
      </c>
      <c r="O269" s="302">
        <f t="shared" si="121"/>
        <v>1.2227641262527047</v>
      </c>
    </row>
    <row r="270" spans="1:15" s="236" customFormat="1" x14ac:dyDescent="0.2">
      <c r="A270" s="237" t="str">
        <f>name!E$10</f>
        <v>Sales and customer service occupations</v>
      </c>
      <c r="B270" s="302">
        <v>2.1084299739239194</v>
      </c>
      <c r="C270" s="302">
        <v>1.0441048043170744</v>
      </c>
      <c r="D270" s="302">
        <v>0.14069471335316808</v>
      </c>
      <c r="E270" s="302">
        <f t="shared" si="119"/>
        <v>3.2932294915941616</v>
      </c>
      <c r="F270" s="303"/>
      <c r="G270" s="302">
        <v>1.9684001357519099</v>
      </c>
      <c r="H270" s="302">
        <v>1.4057824239207002</v>
      </c>
      <c r="I270" s="302">
        <v>0.12485951278845656</v>
      </c>
      <c r="J270" s="302">
        <f t="shared" si="122"/>
        <v>3.4990420724610662</v>
      </c>
      <c r="K270" s="303"/>
      <c r="L270" s="302">
        <v>2.1071044556013629</v>
      </c>
      <c r="M270" s="302">
        <v>1.5162984851858192</v>
      </c>
      <c r="N270" s="302">
        <v>0.11448730940839234</v>
      </c>
      <c r="O270" s="302">
        <f t="shared" si="121"/>
        <v>3.7378902501955742</v>
      </c>
    </row>
    <row r="271" spans="1:15" s="236" customFormat="1" x14ac:dyDescent="0.2">
      <c r="A271" s="237" t="str">
        <f>name!E$11</f>
        <v>Process, plant and machine operatives</v>
      </c>
      <c r="B271" s="302">
        <v>0.2219734457575504</v>
      </c>
      <c r="C271" s="302">
        <v>2.9866209722486346E-2</v>
      </c>
      <c r="D271" s="302">
        <v>4.2628776152525902E-2</v>
      </c>
      <c r="E271" s="302">
        <f t="shared" si="119"/>
        <v>0.29446843163256264</v>
      </c>
      <c r="F271" s="303"/>
      <c r="G271" s="302">
        <v>0.21585114698021693</v>
      </c>
      <c r="H271" s="302">
        <v>6.6122668123594394E-2</v>
      </c>
      <c r="I271" s="302">
        <v>5.4384220851471383E-2</v>
      </c>
      <c r="J271" s="302">
        <f t="shared" si="122"/>
        <v>0.33635803595528269</v>
      </c>
      <c r="K271" s="303"/>
      <c r="L271" s="302">
        <v>0.19943515890256991</v>
      </c>
      <c r="M271" s="302">
        <v>7.5309948605572927E-2</v>
      </c>
      <c r="N271" s="302">
        <v>0.10139843480808858</v>
      </c>
      <c r="O271" s="302">
        <f t="shared" si="121"/>
        <v>0.37614354231623143</v>
      </c>
    </row>
    <row r="272" spans="1:15" s="236" customFormat="1" x14ac:dyDescent="0.2">
      <c r="A272" s="237" t="str">
        <f>name!E$12</f>
        <v>Elementary occupations</v>
      </c>
      <c r="B272" s="302">
        <v>0.35166530636069931</v>
      </c>
      <c r="C272" s="302">
        <v>0.31768920379315346</v>
      </c>
      <c r="D272" s="302">
        <v>0.99394215192300994</v>
      </c>
      <c r="E272" s="302">
        <f t="shared" si="119"/>
        <v>1.6632966620768626</v>
      </c>
      <c r="F272" s="303"/>
      <c r="G272" s="302">
        <v>0.33933956828654332</v>
      </c>
      <c r="H272" s="302">
        <v>0.32964296252053349</v>
      </c>
      <c r="I272" s="302">
        <v>0.95811152195031646</v>
      </c>
      <c r="J272" s="302">
        <f t="shared" si="122"/>
        <v>1.6270940527573932</v>
      </c>
      <c r="K272" s="303"/>
      <c r="L272" s="302">
        <v>0.29423524209403862</v>
      </c>
      <c r="M272" s="302">
        <v>0.26148515952092383</v>
      </c>
      <c r="N272" s="302">
        <v>1.1917434433060459</v>
      </c>
      <c r="O272" s="302">
        <f t="shared" si="121"/>
        <v>1.7474638449210083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13.581094961420462</v>
      </c>
      <c r="C274" s="311">
        <f t="shared" ref="C274:E274" si="123">SUM(C264:C272)</f>
        <v>5.5576930073950948</v>
      </c>
      <c r="D274" s="311">
        <f t="shared" si="123"/>
        <v>3.009212031184445</v>
      </c>
      <c r="E274" s="311">
        <f t="shared" si="123"/>
        <v>22.148000000000003</v>
      </c>
      <c r="F274" s="311"/>
      <c r="G274" s="311">
        <f t="shared" ref="G274:J274" si="124">SUM(G264:G272)</f>
        <v>15.453488384029292</v>
      </c>
      <c r="H274" s="311">
        <f t="shared" si="124"/>
        <v>8.0889474968267532</v>
      </c>
      <c r="I274" s="311">
        <f t="shared" si="124"/>
        <v>2.8555641191439656</v>
      </c>
      <c r="J274" s="311">
        <f t="shared" si="124"/>
        <v>26.398000000000007</v>
      </c>
      <c r="K274" s="311"/>
      <c r="L274" s="311">
        <f t="shared" ref="L274:O274" si="125">SUM(L264:L272)</f>
        <v>17.844031993435063</v>
      </c>
      <c r="M274" s="311">
        <f t="shared" si="125"/>
        <v>8.2207668016890931</v>
      </c>
      <c r="N274" s="311">
        <f t="shared" si="125"/>
        <v>3.458201204875829</v>
      </c>
      <c r="O274" s="311">
        <f t="shared" si="125"/>
        <v>29.522999999999985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8.1639544115612672</v>
      </c>
      <c r="C281" s="302">
        <v>1.5556101225079892</v>
      </c>
      <c r="D281" s="302">
        <v>1.7015540883031042</v>
      </c>
      <c r="E281" s="302">
        <f>SUM(B281:D281)</f>
        <v>11.421118622372362</v>
      </c>
      <c r="F281" s="303"/>
      <c r="G281" s="302">
        <v>7.7292158171220704</v>
      </c>
      <c r="H281" s="302">
        <v>2.0633091854621401</v>
      </c>
      <c r="I281" s="302">
        <v>2.5828482727383602</v>
      </c>
      <c r="J281" s="302">
        <f>SUM(G281:I281)</f>
        <v>12.37537327532257</v>
      </c>
      <c r="K281" s="303"/>
      <c r="L281" s="302">
        <v>8.1972947354232115</v>
      </c>
      <c r="M281" s="302">
        <v>2.7605344486068324</v>
      </c>
      <c r="N281" s="302">
        <v>2.9080601292239563</v>
      </c>
      <c r="O281" s="302">
        <f>SUM(L281:N281)</f>
        <v>13.865889313254</v>
      </c>
    </row>
    <row r="282" spans="1:15" s="236" customFormat="1" x14ac:dyDescent="0.2">
      <c r="A282" s="237" t="str">
        <f>name!E$5</f>
        <v>Professional occupations</v>
      </c>
      <c r="B282" s="302">
        <v>22.24742909761245</v>
      </c>
      <c r="C282" s="302">
        <v>2.7778028887839028</v>
      </c>
      <c r="D282" s="302">
        <v>7.8831169028108148</v>
      </c>
      <c r="E282" s="302">
        <f t="shared" ref="E282:E289" si="126">SUM(B282:D282)</f>
        <v>32.908348889207168</v>
      </c>
      <c r="F282" s="303"/>
      <c r="G282" s="302">
        <v>24.755441614074648</v>
      </c>
      <c r="H282" s="302">
        <v>3.6741630104944742</v>
      </c>
      <c r="I282" s="302">
        <v>10.980032332760205</v>
      </c>
      <c r="J282" s="302">
        <f t="shared" ref="J282:J284" si="127">SUM(G282:I282)</f>
        <v>39.409636957329326</v>
      </c>
      <c r="K282" s="303"/>
      <c r="L282" s="302">
        <v>29.891719671852165</v>
      </c>
      <c r="M282" s="302">
        <v>4.8467273908743485</v>
      </c>
      <c r="N282" s="302">
        <v>11.036938471625799</v>
      </c>
      <c r="O282" s="302">
        <f t="shared" ref="O282:O289" si="128">SUM(L282:N282)</f>
        <v>45.77538553435231</v>
      </c>
    </row>
    <row r="283" spans="1:15" s="236" customFormat="1" x14ac:dyDescent="0.2">
      <c r="A283" s="237" t="str">
        <f>name!E$6</f>
        <v>Associate professional occupations</v>
      </c>
      <c r="B283" s="302">
        <v>12.671448578091283</v>
      </c>
      <c r="C283" s="302">
        <v>2.6946843221265873</v>
      </c>
      <c r="D283" s="302">
        <v>3.6648628666683107</v>
      </c>
      <c r="E283" s="302">
        <f t="shared" si="126"/>
        <v>19.030995766886182</v>
      </c>
      <c r="F283" s="303"/>
      <c r="G283" s="302">
        <v>12.434333670602019</v>
      </c>
      <c r="H283" s="302">
        <v>2.973384487116582</v>
      </c>
      <c r="I283" s="302">
        <v>4.1740117681414484</v>
      </c>
      <c r="J283" s="302">
        <f t="shared" si="127"/>
        <v>19.581729925860049</v>
      </c>
      <c r="K283" s="303"/>
      <c r="L283" s="302">
        <v>12.474131290267996</v>
      </c>
      <c r="M283" s="302">
        <v>3.4963427528569571</v>
      </c>
      <c r="N283" s="302">
        <v>4.5797601586593526</v>
      </c>
      <c r="O283" s="302">
        <f t="shared" si="128"/>
        <v>20.550234201784306</v>
      </c>
    </row>
    <row r="284" spans="1:15" s="236" customFormat="1" x14ac:dyDescent="0.2">
      <c r="A284" s="237" t="str">
        <f>name!E$7</f>
        <v>Administrative and secretarial occupations</v>
      </c>
      <c r="B284" s="302">
        <v>12.933951956209295</v>
      </c>
      <c r="C284" s="302">
        <v>10.2473374935177</v>
      </c>
      <c r="D284" s="302">
        <v>2.4338857190048482</v>
      </c>
      <c r="E284" s="302">
        <f t="shared" si="126"/>
        <v>25.615175168731845</v>
      </c>
      <c r="F284" s="303"/>
      <c r="G284" s="302">
        <v>10.432905483693666</v>
      </c>
      <c r="H284" s="302">
        <v>9.1503578291494261</v>
      </c>
      <c r="I284" s="302">
        <v>1.7087574023576024</v>
      </c>
      <c r="J284" s="302">
        <f t="shared" si="127"/>
        <v>21.292020715200696</v>
      </c>
      <c r="K284" s="303"/>
      <c r="L284" s="302">
        <v>8.8432965753916299</v>
      </c>
      <c r="M284" s="302">
        <v>8.6895282889339907</v>
      </c>
      <c r="N284" s="302">
        <v>1.9971251253475117</v>
      </c>
      <c r="O284" s="302">
        <f t="shared" si="128"/>
        <v>19.529949989673131</v>
      </c>
    </row>
    <row r="285" spans="1:15" s="236" customFormat="1" x14ac:dyDescent="0.2">
      <c r="A285" s="237" t="str">
        <f>name!E$8</f>
        <v>Skilled trades occupations</v>
      </c>
      <c r="B285" s="302">
        <v>1.4689656542112075</v>
      </c>
      <c r="C285" s="302">
        <v>0.41339826210484809</v>
      </c>
      <c r="D285" s="302">
        <v>0.49604584751423042</v>
      </c>
      <c r="E285" s="302">
        <f t="shared" si="126"/>
        <v>2.3784097638302861</v>
      </c>
      <c r="F285" s="303"/>
      <c r="G285" s="302">
        <v>1.0280273241927176</v>
      </c>
      <c r="H285" s="302">
        <v>0.22452089131691269</v>
      </c>
      <c r="I285" s="302">
        <v>0.57438606118922508</v>
      </c>
      <c r="J285" s="302">
        <f>SUM(G285:I285)</f>
        <v>1.8269342766988554</v>
      </c>
      <c r="K285" s="303"/>
      <c r="L285" s="302">
        <v>0.8347043966952552</v>
      </c>
      <c r="M285" s="302">
        <v>0.31602115774861078</v>
      </c>
      <c r="N285" s="302">
        <v>0.65311856243074529</v>
      </c>
      <c r="O285" s="302">
        <f t="shared" si="128"/>
        <v>1.8038441168746111</v>
      </c>
    </row>
    <row r="286" spans="1:15" s="236" customFormat="1" x14ac:dyDescent="0.2">
      <c r="A286" s="237" t="str">
        <f>name!E$9</f>
        <v>Caring, leisure and other service occupations</v>
      </c>
      <c r="B286" s="302">
        <v>0.77004707215704116</v>
      </c>
      <c r="C286" s="302">
        <v>0.36767077754026195</v>
      </c>
      <c r="D286" s="302">
        <v>0.61519027547323357</v>
      </c>
      <c r="E286" s="302">
        <f t="shared" si="126"/>
        <v>1.7529081251705367</v>
      </c>
      <c r="F286" s="303"/>
      <c r="G286" s="302">
        <v>0.82495428725141495</v>
      </c>
      <c r="H286" s="302">
        <v>0.55893330871546909</v>
      </c>
      <c r="I286" s="302">
        <v>0.59588530400303885</v>
      </c>
      <c r="J286" s="302">
        <f t="shared" ref="J286:J289" si="129">SUM(G286:I286)</f>
        <v>1.9797728999699227</v>
      </c>
      <c r="K286" s="303"/>
      <c r="L286" s="302">
        <v>0.97981276679597373</v>
      </c>
      <c r="M286" s="302">
        <v>0.7282500633988197</v>
      </c>
      <c r="N286" s="302">
        <v>1.0147517595701643</v>
      </c>
      <c r="O286" s="302">
        <f t="shared" si="128"/>
        <v>2.7228145897649574</v>
      </c>
    </row>
    <row r="287" spans="1:15" s="236" customFormat="1" x14ac:dyDescent="0.2">
      <c r="A287" s="237" t="str">
        <f>name!E$10</f>
        <v>Sales and customer service occupations</v>
      </c>
      <c r="B287" s="302">
        <v>2.7432218220092484</v>
      </c>
      <c r="C287" s="302">
        <v>1.8788435521490574</v>
      </c>
      <c r="D287" s="302">
        <v>0.67359872765576878</v>
      </c>
      <c r="E287" s="302">
        <f t="shared" si="126"/>
        <v>5.295664101814074</v>
      </c>
      <c r="F287" s="303"/>
      <c r="G287" s="302">
        <v>2.0934726812371354</v>
      </c>
      <c r="H287" s="302">
        <v>1.6558473675381202</v>
      </c>
      <c r="I287" s="302">
        <v>0.48483732129243146</v>
      </c>
      <c r="J287" s="302">
        <f t="shared" si="129"/>
        <v>4.2341573700676873</v>
      </c>
      <c r="K287" s="303"/>
      <c r="L287" s="302">
        <v>2.4108809221759082</v>
      </c>
      <c r="M287" s="302">
        <v>2.2181480028506959</v>
      </c>
      <c r="N287" s="302">
        <v>0.47567124136898203</v>
      </c>
      <c r="O287" s="302">
        <f t="shared" si="128"/>
        <v>5.1047001663955864</v>
      </c>
    </row>
    <row r="288" spans="1:15" s="236" customFormat="1" x14ac:dyDescent="0.2">
      <c r="A288" s="237" t="str">
        <f>name!E$11</f>
        <v>Process, plant and machine operatives</v>
      </c>
      <c r="B288" s="302">
        <v>0.85219936588465273</v>
      </c>
      <c r="C288" s="302">
        <v>0.28872279449764349</v>
      </c>
      <c r="D288" s="302">
        <v>0.17912303607161698</v>
      </c>
      <c r="E288" s="302">
        <f t="shared" si="126"/>
        <v>1.3200451964539131</v>
      </c>
      <c r="F288" s="303"/>
      <c r="G288" s="302">
        <v>0.54414597635078621</v>
      </c>
      <c r="H288" s="302">
        <v>0.23081054174333376</v>
      </c>
      <c r="I288" s="302">
        <v>0.26808427922725908</v>
      </c>
      <c r="J288" s="302">
        <f t="shared" si="129"/>
        <v>1.0430407973213791</v>
      </c>
      <c r="K288" s="303"/>
      <c r="L288" s="302">
        <v>0.43814085681039905</v>
      </c>
      <c r="M288" s="302">
        <v>0.28366458275736217</v>
      </c>
      <c r="N288" s="302">
        <v>0.36608161188734117</v>
      </c>
      <c r="O288" s="302">
        <f t="shared" si="128"/>
        <v>1.0878870514551024</v>
      </c>
    </row>
    <row r="289" spans="1:15" s="236" customFormat="1" x14ac:dyDescent="0.2">
      <c r="A289" s="237" t="str">
        <f>name!E$12</f>
        <v>Elementary occupations</v>
      </c>
      <c r="B289" s="302">
        <v>1.6065335210685316</v>
      </c>
      <c r="C289" s="302">
        <v>0.87042031896828631</v>
      </c>
      <c r="D289" s="302">
        <v>1.9203805254967694</v>
      </c>
      <c r="E289" s="302">
        <f t="shared" si="126"/>
        <v>4.3973343655335873</v>
      </c>
      <c r="F289" s="303"/>
      <c r="G289" s="302">
        <v>1.067055896143462</v>
      </c>
      <c r="H289" s="302">
        <v>0.74409797582367154</v>
      </c>
      <c r="I289" s="302">
        <v>1.4461799102624597</v>
      </c>
      <c r="J289" s="302">
        <f t="shared" si="129"/>
        <v>3.2573337822295931</v>
      </c>
      <c r="K289" s="303"/>
      <c r="L289" s="302">
        <v>0.75161687550960055</v>
      </c>
      <c r="M289" s="302">
        <v>0.65541924756195213</v>
      </c>
      <c r="N289" s="302">
        <v>2.1232589133744324</v>
      </c>
      <c r="O289" s="302">
        <f t="shared" si="128"/>
        <v>3.5302950364459851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63.457751478804987</v>
      </c>
      <c r="C291" s="311">
        <f t="shared" ref="C291:E291" si="130">SUM(C281:C289)</f>
        <v>21.094490532196275</v>
      </c>
      <c r="D291" s="311">
        <f t="shared" si="130"/>
        <v>19.567757988998693</v>
      </c>
      <c r="E291" s="311">
        <f t="shared" si="130"/>
        <v>104.11999999999995</v>
      </c>
      <c r="F291" s="311"/>
      <c r="G291" s="311">
        <f t="shared" ref="G291:J291" si="131">SUM(G281:G289)</f>
        <v>60.909552750667928</v>
      </c>
      <c r="H291" s="311">
        <f t="shared" si="131"/>
        <v>21.275424597360132</v>
      </c>
      <c r="I291" s="311">
        <f t="shared" si="131"/>
        <v>22.815022651972033</v>
      </c>
      <c r="J291" s="311">
        <f t="shared" si="131"/>
        <v>105.00000000000007</v>
      </c>
      <c r="K291" s="311"/>
      <c r="L291" s="311">
        <f t="shared" ref="L291:O291" si="132">SUM(L281:L289)</f>
        <v>64.821598090922137</v>
      </c>
      <c r="M291" s="311">
        <f t="shared" si="132"/>
        <v>23.994635935589571</v>
      </c>
      <c r="N291" s="311">
        <f t="shared" si="132"/>
        <v>25.154765973488285</v>
      </c>
      <c r="O291" s="311">
        <f t="shared" si="132"/>
        <v>113.97099999999999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6.3301224633040629</v>
      </c>
      <c r="C298" s="302">
        <v>1.4576921809868022</v>
      </c>
      <c r="D298" s="302">
        <v>0.56824733915893488</v>
      </c>
      <c r="E298" s="302">
        <f>SUM(B298:D298)</f>
        <v>8.3560619834498002</v>
      </c>
      <c r="F298" s="303"/>
      <c r="G298" s="302">
        <v>8.2998707625490731</v>
      </c>
      <c r="H298" s="302">
        <v>2.1107209520097188</v>
      </c>
      <c r="I298" s="302">
        <v>0.44121649815402164</v>
      </c>
      <c r="J298" s="302">
        <f>SUM(G298:I298)</f>
        <v>10.851808212712813</v>
      </c>
      <c r="K298" s="303"/>
      <c r="L298" s="302">
        <v>9.9106764842408204</v>
      </c>
      <c r="M298" s="302">
        <v>2.4323345874638584</v>
      </c>
      <c r="N298" s="302">
        <v>0.38212383145294576</v>
      </c>
      <c r="O298" s="302">
        <f>SUM(L298:N298)</f>
        <v>12.725134903157624</v>
      </c>
    </row>
    <row r="299" spans="1:15" s="236" customFormat="1" x14ac:dyDescent="0.2">
      <c r="A299" s="237" t="str">
        <f>name!E$5</f>
        <v>Professional occupations</v>
      </c>
      <c r="B299" s="302">
        <v>7.3573583380125216</v>
      </c>
      <c r="C299" s="302">
        <v>2.3018038118022188</v>
      </c>
      <c r="D299" s="302">
        <v>0.73288903248100012</v>
      </c>
      <c r="E299" s="302">
        <f t="shared" ref="E299:E306" si="133">SUM(B299:D299)</f>
        <v>10.39205118229574</v>
      </c>
      <c r="F299" s="303"/>
      <c r="G299" s="302">
        <v>11.09123563501387</v>
      </c>
      <c r="H299" s="302">
        <v>3.3679213083782398</v>
      </c>
      <c r="I299" s="302">
        <v>0.49278773475747439</v>
      </c>
      <c r="J299" s="302">
        <f t="shared" ref="J299:J301" si="134">SUM(G299:I299)</f>
        <v>14.951944678149584</v>
      </c>
      <c r="K299" s="303"/>
      <c r="L299" s="302">
        <v>14.671580479008133</v>
      </c>
      <c r="M299" s="302">
        <v>4.4672164710167639</v>
      </c>
      <c r="N299" s="302">
        <v>0.3644778978286905</v>
      </c>
      <c r="O299" s="302">
        <f t="shared" ref="O299:O306" si="135">SUM(L299:N299)</f>
        <v>19.503274847853589</v>
      </c>
    </row>
    <row r="300" spans="1:15" s="236" customFormat="1" x14ac:dyDescent="0.2">
      <c r="A300" s="237" t="str">
        <f>name!E$6</f>
        <v>Associate professional occupations</v>
      </c>
      <c r="B300" s="302">
        <v>10.395284674733999</v>
      </c>
      <c r="C300" s="302">
        <v>3.2125952629343719</v>
      </c>
      <c r="D300" s="302">
        <v>1.6770377530590399</v>
      </c>
      <c r="E300" s="302">
        <f t="shared" si="133"/>
        <v>15.28491769072741</v>
      </c>
      <c r="F300" s="303"/>
      <c r="G300" s="302">
        <v>14.085687703861126</v>
      </c>
      <c r="H300" s="302">
        <v>4.0472243656556754</v>
      </c>
      <c r="I300" s="302">
        <v>1.1665566097062545</v>
      </c>
      <c r="J300" s="302">
        <f t="shared" si="134"/>
        <v>19.299468679223057</v>
      </c>
      <c r="K300" s="303"/>
      <c r="L300" s="302">
        <v>14.996100577275699</v>
      </c>
      <c r="M300" s="302">
        <v>4.5956337392325821</v>
      </c>
      <c r="N300" s="302">
        <v>1.0244333142073769</v>
      </c>
      <c r="O300" s="302">
        <f t="shared" si="135"/>
        <v>20.616167630715658</v>
      </c>
    </row>
    <row r="301" spans="1:15" s="236" customFormat="1" x14ac:dyDescent="0.2">
      <c r="A301" s="237" t="str">
        <f>name!E$7</f>
        <v>Administrative and secretarial occupations</v>
      </c>
      <c r="B301" s="302">
        <v>10.071326801670207</v>
      </c>
      <c r="C301" s="302">
        <v>7.6341861785839393</v>
      </c>
      <c r="D301" s="302">
        <v>0.14615905501610121</v>
      </c>
      <c r="E301" s="302">
        <f t="shared" si="133"/>
        <v>17.851672035270248</v>
      </c>
      <c r="F301" s="303"/>
      <c r="G301" s="302">
        <v>12.289788489713489</v>
      </c>
      <c r="H301" s="302">
        <v>8.3923390077190305</v>
      </c>
      <c r="I301" s="302">
        <v>9.9612692432356167E-2</v>
      </c>
      <c r="J301" s="302">
        <f t="shared" si="134"/>
        <v>20.781740189864873</v>
      </c>
      <c r="K301" s="303"/>
      <c r="L301" s="302">
        <v>12.109510314298081</v>
      </c>
      <c r="M301" s="302">
        <v>8.0243322772941177</v>
      </c>
      <c r="N301" s="302">
        <v>0.10042983151749768</v>
      </c>
      <c r="O301" s="302">
        <f t="shared" si="135"/>
        <v>20.234272423109697</v>
      </c>
    </row>
    <row r="302" spans="1:15" s="236" customFormat="1" x14ac:dyDescent="0.2">
      <c r="A302" s="237" t="str">
        <f>name!E$8</f>
        <v>Skilled trades occupations</v>
      </c>
      <c r="B302" s="302">
        <v>1.6180600590584502</v>
      </c>
      <c r="C302" s="302">
        <v>1.0070519221749987</v>
      </c>
      <c r="D302" s="302">
        <v>0.82481004284825532</v>
      </c>
      <c r="E302" s="302">
        <f t="shared" si="133"/>
        <v>3.4499220240817041</v>
      </c>
      <c r="F302" s="303"/>
      <c r="G302" s="302">
        <v>1.5128666348710169</v>
      </c>
      <c r="H302" s="302">
        <v>0.70577959569462789</v>
      </c>
      <c r="I302" s="302">
        <v>0.42255849423916791</v>
      </c>
      <c r="J302" s="302">
        <f>SUM(G302:I302)</f>
        <v>2.6412047248048127</v>
      </c>
      <c r="K302" s="303"/>
      <c r="L302" s="302">
        <v>1.4677052774719563</v>
      </c>
      <c r="M302" s="302">
        <v>0.91500486213922683</v>
      </c>
      <c r="N302" s="302">
        <v>0.30725149351671094</v>
      </c>
      <c r="O302" s="302">
        <f t="shared" si="135"/>
        <v>2.6899616331278944</v>
      </c>
    </row>
    <row r="303" spans="1:15" s="236" customFormat="1" x14ac:dyDescent="0.2">
      <c r="A303" s="237" t="str">
        <f>name!E$9</f>
        <v>Caring, leisure and other service occupations</v>
      </c>
      <c r="B303" s="302">
        <v>3.9616783506663245</v>
      </c>
      <c r="C303" s="302">
        <v>4.5704049004273886</v>
      </c>
      <c r="D303" s="302">
        <v>0.52758464469477495</v>
      </c>
      <c r="E303" s="302">
        <f t="shared" si="133"/>
        <v>9.059667895788488</v>
      </c>
      <c r="F303" s="303"/>
      <c r="G303" s="302">
        <v>4.8219610260884247</v>
      </c>
      <c r="H303" s="302">
        <v>5.0388905360997587</v>
      </c>
      <c r="I303" s="302">
        <v>0.58539708076351527</v>
      </c>
      <c r="J303" s="302">
        <f t="shared" ref="J303:J306" si="136">SUM(G303:I303)</f>
        <v>10.4462486429517</v>
      </c>
      <c r="K303" s="303"/>
      <c r="L303" s="302">
        <v>6.3333207434369454</v>
      </c>
      <c r="M303" s="302">
        <v>6.053659703422503</v>
      </c>
      <c r="N303" s="302">
        <v>0.78022390827789567</v>
      </c>
      <c r="O303" s="302">
        <f t="shared" si="135"/>
        <v>13.167204355137343</v>
      </c>
    </row>
    <row r="304" spans="1:15" s="236" customFormat="1" x14ac:dyDescent="0.2">
      <c r="A304" s="237" t="str">
        <f>name!E$10</f>
        <v>Sales and customer service occupations</v>
      </c>
      <c r="B304" s="302">
        <v>6.9796551815528058</v>
      </c>
      <c r="C304" s="302">
        <v>4.8995686329300909</v>
      </c>
      <c r="D304" s="302">
        <v>0.3438362178817318</v>
      </c>
      <c r="E304" s="302">
        <f t="shared" si="133"/>
        <v>12.223060032364629</v>
      </c>
      <c r="F304" s="303"/>
      <c r="G304" s="302">
        <v>8.0558750750756847</v>
      </c>
      <c r="H304" s="302">
        <v>4.8731358089168033</v>
      </c>
      <c r="I304" s="302">
        <v>0.18824351384577842</v>
      </c>
      <c r="J304" s="302">
        <f t="shared" si="136"/>
        <v>13.117254397838266</v>
      </c>
      <c r="K304" s="303"/>
      <c r="L304" s="302">
        <v>9.9732546284975943</v>
      </c>
      <c r="M304" s="302">
        <v>7.7279818668043365</v>
      </c>
      <c r="N304" s="302">
        <v>0.13539710635025876</v>
      </c>
      <c r="O304" s="302">
        <f t="shared" si="135"/>
        <v>17.836633601652188</v>
      </c>
    </row>
    <row r="305" spans="1:15" s="236" customFormat="1" x14ac:dyDescent="0.2">
      <c r="A305" s="237" t="str">
        <f>name!E$11</f>
        <v>Process, plant and machine operatives</v>
      </c>
      <c r="B305" s="302">
        <v>3.2159655541405128</v>
      </c>
      <c r="C305" s="302">
        <v>2.2625316650953771</v>
      </c>
      <c r="D305" s="302">
        <v>0.26528031022455439</v>
      </c>
      <c r="E305" s="302">
        <f t="shared" si="133"/>
        <v>5.7437775294604441</v>
      </c>
      <c r="F305" s="303"/>
      <c r="G305" s="302">
        <v>2.8634782373057259</v>
      </c>
      <c r="H305" s="302">
        <v>2.1011211729881536</v>
      </c>
      <c r="I305" s="302">
        <v>0.20761310862124518</v>
      </c>
      <c r="J305" s="302">
        <f t="shared" si="136"/>
        <v>5.1722125189151251</v>
      </c>
      <c r="K305" s="303"/>
      <c r="L305" s="302">
        <v>2.6716137380393596</v>
      </c>
      <c r="M305" s="302">
        <v>2.3795444668823631</v>
      </c>
      <c r="N305" s="302">
        <v>0.23058821302071625</v>
      </c>
      <c r="O305" s="302">
        <f t="shared" si="135"/>
        <v>5.2817464179424398</v>
      </c>
    </row>
    <row r="306" spans="1:15" s="236" customFormat="1" x14ac:dyDescent="0.2">
      <c r="A306" s="237" t="str">
        <f>name!E$12</f>
        <v>Elementary occupations</v>
      </c>
      <c r="B306" s="302">
        <v>14.307038352125137</v>
      </c>
      <c r="C306" s="302">
        <v>13.620111926153859</v>
      </c>
      <c r="D306" s="302">
        <v>6.9067193482825884</v>
      </c>
      <c r="E306" s="302">
        <f t="shared" si="133"/>
        <v>34.833869626561579</v>
      </c>
      <c r="F306" s="303"/>
      <c r="G306" s="302">
        <v>14.383173772580285</v>
      </c>
      <c r="H306" s="302">
        <v>12.089182610318128</v>
      </c>
      <c r="I306" s="302">
        <v>7.1537615726410788</v>
      </c>
      <c r="J306" s="302">
        <f t="shared" si="136"/>
        <v>33.626117955539492</v>
      </c>
      <c r="K306" s="303"/>
      <c r="L306" s="302">
        <v>16.535479865057134</v>
      </c>
      <c r="M306" s="302">
        <v>9.9955893408208549</v>
      </c>
      <c r="N306" s="302">
        <v>8.7085349814254887</v>
      </c>
      <c r="O306" s="302">
        <f t="shared" si="135"/>
        <v>35.239604187303478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64.236489775264019</v>
      </c>
      <c r="C308" s="311">
        <f t="shared" ref="C308:E308" si="137">SUM(C298:C306)</f>
        <v>40.965946481089048</v>
      </c>
      <c r="D308" s="311">
        <f t="shared" si="137"/>
        <v>11.992563743646981</v>
      </c>
      <c r="E308" s="311">
        <f t="shared" si="137"/>
        <v>117.19500000000004</v>
      </c>
      <c r="F308" s="311"/>
      <c r="G308" s="311">
        <f t="shared" ref="G308:J308" si="138">SUM(G298:G306)</f>
        <v>77.403937337058693</v>
      </c>
      <c r="H308" s="311">
        <f t="shared" si="138"/>
        <v>42.726315357780138</v>
      </c>
      <c r="I308" s="311">
        <f t="shared" si="138"/>
        <v>10.757747305160892</v>
      </c>
      <c r="J308" s="311">
        <f t="shared" si="138"/>
        <v>130.88799999999972</v>
      </c>
      <c r="K308" s="311"/>
      <c r="L308" s="311">
        <f t="shared" ref="L308:O308" si="139">SUM(L298:L306)</f>
        <v>88.669242107325715</v>
      </c>
      <c r="M308" s="311">
        <f t="shared" si="139"/>
        <v>46.591297315076609</v>
      </c>
      <c r="N308" s="311">
        <f t="shared" si="139"/>
        <v>12.03346057759758</v>
      </c>
      <c r="O308" s="311">
        <f t="shared" si="139"/>
        <v>147.2939999999999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2.5470495786185641</v>
      </c>
      <c r="C315" s="302">
        <v>0.73359864438790645</v>
      </c>
      <c r="D315" s="302">
        <v>0.52652364109112837</v>
      </c>
      <c r="E315" s="302">
        <f>SUM(B315:D315)</f>
        <v>3.8071718640975987</v>
      </c>
      <c r="F315" s="303"/>
      <c r="G315" s="302">
        <v>2.8480293199698066</v>
      </c>
      <c r="H315" s="302">
        <v>0.94871304923162536</v>
      </c>
      <c r="I315" s="302">
        <v>0.10830972914813454</v>
      </c>
      <c r="J315" s="302">
        <f>SUM(G315:I315)</f>
        <v>3.9050520983495667</v>
      </c>
      <c r="K315" s="303"/>
      <c r="L315" s="302">
        <v>2.889401688746156</v>
      </c>
      <c r="M315" s="302">
        <v>1.2260301438514469</v>
      </c>
      <c r="N315" s="302">
        <v>0.15309751135760757</v>
      </c>
      <c r="O315" s="302">
        <f>SUM(L315:N315)</f>
        <v>4.2685293439552101</v>
      </c>
    </row>
    <row r="316" spans="1:15" s="236" customFormat="1" x14ac:dyDescent="0.2">
      <c r="A316" s="237" t="str">
        <f>name!E$5</f>
        <v>Professional occupations</v>
      </c>
      <c r="B316" s="302">
        <v>5.7265807466182146</v>
      </c>
      <c r="C316" s="302">
        <v>2.5181844778021225</v>
      </c>
      <c r="D316" s="302">
        <v>1.2101057049094253</v>
      </c>
      <c r="E316" s="302">
        <f t="shared" ref="E316:E323" si="140">SUM(B316:D316)</f>
        <v>9.454870929329763</v>
      </c>
      <c r="F316" s="303"/>
      <c r="G316" s="302">
        <v>7.3310197327816153</v>
      </c>
      <c r="H316" s="302">
        <v>3.0287779355241269</v>
      </c>
      <c r="I316" s="302">
        <v>0.42680996738354393</v>
      </c>
      <c r="J316" s="302">
        <f t="shared" ref="J316:J318" si="141">SUM(G316:I316)</f>
        <v>10.786607635689286</v>
      </c>
      <c r="K316" s="303"/>
      <c r="L316" s="302">
        <v>8.4746664038762791</v>
      </c>
      <c r="M316" s="302">
        <v>4.1352513519723502</v>
      </c>
      <c r="N316" s="302">
        <v>0.44977063982898868</v>
      </c>
      <c r="O316" s="302">
        <f t="shared" ref="O316:O323" si="142">SUM(L316:N316)</f>
        <v>13.059688395677618</v>
      </c>
    </row>
    <row r="317" spans="1:15" s="236" customFormat="1" x14ac:dyDescent="0.2">
      <c r="A317" s="237" t="str">
        <f>name!E$6</f>
        <v>Associate professional occupations</v>
      </c>
      <c r="B317" s="302">
        <v>11.305838640346733</v>
      </c>
      <c r="C317" s="302">
        <v>2.8796592988980247</v>
      </c>
      <c r="D317" s="302">
        <v>0.93702456547400992</v>
      </c>
      <c r="E317" s="302">
        <f t="shared" si="140"/>
        <v>15.122522504718768</v>
      </c>
      <c r="F317" s="303"/>
      <c r="G317" s="302">
        <v>12.890554867199969</v>
      </c>
      <c r="H317" s="302">
        <v>2.9125939776429171</v>
      </c>
      <c r="I317" s="302">
        <v>0.197555601146372</v>
      </c>
      <c r="J317" s="302">
        <f t="shared" si="141"/>
        <v>16.000704445989257</v>
      </c>
      <c r="K317" s="303"/>
      <c r="L317" s="302">
        <v>15.087293538929476</v>
      </c>
      <c r="M317" s="302">
        <v>3.6223232501831655</v>
      </c>
      <c r="N317" s="302">
        <v>0.24002334863086958</v>
      </c>
      <c r="O317" s="302">
        <f t="shared" si="142"/>
        <v>18.949640137743511</v>
      </c>
    </row>
    <row r="318" spans="1:15" s="236" customFormat="1" x14ac:dyDescent="0.2">
      <c r="A318" s="237" t="str">
        <f>name!E$7</f>
        <v>Administrative and secretarial occupations</v>
      </c>
      <c r="B318" s="302">
        <v>8.4703904325445531</v>
      </c>
      <c r="C318" s="302">
        <v>8.5757817988052629</v>
      </c>
      <c r="D318" s="302">
        <v>0.31118492899348765</v>
      </c>
      <c r="E318" s="302">
        <f t="shared" si="140"/>
        <v>17.357357160343302</v>
      </c>
      <c r="F318" s="303"/>
      <c r="G318" s="302">
        <v>8.2054610734998636</v>
      </c>
      <c r="H318" s="302">
        <v>7.4131535441665166</v>
      </c>
      <c r="I318" s="302">
        <v>8.233418558211443E-2</v>
      </c>
      <c r="J318" s="302">
        <f t="shared" si="141"/>
        <v>15.700948803248496</v>
      </c>
      <c r="K318" s="303"/>
      <c r="L318" s="302">
        <v>5.7403929242344267</v>
      </c>
      <c r="M318" s="302">
        <v>6.4897066419110745</v>
      </c>
      <c r="N318" s="302">
        <v>4.6935632200777462E-2</v>
      </c>
      <c r="O318" s="302">
        <f t="shared" si="142"/>
        <v>12.27703519834628</v>
      </c>
    </row>
    <row r="319" spans="1:15" s="236" customFormat="1" x14ac:dyDescent="0.2">
      <c r="A319" s="237" t="str">
        <f>name!E$8</f>
        <v>Skilled trades occupations</v>
      </c>
      <c r="B319" s="302">
        <v>0.72719528570350689</v>
      </c>
      <c r="C319" s="302">
        <v>8.4024491825459929E-2</v>
      </c>
      <c r="D319" s="302">
        <v>0.47257807459991136</v>
      </c>
      <c r="E319" s="302">
        <f t="shared" si="140"/>
        <v>1.2837978521288782</v>
      </c>
      <c r="F319" s="303"/>
      <c r="G319" s="302">
        <v>0.58864526103249704</v>
      </c>
      <c r="H319" s="302">
        <v>6.2494754256744729E-2</v>
      </c>
      <c r="I319" s="302">
        <v>6.029915063020014E-3</v>
      </c>
      <c r="J319" s="302">
        <f>SUM(G319:I319)</f>
        <v>0.65716993035226179</v>
      </c>
      <c r="K319" s="303"/>
      <c r="L319" s="302">
        <v>0.57521427440772654</v>
      </c>
      <c r="M319" s="302">
        <v>0.15754001115254204</v>
      </c>
      <c r="N319" s="302">
        <v>1.3669490706880314E-2</v>
      </c>
      <c r="O319" s="302">
        <f t="shared" si="142"/>
        <v>0.74642377626714884</v>
      </c>
    </row>
    <row r="320" spans="1:15" s="236" customFormat="1" x14ac:dyDescent="0.2">
      <c r="A320" s="237" t="str">
        <f>name!E$9</f>
        <v>Caring, leisure and other service occupations</v>
      </c>
      <c r="B320" s="302">
        <v>1.251038045998093</v>
      </c>
      <c r="C320" s="302">
        <v>1.2116624499648574</v>
      </c>
      <c r="D320" s="302">
        <v>0.21676663884867531</v>
      </c>
      <c r="E320" s="302">
        <f t="shared" si="140"/>
        <v>2.6794671348116257</v>
      </c>
      <c r="F320" s="303"/>
      <c r="G320" s="302">
        <v>1.2139581508599868</v>
      </c>
      <c r="H320" s="302">
        <v>1.0751127965487</v>
      </c>
      <c r="I320" s="302">
        <v>0.10633710413339609</v>
      </c>
      <c r="J320" s="302">
        <f t="shared" ref="J320:J323" si="143">SUM(G320:I320)</f>
        <v>2.3954080515420828</v>
      </c>
      <c r="K320" s="303"/>
      <c r="L320" s="302">
        <v>1.3915232188913176</v>
      </c>
      <c r="M320" s="302">
        <v>1.2299922498551945</v>
      </c>
      <c r="N320" s="302">
        <v>8.8483808150091783E-2</v>
      </c>
      <c r="O320" s="302">
        <f t="shared" si="142"/>
        <v>2.7099992768966041</v>
      </c>
    </row>
    <row r="321" spans="1:15" s="236" customFormat="1" x14ac:dyDescent="0.2">
      <c r="A321" s="237" t="str">
        <f>name!E$10</f>
        <v>Sales and customer service occupations</v>
      </c>
      <c r="B321" s="302">
        <v>0.69113418881870092</v>
      </c>
      <c r="C321" s="302">
        <v>0.77669097669891574</v>
      </c>
      <c r="D321" s="302">
        <v>0.10434012319841568</v>
      </c>
      <c r="E321" s="302">
        <f t="shared" si="140"/>
        <v>1.5721652887160324</v>
      </c>
      <c r="F321" s="303"/>
      <c r="G321" s="302">
        <v>0.67750541488469307</v>
      </c>
      <c r="H321" s="302">
        <v>0.73038483463081905</v>
      </c>
      <c r="I321" s="302">
        <v>1.4831286053425125E-2</v>
      </c>
      <c r="J321" s="302">
        <f t="shared" si="143"/>
        <v>1.4227215355689373</v>
      </c>
      <c r="K321" s="303"/>
      <c r="L321" s="302">
        <v>0.78818250450348981</v>
      </c>
      <c r="M321" s="302">
        <v>1.0029931056474237</v>
      </c>
      <c r="N321" s="302">
        <v>2.0563333128786426E-2</v>
      </c>
      <c r="O321" s="302">
        <f t="shared" si="142"/>
        <v>1.8117389432797</v>
      </c>
    </row>
    <row r="322" spans="1:15" s="236" customFormat="1" x14ac:dyDescent="0.2">
      <c r="A322" s="237" t="str">
        <f>name!E$11</f>
        <v>Process, plant and machine operatives</v>
      </c>
      <c r="B322" s="302">
        <v>0.59605161722713118</v>
      </c>
      <c r="C322" s="302">
        <v>0.20470218671222759</v>
      </c>
      <c r="D322" s="302">
        <v>6.70832055891038E-2</v>
      </c>
      <c r="E322" s="302">
        <f t="shared" si="140"/>
        <v>0.86783700952846266</v>
      </c>
      <c r="F322" s="303"/>
      <c r="G322" s="302">
        <v>0.45076717607267858</v>
      </c>
      <c r="H322" s="302">
        <v>0.14298736215738325</v>
      </c>
      <c r="I322" s="302">
        <v>5.249551222923669E-3</v>
      </c>
      <c r="J322" s="302">
        <f t="shared" si="143"/>
        <v>0.59900408945298556</v>
      </c>
      <c r="K322" s="303"/>
      <c r="L322" s="302">
        <v>0.48135970307164727</v>
      </c>
      <c r="M322" s="302">
        <v>0.19114763785157782</v>
      </c>
      <c r="N322" s="302">
        <v>6.1268734046958356E-3</v>
      </c>
      <c r="O322" s="302">
        <f t="shared" si="142"/>
        <v>0.67863421432792093</v>
      </c>
    </row>
    <row r="323" spans="1:15" s="236" customFormat="1" x14ac:dyDescent="0.2">
      <c r="A323" s="237" t="str">
        <f>name!E$12</f>
        <v>Elementary occupations</v>
      </c>
      <c r="B323" s="302">
        <v>0.81379225399675337</v>
      </c>
      <c r="C323" s="302">
        <v>0.81181146146414862</v>
      </c>
      <c r="D323" s="302">
        <v>6.4206540864613026E-2</v>
      </c>
      <c r="E323" s="302">
        <f t="shared" si="140"/>
        <v>1.6898102563255151</v>
      </c>
      <c r="F323" s="303"/>
      <c r="G323" s="302">
        <v>0.65735243855295378</v>
      </c>
      <c r="H323" s="302">
        <v>0.55759703280624684</v>
      </c>
      <c r="I323" s="302">
        <v>8.433938447869934E-3</v>
      </c>
      <c r="J323" s="302">
        <f t="shared" si="143"/>
        <v>1.2233834098070706</v>
      </c>
      <c r="K323" s="303"/>
      <c r="L323" s="302">
        <v>0.57838539450853865</v>
      </c>
      <c r="M323" s="302">
        <v>0.43766155807092749</v>
      </c>
      <c r="N323" s="302">
        <v>1.1263760926610284E-2</v>
      </c>
      <c r="O323" s="302">
        <f t="shared" si="142"/>
        <v>1.0273107135060764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32.129070789872252</v>
      </c>
      <c r="C325" s="311">
        <f t="shared" ref="C325:E325" si="144">SUM(C315:C323)</f>
        <v>17.796115786558929</v>
      </c>
      <c r="D325" s="311">
        <f t="shared" si="144"/>
        <v>3.9098134235687705</v>
      </c>
      <c r="E325" s="311">
        <f t="shared" si="144"/>
        <v>53.834999999999944</v>
      </c>
      <c r="F325" s="311"/>
      <c r="G325" s="311">
        <f t="shared" ref="G325:J325" si="145">SUM(G315:G323)</f>
        <v>34.863293434854064</v>
      </c>
      <c r="H325" s="311">
        <f t="shared" si="145"/>
        <v>16.871815286965081</v>
      </c>
      <c r="I325" s="311">
        <f t="shared" si="145"/>
        <v>0.95589127818079966</v>
      </c>
      <c r="J325" s="311">
        <f t="shared" si="145"/>
        <v>52.690999999999939</v>
      </c>
      <c r="K325" s="311"/>
      <c r="L325" s="311">
        <f t="shared" ref="L325:O325" si="146">SUM(L315:L323)</f>
        <v>36.006419651169054</v>
      </c>
      <c r="M325" s="311">
        <f t="shared" si="146"/>
        <v>18.492645950495707</v>
      </c>
      <c r="N325" s="311">
        <f t="shared" si="146"/>
        <v>1.0299343983353078</v>
      </c>
      <c r="O325" s="311">
        <f t="shared" si="146"/>
        <v>55.529000000000067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1.9399778705334387</v>
      </c>
      <c r="C332" s="302">
        <v>0.76237468649084483</v>
      </c>
      <c r="D332" s="302">
        <v>0.55740753747882688</v>
      </c>
      <c r="E332" s="302">
        <f>SUM(B332:D332)</f>
        <v>3.2597600945031102</v>
      </c>
      <c r="F332" s="303"/>
      <c r="G332" s="302">
        <v>1.9792277615950307</v>
      </c>
      <c r="H332" s="302">
        <v>0.89906463971153838</v>
      </c>
      <c r="I332" s="302">
        <v>0.61020673059145702</v>
      </c>
      <c r="J332" s="302">
        <f>SUM(G332:I332)</f>
        <v>3.4884991318980259</v>
      </c>
      <c r="K332" s="303"/>
      <c r="L332" s="302">
        <v>2.1622400018689358</v>
      </c>
      <c r="M332" s="302">
        <v>1.1523604661979809</v>
      </c>
      <c r="N332" s="302">
        <v>0.55916945220707182</v>
      </c>
      <c r="O332" s="302">
        <f>SUM(L332:N332)</f>
        <v>3.8737699202739888</v>
      </c>
    </row>
    <row r="333" spans="1:15" s="236" customFormat="1" x14ac:dyDescent="0.2">
      <c r="A333" s="237" t="str">
        <f>name!E$5</f>
        <v>Professional occupations</v>
      </c>
      <c r="B333" s="302">
        <v>38.082087167122765</v>
      </c>
      <c r="C333" s="302">
        <v>19.73590699282753</v>
      </c>
      <c r="D333" s="302">
        <v>2.8993897005297478</v>
      </c>
      <c r="E333" s="302">
        <f t="shared" ref="E333:E340" si="147">SUM(B333:D333)</f>
        <v>60.717383860480041</v>
      </c>
      <c r="F333" s="303"/>
      <c r="G333" s="302">
        <v>41.477306737430411</v>
      </c>
      <c r="H333" s="302">
        <v>20.538810279499085</v>
      </c>
      <c r="I333" s="302">
        <v>3.6756530188944994</v>
      </c>
      <c r="J333" s="302">
        <f t="shared" ref="J333:J335" si="148">SUM(G333:I333)</f>
        <v>65.691770035823993</v>
      </c>
      <c r="K333" s="303"/>
      <c r="L333" s="302">
        <v>48.167629710277723</v>
      </c>
      <c r="M333" s="302">
        <v>27.433294970769587</v>
      </c>
      <c r="N333" s="302">
        <v>3.4532017531317112</v>
      </c>
      <c r="O333" s="302">
        <f t="shared" ref="O333:O340" si="149">SUM(L333:N333)</f>
        <v>79.054126434179011</v>
      </c>
    </row>
    <row r="334" spans="1:15" s="236" customFormat="1" x14ac:dyDescent="0.2">
      <c r="A334" s="237" t="str">
        <f>name!E$6</f>
        <v>Associate professional occupations</v>
      </c>
      <c r="B334" s="302">
        <v>5.191576943464022</v>
      </c>
      <c r="C334" s="302">
        <v>4.6611135887867912</v>
      </c>
      <c r="D334" s="302">
        <v>1.6271590764127923</v>
      </c>
      <c r="E334" s="302">
        <f t="shared" si="147"/>
        <v>11.479849608663606</v>
      </c>
      <c r="F334" s="303"/>
      <c r="G334" s="302">
        <v>5.5814290077033721</v>
      </c>
      <c r="H334" s="302">
        <v>4.7469615344852611</v>
      </c>
      <c r="I334" s="302">
        <v>1.4601126331240004</v>
      </c>
      <c r="J334" s="302">
        <f t="shared" si="148"/>
        <v>11.788503175312632</v>
      </c>
      <c r="K334" s="303"/>
      <c r="L334" s="302">
        <v>5.4212624316293736</v>
      </c>
      <c r="M334" s="302">
        <v>5.1611414349396876</v>
      </c>
      <c r="N334" s="302">
        <v>1.1541557218078282</v>
      </c>
      <c r="O334" s="302">
        <f t="shared" si="149"/>
        <v>11.73655958837689</v>
      </c>
    </row>
    <row r="335" spans="1:15" s="236" customFormat="1" x14ac:dyDescent="0.2">
      <c r="A335" s="237" t="str">
        <f>name!E$7</f>
        <v>Administrative and secretarial occupations</v>
      </c>
      <c r="B335" s="302">
        <v>2.9020960411759806</v>
      </c>
      <c r="C335" s="302">
        <v>7.0122251264085227</v>
      </c>
      <c r="D335" s="302">
        <v>0.1810844794579819</v>
      </c>
      <c r="E335" s="302">
        <f t="shared" si="147"/>
        <v>10.095405647042485</v>
      </c>
      <c r="F335" s="303"/>
      <c r="G335" s="302">
        <v>2.5185873615150909</v>
      </c>
      <c r="H335" s="302">
        <v>5.7446709716828854</v>
      </c>
      <c r="I335" s="302">
        <v>0.16513864245161686</v>
      </c>
      <c r="J335" s="302">
        <f t="shared" si="148"/>
        <v>8.4283969756495924</v>
      </c>
      <c r="K335" s="303"/>
      <c r="L335" s="302">
        <v>1.351906696083583</v>
      </c>
      <c r="M335" s="302">
        <v>3.1214483814403655</v>
      </c>
      <c r="N335" s="302">
        <v>9.0583323340974797E-2</v>
      </c>
      <c r="O335" s="302">
        <f t="shared" si="149"/>
        <v>4.5639384008649238</v>
      </c>
    </row>
    <row r="336" spans="1:15" s="236" customFormat="1" x14ac:dyDescent="0.2">
      <c r="A336" s="237" t="str">
        <f>name!E$8</f>
        <v>Skilled trades occupations</v>
      </c>
      <c r="B336" s="302">
        <v>1.4356894110744403</v>
      </c>
      <c r="C336" s="302">
        <v>0.91166939824632931</v>
      </c>
      <c r="D336" s="302">
        <v>0.25862186657009673</v>
      </c>
      <c r="E336" s="302">
        <f t="shared" si="147"/>
        <v>2.6059806758908661</v>
      </c>
      <c r="F336" s="303"/>
      <c r="G336" s="302">
        <v>1.0338801493603051</v>
      </c>
      <c r="H336" s="302">
        <v>0.56903393524934953</v>
      </c>
      <c r="I336" s="302">
        <v>0.2342106408804496</v>
      </c>
      <c r="J336" s="302">
        <f>SUM(G336:I336)</f>
        <v>1.8371247254901042</v>
      </c>
      <c r="K336" s="303"/>
      <c r="L336" s="302">
        <v>0.66926737669384129</v>
      </c>
      <c r="M336" s="302">
        <v>0.26413877715415812</v>
      </c>
      <c r="N336" s="302">
        <v>0.58034685027817756</v>
      </c>
      <c r="O336" s="302">
        <f t="shared" si="149"/>
        <v>1.5137530041261771</v>
      </c>
    </row>
    <row r="337" spans="1:15" s="236" customFormat="1" x14ac:dyDescent="0.2">
      <c r="A337" s="237" t="str">
        <f>name!E$9</f>
        <v>Caring, leisure and other service occupations</v>
      </c>
      <c r="B337" s="302">
        <v>15.827234992798816</v>
      </c>
      <c r="C337" s="302">
        <v>21.517478069570458</v>
      </c>
      <c r="D337" s="302">
        <v>0.88864410985763354</v>
      </c>
      <c r="E337" s="302">
        <f t="shared" si="147"/>
        <v>38.23335717222691</v>
      </c>
      <c r="F337" s="303"/>
      <c r="G337" s="302">
        <v>14.343682318546021</v>
      </c>
      <c r="H337" s="302">
        <v>18.86058047361616</v>
      </c>
      <c r="I337" s="302">
        <v>0.95567170058903828</v>
      </c>
      <c r="J337" s="302">
        <f t="shared" ref="J337:J340" si="150">SUM(G337:I337)</f>
        <v>34.159934492751219</v>
      </c>
      <c r="K337" s="303"/>
      <c r="L337" s="302">
        <v>18.116333703155721</v>
      </c>
      <c r="M337" s="302">
        <v>21.056964266213722</v>
      </c>
      <c r="N337" s="302">
        <v>1.6056107213033632</v>
      </c>
      <c r="O337" s="302">
        <f t="shared" si="149"/>
        <v>40.778908690672807</v>
      </c>
    </row>
    <row r="338" spans="1:15" s="236" customFormat="1" x14ac:dyDescent="0.2">
      <c r="A338" s="237" t="str">
        <f>name!E$10</f>
        <v>Sales and customer service occupations</v>
      </c>
      <c r="B338" s="302">
        <v>0.2683318420141429</v>
      </c>
      <c r="C338" s="302">
        <v>0.51096001157221183</v>
      </c>
      <c r="D338" s="302">
        <v>0.15079602894219363</v>
      </c>
      <c r="E338" s="302">
        <f t="shared" si="147"/>
        <v>0.93008788252854835</v>
      </c>
      <c r="F338" s="303"/>
      <c r="G338" s="302">
        <v>0.23407111958067009</v>
      </c>
      <c r="H338" s="302">
        <v>0.42321341231558929</v>
      </c>
      <c r="I338" s="302">
        <v>0.10649972277139497</v>
      </c>
      <c r="J338" s="302">
        <f t="shared" si="150"/>
        <v>0.76378425466765432</v>
      </c>
      <c r="K338" s="303"/>
      <c r="L338" s="302">
        <v>0.25002167177086254</v>
      </c>
      <c r="M338" s="302">
        <v>0.42460610110165498</v>
      </c>
      <c r="N338" s="302">
        <v>0.15964974952144975</v>
      </c>
      <c r="O338" s="302">
        <f t="shared" si="149"/>
        <v>0.83427752239396724</v>
      </c>
    </row>
    <row r="339" spans="1:15" s="236" customFormat="1" x14ac:dyDescent="0.2">
      <c r="A339" s="237" t="str">
        <f>name!E$11</f>
        <v>Process, plant and machine operatives</v>
      </c>
      <c r="B339" s="302">
        <v>0.23718842376519875</v>
      </c>
      <c r="C339" s="302">
        <v>0.32595468435851777</v>
      </c>
      <c r="D339" s="302">
        <v>1.871936308340405</v>
      </c>
      <c r="E339" s="302">
        <f t="shared" si="147"/>
        <v>2.4350794164641214</v>
      </c>
      <c r="F339" s="303"/>
      <c r="G339" s="302">
        <v>0.16422255450616086</v>
      </c>
      <c r="H339" s="302">
        <v>0.19849437135236322</v>
      </c>
      <c r="I339" s="302">
        <v>1.9562652638050004</v>
      </c>
      <c r="J339" s="302">
        <f t="shared" si="150"/>
        <v>2.3189821896635245</v>
      </c>
      <c r="K339" s="303"/>
      <c r="L339" s="302">
        <v>0.13129222358702383</v>
      </c>
      <c r="M339" s="302">
        <v>0.20327691876719906</v>
      </c>
      <c r="N339" s="302">
        <v>2.3960933341725794</v>
      </c>
      <c r="O339" s="302">
        <f t="shared" si="149"/>
        <v>2.7306624765268022</v>
      </c>
    </row>
    <row r="340" spans="1:15" s="236" customFormat="1" x14ac:dyDescent="0.2">
      <c r="A340" s="237" t="str">
        <f>name!E$12</f>
        <v>Elementary occupations</v>
      </c>
      <c r="B340" s="302">
        <v>0.84162419356165585</v>
      </c>
      <c r="C340" s="302">
        <v>6.8088593338748282</v>
      </c>
      <c r="D340" s="302">
        <v>0.35761211476408866</v>
      </c>
      <c r="E340" s="302">
        <f t="shared" si="147"/>
        <v>8.0080956422005727</v>
      </c>
      <c r="F340" s="303"/>
      <c r="G340" s="302">
        <v>0.60767299917560336</v>
      </c>
      <c r="H340" s="302">
        <v>4.8258806710631825</v>
      </c>
      <c r="I340" s="302">
        <v>0.24145134850448582</v>
      </c>
      <c r="J340" s="302">
        <f t="shared" si="150"/>
        <v>5.6750050187432723</v>
      </c>
      <c r="K340" s="303"/>
      <c r="L340" s="302">
        <v>0.37305692844137395</v>
      </c>
      <c r="M340" s="302">
        <v>0.33296960199282832</v>
      </c>
      <c r="N340" s="302">
        <v>0.62197743215093915</v>
      </c>
      <c r="O340" s="302">
        <f t="shared" si="149"/>
        <v>1.3280039625851414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66.72580688551048</v>
      </c>
      <c r="C342" s="311">
        <f t="shared" ref="C342:E342" si="151">SUM(C332:C340)</f>
        <v>62.246541892136037</v>
      </c>
      <c r="D342" s="311">
        <f t="shared" si="151"/>
        <v>8.7926512223537667</v>
      </c>
      <c r="E342" s="311">
        <f t="shared" si="151"/>
        <v>137.76500000000027</v>
      </c>
      <c r="F342" s="311"/>
      <c r="G342" s="311">
        <f t="shared" ref="G342:J342" si="152">SUM(G332:G340)</f>
        <v>67.940080009412682</v>
      </c>
      <c r="H342" s="311">
        <f t="shared" si="152"/>
        <v>56.806710288975417</v>
      </c>
      <c r="I342" s="311">
        <f t="shared" si="152"/>
        <v>9.4052097016119411</v>
      </c>
      <c r="J342" s="311">
        <f t="shared" si="152"/>
        <v>134.15199999999999</v>
      </c>
      <c r="K342" s="311"/>
      <c r="L342" s="311">
        <f t="shared" ref="L342:O342" si="153">SUM(L332:L340)</f>
        <v>76.643010743508441</v>
      </c>
      <c r="M342" s="311">
        <f t="shared" si="153"/>
        <v>59.150200918577191</v>
      </c>
      <c r="N342" s="311">
        <f t="shared" si="153"/>
        <v>10.620788337914094</v>
      </c>
      <c r="O342" s="311">
        <f t="shared" si="153"/>
        <v>146.41399999999967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4.4658834142110537</v>
      </c>
      <c r="C349" s="302">
        <v>1.3272521142704334</v>
      </c>
      <c r="D349" s="302">
        <v>0.59918974347057685</v>
      </c>
      <c r="E349" s="302">
        <f>SUM(B349:D349)</f>
        <v>6.392325271952064</v>
      </c>
      <c r="F349" s="303"/>
      <c r="G349" s="302">
        <v>5.2566906274870826</v>
      </c>
      <c r="H349" s="302">
        <v>2.0408236809118678</v>
      </c>
      <c r="I349" s="302">
        <v>1.2286190592053499</v>
      </c>
      <c r="J349" s="302">
        <f>SUM(G349:I349)</f>
        <v>8.5261333676043005</v>
      </c>
      <c r="K349" s="303"/>
      <c r="L349" s="302">
        <v>6.5325703666254924</v>
      </c>
      <c r="M349" s="302">
        <v>2.5281289804626343</v>
      </c>
      <c r="N349" s="302">
        <v>1.2200943539695264</v>
      </c>
      <c r="O349" s="302">
        <f>SUM(L349:N349)</f>
        <v>10.280793701057654</v>
      </c>
    </row>
    <row r="350" spans="1:15" s="236" customFormat="1" x14ac:dyDescent="0.2">
      <c r="A350" s="237" t="str">
        <f>name!E$5</f>
        <v>Professional occupations</v>
      </c>
      <c r="B350" s="302">
        <v>30.949937008749554</v>
      </c>
      <c r="C350" s="302">
        <v>14.876763597805159</v>
      </c>
      <c r="D350" s="302">
        <v>3.7876288727416987</v>
      </c>
      <c r="E350" s="302">
        <f t="shared" ref="E350:E357" si="154">SUM(B350:D350)</f>
        <v>49.614329479296408</v>
      </c>
      <c r="F350" s="303"/>
      <c r="G350" s="302">
        <v>38.9675486418353</v>
      </c>
      <c r="H350" s="302">
        <v>19.838579378250191</v>
      </c>
      <c r="I350" s="302">
        <v>5.4178183463052072</v>
      </c>
      <c r="J350" s="302">
        <f t="shared" ref="J350:J352" si="155">SUM(G350:I350)</f>
        <v>64.223946366390706</v>
      </c>
      <c r="K350" s="303"/>
      <c r="L350" s="302">
        <v>49.313979845685537</v>
      </c>
      <c r="M350" s="302">
        <v>24.02233565120881</v>
      </c>
      <c r="N350" s="302">
        <v>5.4044533701952027</v>
      </c>
      <c r="O350" s="302">
        <f t="shared" ref="O350:O357" si="156">SUM(L350:N350)</f>
        <v>78.740768867089542</v>
      </c>
    </row>
    <row r="351" spans="1:15" s="236" customFormat="1" x14ac:dyDescent="0.2">
      <c r="A351" s="237" t="str">
        <f>name!E$6</f>
        <v>Associate professional occupations</v>
      </c>
      <c r="B351" s="302">
        <v>12.920706471006046</v>
      </c>
      <c r="C351" s="302">
        <v>7.8172330891179227</v>
      </c>
      <c r="D351" s="302">
        <v>1.7690727277004037</v>
      </c>
      <c r="E351" s="302">
        <f t="shared" si="154"/>
        <v>22.507012287824374</v>
      </c>
      <c r="F351" s="303"/>
      <c r="G351" s="302">
        <v>15.735119403683244</v>
      </c>
      <c r="H351" s="302">
        <v>10.351520226250917</v>
      </c>
      <c r="I351" s="302">
        <v>1.6200802969230808</v>
      </c>
      <c r="J351" s="302">
        <f t="shared" si="155"/>
        <v>27.706719926857243</v>
      </c>
      <c r="K351" s="303"/>
      <c r="L351" s="302">
        <v>18.171755796572754</v>
      </c>
      <c r="M351" s="302">
        <v>11.000200622079227</v>
      </c>
      <c r="N351" s="302">
        <v>2.0974825632104412</v>
      </c>
      <c r="O351" s="302">
        <f t="shared" si="156"/>
        <v>31.269438981862422</v>
      </c>
    </row>
    <row r="352" spans="1:15" s="236" customFormat="1" x14ac:dyDescent="0.2">
      <c r="A352" s="237" t="str">
        <f>name!E$7</f>
        <v>Administrative and secretarial occupations</v>
      </c>
      <c r="B352" s="302">
        <v>5.8902131545654539</v>
      </c>
      <c r="C352" s="302">
        <v>9.1349866580954941</v>
      </c>
      <c r="D352" s="302">
        <v>0.36177229952462958</v>
      </c>
      <c r="E352" s="302">
        <f t="shared" si="154"/>
        <v>15.386972112185576</v>
      </c>
      <c r="F352" s="303"/>
      <c r="G352" s="302">
        <v>6.1939444848549989</v>
      </c>
      <c r="H352" s="302">
        <v>9.2655802383336656</v>
      </c>
      <c r="I352" s="302">
        <v>0.2544551262998746</v>
      </c>
      <c r="J352" s="302">
        <f t="shared" si="155"/>
        <v>15.713979849488538</v>
      </c>
      <c r="K352" s="303"/>
      <c r="L352" s="302">
        <v>4.1720843406105335</v>
      </c>
      <c r="M352" s="302">
        <v>4.2491209971241171</v>
      </c>
      <c r="N352" s="302">
        <v>0.18434544545114534</v>
      </c>
      <c r="O352" s="302">
        <f t="shared" si="156"/>
        <v>8.6055507831857962</v>
      </c>
    </row>
    <row r="353" spans="1:15" s="236" customFormat="1" x14ac:dyDescent="0.2">
      <c r="A353" s="237" t="str">
        <f>name!E$8</f>
        <v>Skilled trades occupations</v>
      </c>
      <c r="B353" s="302">
        <v>1.1964315398699659</v>
      </c>
      <c r="C353" s="302">
        <v>0.88192537076501187</v>
      </c>
      <c r="D353" s="302">
        <v>0.26202501809577616</v>
      </c>
      <c r="E353" s="302">
        <f t="shared" si="154"/>
        <v>2.3403819287307535</v>
      </c>
      <c r="F353" s="303"/>
      <c r="G353" s="302">
        <v>0.92363847685190403</v>
      </c>
      <c r="H353" s="302">
        <v>0.70328939778919075</v>
      </c>
      <c r="I353" s="302">
        <v>0.59239611902179723</v>
      </c>
      <c r="J353" s="302">
        <f>SUM(G353:I353)</f>
        <v>2.2193239936628921</v>
      </c>
      <c r="K353" s="303"/>
      <c r="L353" s="302">
        <v>0.61873308955429374</v>
      </c>
      <c r="M353" s="302">
        <v>0.51887164114821738</v>
      </c>
      <c r="N353" s="302">
        <v>0.67081672035482365</v>
      </c>
      <c r="O353" s="302">
        <f t="shared" si="156"/>
        <v>1.8084214510573347</v>
      </c>
    </row>
    <row r="354" spans="1:15" s="236" customFormat="1" x14ac:dyDescent="0.2">
      <c r="A354" s="237" t="str">
        <f>name!E$9</f>
        <v>Caring, leisure and other service occupations</v>
      </c>
      <c r="B354" s="302">
        <v>28.444572506240398</v>
      </c>
      <c r="C354" s="302">
        <v>25.64485800096373</v>
      </c>
      <c r="D354" s="302">
        <v>3.5290970125559551</v>
      </c>
      <c r="E354" s="302">
        <f t="shared" si="154"/>
        <v>57.618527519760086</v>
      </c>
      <c r="F354" s="303"/>
      <c r="G354" s="302">
        <v>32.198514876458347</v>
      </c>
      <c r="H354" s="302">
        <v>28.167533902184893</v>
      </c>
      <c r="I354" s="302">
        <v>3.0380266126772129</v>
      </c>
      <c r="J354" s="302">
        <f t="shared" ref="J354:J357" si="157">SUM(G354:I354)</f>
        <v>63.404075391320454</v>
      </c>
      <c r="K354" s="303"/>
      <c r="L354" s="302">
        <v>39.472507445811075</v>
      </c>
      <c r="M354" s="302">
        <v>30.956954080931016</v>
      </c>
      <c r="N354" s="302">
        <v>3.870960792341708</v>
      </c>
      <c r="O354" s="302">
        <f t="shared" si="156"/>
        <v>74.300422319083793</v>
      </c>
    </row>
    <row r="355" spans="1:15" s="236" customFormat="1" x14ac:dyDescent="0.2">
      <c r="A355" s="237" t="str">
        <f>name!E$10</f>
        <v>Sales and customer service occupations</v>
      </c>
      <c r="B355" s="302">
        <v>0.97566641192784032</v>
      </c>
      <c r="C355" s="302">
        <v>1.0630566908360475</v>
      </c>
      <c r="D355" s="302">
        <v>0.15078157206025486</v>
      </c>
      <c r="E355" s="302">
        <f t="shared" si="154"/>
        <v>2.1895046748241427</v>
      </c>
      <c r="F355" s="303"/>
      <c r="G355" s="302">
        <v>1.0116891176007912</v>
      </c>
      <c r="H355" s="302">
        <v>1.0966637880572681</v>
      </c>
      <c r="I355" s="302">
        <v>0.15699862838579673</v>
      </c>
      <c r="J355" s="302">
        <f t="shared" si="157"/>
        <v>2.2653515340438561</v>
      </c>
      <c r="K355" s="303"/>
      <c r="L355" s="302">
        <v>1.1544157289547075</v>
      </c>
      <c r="M355" s="302">
        <v>1.161586110425715</v>
      </c>
      <c r="N355" s="302">
        <v>0.16659163252212805</v>
      </c>
      <c r="O355" s="302">
        <f t="shared" si="156"/>
        <v>2.4825934719025504</v>
      </c>
    </row>
    <row r="356" spans="1:15" s="236" customFormat="1" x14ac:dyDescent="0.2">
      <c r="A356" s="237" t="str">
        <f>name!E$11</f>
        <v>Process, plant and machine operatives</v>
      </c>
      <c r="B356" s="302">
        <v>0.42967716230028558</v>
      </c>
      <c r="C356" s="302">
        <v>0.62649825921804081</v>
      </c>
      <c r="D356" s="302">
        <v>7.4052249056690778E-2</v>
      </c>
      <c r="E356" s="302">
        <f t="shared" si="154"/>
        <v>1.1302276705750172</v>
      </c>
      <c r="F356" s="303"/>
      <c r="G356" s="302">
        <v>0.32400753079784012</v>
      </c>
      <c r="H356" s="302">
        <v>0.55873668382065356</v>
      </c>
      <c r="I356" s="302">
        <v>0.18873662026868718</v>
      </c>
      <c r="J356" s="302">
        <f t="shared" si="157"/>
        <v>1.0714808348871807</v>
      </c>
      <c r="K356" s="303"/>
      <c r="L356" s="302">
        <v>0.27582354166863043</v>
      </c>
      <c r="M356" s="302">
        <v>0.48825860681405819</v>
      </c>
      <c r="N356" s="302">
        <v>0.19371446213266835</v>
      </c>
      <c r="O356" s="302">
        <f t="shared" si="156"/>
        <v>0.95779661061535704</v>
      </c>
    </row>
    <row r="357" spans="1:15" s="236" customFormat="1" x14ac:dyDescent="0.2">
      <c r="A357" s="237" t="str">
        <f>name!E$12</f>
        <v>Elementary occupations</v>
      </c>
      <c r="B357" s="302">
        <v>1.1806898560508021</v>
      </c>
      <c r="C357" s="302">
        <v>2.7195868904642704</v>
      </c>
      <c r="D357" s="302">
        <v>0.19444230833677328</v>
      </c>
      <c r="E357" s="302">
        <f t="shared" si="154"/>
        <v>4.0947190548518462</v>
      </c>
      <c r="F357" s="303"/>
      <c r="G357" s="302">
        <v>1.0008518166939044</v>
      </c>
      <c r="H357" s="302">
        <v>2.3085981756285046</v>
      </c>
      <c r="I357" s="302">
        <v>0.30953874342274196</v>
      </c>
      <c r="J357" s="302">
        <f t="shared" si="157"/>
        <v>3.6189887357451509</v>
      </c>
      <c r="K357" s="303"/>
      <c r="L357" s="302">
        <v>0.65434732465265244</v>
      </c>
      <c r="M357" s="302">
        <v>0.97748526923245804</v>
      </c>
      <c r="N357" s="302">
        <v>0.36238122026049702</v>
      </c>
      <c r="O357" s="302">
        <f t="shared" si="156"/>
        <v>1.9942138141456076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86.453777524921392</v>
      </c>
      <c r="C359" s="311">
        <f t="shared" ref="C359:E359" si="158">SUM(C349:C357)</f>
        <v>64.092160671536107</v>
      </c>
      <c r="D359" s="311">
        <f t="shared" si="158"/>
        <v>10.728061803542758</v>
      </c>
      <c r="E359" s="311">
        <f t="shared" si="158"/>
        <v>161.27400000000029</v>
      </c>
      <c r="F359" s="311"/>
      <c r="G359" s="311">
        <f t="shared" ref="G359:J359" si="159">SUM(G349:G357)</f>
        <v>101.61200497626342</v>
      </c>
      <c r="H359" s="311">
        <f t="shared" si="159"/>
        <v>74.33132547122716</v>
      </c>
      <c r="I359" s="311">
        <f t="shared" si="159"/>
        <v>12.806669552509748</v>
      </c>
      <c r="J359" s="311">
        <f t="shared" si="159"/>
        <v>188.75000000000031</v>
      </c>
      <c r="K359" s="311"/>
      <c r="L359" s="311">
        <f t="shared" ref="L359:O359" si="160">SUM(L349:L357)</f>
        <v>120.36621748013567</v>
      </c>
      <c r="M359" s="311">
        <f t="shared" si="160"/>
        <v>75.902941959426258</v>
      </c>
      <c r="N359" s="311">
        <f t="shared" si="160"/>
        <v>14.170840560438139</v>
      </c>
      <c r="O359" s="311">
        <f t="shared" si="160"/>
        <v>210.44000000000008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1.3003457410652266</v>
      </c>
      <c r="C366" s="302">
        <v>0.40414836658323089</v>
      </c>
      <c r="D366" s="302">
        <v>0.53013278804761887</v>
      </c>
      <c r="E366" s="302">
        <f>SUM(B366:D366)</f>
        <v>2.2346268956960764</v>
      </c>
      <c r="F366" s="303"/>
      <c r="G366" s="302">
        <v>1.4388359164149511</v>
      </c>
      <c r="H366" s="302">
        <v>0.5114519722419737</v>
      </c>
      <c r="I366" s="302">
        <v>0.54185567018423986</v>
      </c>
      <c r="J366" s="302">
        <f>SUM(G366:I366)</f>
        <v>2.4921435588411649</v>
      </c>
      <c r="K366" s="303"/>
      <c r="L366" s="302">
        <v>1.440820562297163</v>
      </c>
      <c r="M366" s="302">
        <v>0.69723388793289398</v>
      </c>
      <c r="N366" s="302">
        <v>0.49916215217494336</v>
      </c>
      <c r="O366" s="302">
        <f>SUM(L366:N366)</f>
        <v>2.6372166024050006</v>
      </c>
    </row>
    <row r="367" spans="1:15" s="236" customFormat="1" x14ac:dyDescent="0.2">
      <c r="A367" s="237" t="str">
        <f>name!E$5</f>
        <v>Professional occupations</v>
      </c>
      <c r="B367" s="302">
        <v>1.7139962821255819</v>
      </c>
      <c r="C367" s="302">
        <v>0.97537296817817942</v>
      </c>
      <c r="D367" s="302">
        <v>1.7033299246778619</v>
      </c>
      <c r="E367" s="302">
        <f t="shared" ref="E367:E374" si="161">SUM(B367:D367)</f>
        <v>4.3926991749816233</v>
      </c>
      <c r="F367" s="303"/>
      <c r="G367" s="302">
        <v>2.2963627318880753</v>
      </c>
      <c r="H367" s="302">
        <v>1.3011770367083322</v>
      </c>
      <c r="I367" s="302">
        <v>1.6213561877010811</v>
      </c>
      <c r="J367" s="302">
        <f t="shared" ref="J367:J369" si="162">SUM(G367:I367)</f>
        <v>5.2188959562974881</v>
      </c>
      <c r="K367" s="303"/>
      <c r="L367" s="302">
        <v>2.4666416436148548</v>
      </c>
      <c r="M367" s="302">
        <v>1.6563066206441339</v>
      </c>
      <c r="N367" s="302">
        <v>1.3836224722865287</v>
      </c>
      <c r="O367" s="302">
        <f t="shared" ref="O367:O374" si="163">SUM(L367:N367)</f>
        <v>5.5065707365455179</v>
      </c>
    </row>
    <row r="368" spans="1:15" s="236" customFormat="1" x14ac:dyDescent="0.2">
      <c r="A368" s="237" t="str">
        <f>name!E$6</f>
        <v>Associate professional occupations</v>
      </c>
      <c r="B368" s="302">
        <v>2.4965546390205464</v>
      </c>
      <c r="C368" s="302">
        <v>2.0460318221962339</v>
      </c>
      <c r="D368" s="302">
        <v>4.8159358809431696</v>
      </c>
      <c r="E368" s="302">
        <f t="shared" si="161"/>
        <v>9.3585223421599508</v>
      </c>
      <c r="F368" s="303"/>
      <c r="G368" s="302">
        <v>2.9130692321739584</v>
      </c>
      <c r="H368" s="302">
        <v>2.0841499469855989</v>
      </c>
      <c r="I368" s="302">
        <v>4.7298386529517105</v>
      </c>
      <c r="J368" s="302">
        <f t="shared" si="162"/>
        <v>9.7270578321112673</v>
      </c>
      <c r="K368" s="303"/>
      <c r="L368" s="302">
        <v>2.8799659033114744</v>
      </c>
      <c r="M368" s="302">
        <v>2.1249330761993503</v>
      </c>
      <c r="N368" s="302">
        <v>4.3731885634978047</v>
      </c>
      <c r="O368" s="302">
        <f t="shared" si="163"/>
        <v>9.378087543008629</v>
      </c>
    </row>
    <row r="369" spans="1:15" s="236" customFormat="1" x14ac:dyDescent="0.2">
      <c r="A369" s="237" t="str">
        <f>name!E$7</f>
        <v>Administrative and secretarial occupations</v>
      </c>
      <c r="B369" s="302">
        <v>1.3551027015706019</v>
      </c>
      <c r="C369" s="302">
        <v>3.3399304111512031</v>
      </c>
      <c r="D369" s="302">
        <v>0.13209094988011089</v>
      </c>
      <c r="E369" s="302">
        <f t="shared" si="161"/>
        <v>4.8271240626019161</v>
      </c>
      <c r="F369" s="303"/>
      <c r="G369" s="302">
        <v>1.3744782791995631</v>
      </c>
      <c r="H369" s="302">
        <v>3.1907709165657239</v>
      </c>
      <c r="I369" s="302">
        <v>9.9992444577583856E-2</v>
      </c>
      <c r="J369" s="302">
        <f t="shared" si="162"/>
        <v>4.6652416403428711</v>
      </c>
      <c r="K369" s="303"/>
      <c r="L369" s="302">
        <v>1.0713952070950135</v>
      </c>
      <c r="M369" s="302">
        <v>2.9739743712699513</v>
      </c>
      <c r="N369" s="302">
        <v>8.610255563634206E-2</v>
      </c>
      <c r="O369" s="302">
        <f t="shared" si="163"/>
        <v>4.1314721340013065</v>
      </c>
    </row>
    <row r="370" spans="1:15" s="236" customFormat="1" x14ac:dyDescent="0.2">
      <c r="A370" s="237" t="str">
        <f>name!E$8</f>
        <v>Skilled trades occupations</v>
      </c>
      <c r="B370" s="302">
        <v>0.65436364051823681</v>
      </c>
      <c r="C370" s="302">
        <v>0.50722306417652696</v>
      </c>
      <c r="D370" s="302">
        <v>0.61366729902877826</v>
      </c>
      <c r="E370" s="302">
        <f t="shared" si="161"/>
        <v>1.7752540037235418</v>
      </c>
      <c r="F370" s="303"/>
      <c r="G370" s="302">
        <v>0.55017603892627565</v>
      </c>
      <c r="H370" s="302">
        <v>0.31791822757260024</v>
      </c>
      <c r="I370" s="302">
        <v>0.54817713268996926</v>
      </c>
      <c r="J370" s="302">
        <f>SUM(G370:I370)</f>
        <v>1.4162713991888451</v>
      </c>
      <c r="K370" s="303"/>
      <c r="L370" s="302">
        <v>0.34855380301120642</v>
      </c>
      <c r="M370" s="302">
        <v>0.4019476464557607</v>
      </c>
      <c r="N370" s="302">
        <v>0.45878810814109233</v>
      </c>
      <c r="O370" s="302">
        <f t="shared" si="163"/>
        <v>1.2092895576080593</v>
      </c>
    </row>
    <row r="371" spans="1:15" s="236" customFormat="1" x14ac:dyDescent="0.2">
      <c r="A371" s="237" t="str">
        <f>name!E$9</f>
        <v>Caring, leisure and other service occupations</v>
      </c>
      <c r="B371" s="302">
        <v>1.3972537980353257</v>
      </c>
      <c r="C371" s="302">
        <v>2.0564008936365528</v>
      </c>
      <c r="D371" s="302">
        <v>0.22826749474524724</v>
      </c>
      <c r="E371" s="302">
        <f t="shared" si="161"/>
        <v>3.6819221864171254</v>
      </c>
      <c r="F371" s="303"/>
      <c r="G371" s="302">
        <v>1.2119928517700413</v>
      </c>
      <c r="H371" s="302">
        <v>1.6536599591809158</v>
      </c>
      <c r="I371" s="302">
        <v>0.17827817305253313</v>
      </c>
      <c r="J371" s="302">
        <f t="shared" ref="J371:J374" si="164">SUM(G371:I371)</f>
        <v>3.0439309840034898</v>
      </c>
      <c r="K371" s="303"/>
      <c r="L371" s="302">
        <v>1.1513955428540168</v>
      </c>
      <c r="M371" s="302">
        <v>1.6167845465399613</v>
      </c>
      <c r="N371" s="302">
        <v>0.16542789560469903</v>
      </c>
      <c r="O371" s="302">
        <f t="shared" si="163"/>
        <v>2.9336079849986771</v>
      </c>
    </row>
    <row r="372" spans="1:15" s="236" customFormat="1" x14ac:dyDescent="0.2">
      <c r="A372" s="237" t="str">
        <f>name!E$10</f>
        <v>Sales and customer service occupations</v>
      </c>
      <c r="B372" s="302">
        <v>0.61570991029054845</v>
      </c>
      <c r="C372" s="302">
        <v>1.4594391947370349</v>
      </c>
      <c r="D372" s="302">
        <v>0.12568116621138201</v>
      </c>
      <c r="E372" s="302">
        <f t="shared" si="161"/>
        <v>2.2008302712389654</v>
      </c>
      <c r="F372" s="303"/>
      <c r="G372" s="302">
        <v>0.60407854795635707</v>
      </c>
      <c r="H372" s="302">
        <v>1.2034932356628241</v>
      </c>
      <c r="I372" s="302">
        <v>8.8893980437313294E-2</v>
      </c>
      <c r="J372" s="302">
        <f t="shared" si="164"/>
        <v>1.8964657640564944</v>
      </c>
      <c r="K372" s="303"/>
      <c r="L372" s="302">
        <v>0.56401468460545168</v>
      </c>
      <c r="M372" s="302">
        <v>1.471846454446714</v>
      </c>
      <c r="N372" s="302">
        <v>6.7347812881251801E-2</v>
      </c>
      <c r="O372" s="302">
        <f t="shared" si="163"/>
        <v>2.1032089519334178</v>
      </c>
    </row>
    <row r="373" spans="1:15" s="236" customFormat="1" x14ac:dyDescent="0.2">
      <c r="A373" s="237" t="str">
        <f>name!E$11</f>
        <v>Process, plant and machine operatives</v>
      </c>
      <c r="B373" s="302">
        <v>0.13873537573227543</v>
      </c>
      <c r="C373" s="302">
        <v>0.13525088369186936</v>
      </c>
      <c r="D373" s="302">
        <v>3.5452505931877695E-2</v>
      </c>
      <c r="E373" s="302">
        <f t="shared" si="161"/>
        <v>0.30943876535602249</v>
      </c>
      <c r="F373" s="303"/>
      <c r="G373" s="302">
        <v>0.10337990314937057</v>
      </c>
      <c r="H373" s="302">
        <v>9.4687356842165823E-2</v>
      </c>
      <c r="I373" s="302">
        <v>3.544945508282777E-2</v>
      </c>
      <c r="J373" s="302">
        <f t="shared" si="164"/>
        <v>0.23351671507436417</v>
      </c>
      <c r="K373" s="303"/>
      <c r="L373" s="302">
        <v>8.5195941673787343E-2</v>
      </c>
      <c r="M373" s="302">
        <v>0.11101705099039444</v>
      </c>
      <c r="N373" s="302">
        <v>3.6448554033236845E-2</v>
      </c>
      <c r="O373" s="302">
        <f t="shared" si="163"/>
        <v>0.23266154669741865</v>
      </c>
    </row>
    <row r="374" spans="1:15" s="236" customFormat="1" x14ac:dyDescent="0.2">
      <c r="A374" s="237" t="str">
        <f>name!E$12</f>
        <v>Elementary occupations</v>
      </c>
      <c r="B374" s="302">
        <v>0.62953949868745962</v>
      </c>
      <c r="C374" s="302">
        <v>2.4333741321119469</v>
      </c>
      <c r="D374" s="302">
        <v>0.13566866702542649</v>
      </c>
      <c r="E374" s="302">
        <f t="shared" si="161"/>
        <v>3.1985822978248328</v>
      </c>
      <c r="F374" s="303"/>
      <c r="G374" s="302">
        <v>0.51361668447389452</v>
      </c>
      <c r="H374" s="302">
        <v>1.8103904172875986</v>
      </c>
      <c r="I374" s="302">
        <v>9.5469048322502137E-2</v>
      </c>
      <c r="J374" s="302">
        <f t="shared" si="164"/>
        <v>2.4194761500839954</v>
      </c>
      <c r="K374" s="303"/>
      <c r="L374" s="302">
        <v>0.46034604964399478</v>
      </c>
      <c r="M374" s="302">
        <v>1.4903888622202244</v>
      </c>
      <c r="N374" s="302">
        <v>6.4150030937737273E-2</v>
      </c>
      <c r="O374" s="302">
        <f t="shared" si="163"/>
        <v>2.0148849428019564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10.301601587045802</v>
      </c>
      <c r="C376" s="311">
        <f t="shared" ref="C376:E376" si="165">SUM(C366:C374)</f>
        <v>13.357171736462778</v>
      </c>
      <c r="D376" s="311">
        <f t="shared" si="165"/>
        <v>8.3202266764914725</v>
      </c>
      <c r="E376" s="311">
        <f t="shared" si="165"/>
        <v>31.979000000000056</v>
      </c>
      <c r="F376" s="311"/>
      <c r="G376" s="311">
        <f t="shared" ref="G376:J376" si="166">SUM(G366:G374)</f>
        <v>11.005990185952488</v>
      </c>
      <c r="H376" s="311">
        <f t="shared" si="166"/>
        <v>12.167699069047734</v>
      </c>
      <c r="I376" s="311">
        <f t="shared" si="166"/>
        <v>7.9393107449997613</v>
      </c>
      <c r="J376" s="311">
        <f t="shared" si="166"/>
        <v>31.112999999999978</v>
      </c>
      <c r="K376" s="311"/>
      <c r="L376" s="311">
        <f t="shared" ref="L376:O376" si="167">SUM(L366:L374)</f>
        <v>10.468329338106964</v>
      </c>
      <c r="M376" s="311">
        <f t="shared" si="167"/>
        <v>12.544432516699384</v>
      </c>
      <c r="N376" s="311">
        <f t="shared" si="167"/>
        <v>7.1342381451936365</v>
      </c>
      <c r="O376" s="311">
        <f t="shared" si="167"/>
        <v>30.146999999999984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1.6678531845044238</v>
      </c>
      <c r="C383" s="302">
        <v>0.28408036494708688</v>
      </c>
      <c r="D383" s="302">
        <v>1.184182193001609</v>
      </c>
      <c r="E383" s="302">
        <f>SUM(B383:D383)</f>
        <v>3.1361157424531196</v>
      </c>
      <c r="F383" s="303"/>
      <c r="G383" s="302">
        <v>1.5622844858585485</v>
      </c>
      <c r="H383" s="302">
        <v>0.43097886261761814</v>
      </c>
      <c r="I383" s="302">
        <v>1.2303626758827875</v>
      </c>
      <c r="J383" s="302">
        <f>SUM(G383:I383)</f>
        <v>3.2236260243589543</v>
      </c>
      <c r="K383" s="303"/>
      <c r="L383" s="302">
        <v>1.6862400725159974</v>
      </c>
      <c r="M383" s="302">
        <v>0.53678369072941878</v>
      </c>
      <c r="N383" s="302">
        <v>1.204914088350465</v>
      </c>
      <c r="O383" s="302">
        <f>SUM(L383:N383)</f>
        <v>3.4279378515958809</v>
      </c>
    </row>
    <row r="384" spans="1:15" s="236" customFormat="1" x14ac:dyDescent="0.2">
      <c r="A384" s="237" t="str">
        <f>name!E$5</f>
        <v>Professional occupations</v>
      </c>
      <c r="B384" s="302">
        <v>3.3599787292706642</v>
      </c>
      <c r="C384" s="302">
        <v>1.0318117138431198</v>
      </c>
      <c r="D384" s="302">
        <v>2.0303532995051636</v>
      </c>
      <c r="E384" s="302">
        <f t="shared" ref="E384:E391" si="168">SUM(B384:D384)</f>
        <v>6.4221437426189478</v>
      </c>
      <c r="F384" s="303"/>
      <c r="G384" s="302">
        <v>4.1253556232743431</v>
      </c>
      <c r="H384" s="302">
        <v>1.7324580410092134</v>
      </c>
      <c r="I384" s="302">
        <v>2.1930068466780703</v>
      </c>
      <c r="J384" s="302">
        <f t="shared" ref="J384:J386" si="169">SUM(G384:I384)</f>
        <v>8.0508205109616267</v>
      </c>
      <c r="K384" s="303"/>
      <c r="L384" s="302">
        <v>4.6063863135476675</v>
      </c>
      <c r="M384" s="302">
        <v>2.0722620482741139</v>
      </c>
      <c r="N384" s="302">
        <v>2.1448140975005536</v>
      </c>
      <c r="O384" s="302">
        <f t="shared" ref="O384:O391" si="170">SUM(L384:N384)</f>
        <v>8.8234624593223359</v>
      </c>
    </row>
    <row r="385" spans="1:15" s="236" customFormat="1" x14ac:dyDescent="0.2">
      <c r="A385" s="237" t="str">
        <f>name!E$6</f>
        <v>Associate professional occupations</v>
      </c>
      <c r="B385" s="302">
        <v>1.9265950913509347</v>
      </c>
      <c r="C385" s="302">
        <v>1.0987534726609693</v>
      </c>
      <c r="D385" s="302">
        <v>1.7236275082357466</v>
      </c>
      <c r="E385" s="302">
        <f t="shared" si="168"/>
        <v>4.7489760722476504</v>
      </c>
      <c r="F385" s="303"/>
      <c r="G385" s="302">
        <v>1.9980763921268849</v>
      </c>
      <c r="H385" s="302">
        <v>1.4368718112222429</v>
      </c>
      <c r="I385" s="302">
        <v>1.8377791858186618</v>
      </c>
      <c r="J385" s="302">
        <f t="shared" si="169"/>
        <v>5.2727273891677902</v>
      </c>
      <c r="K385" s="303"/>
      <c r="L385" s="302">
        <v>1.9150479299529775</v>
      </c>
      <c r="M385" s="302">
        <v>1.480873337199178</v>
      </c>
      <c r="N385" s="302">
        <v>1.9798374117355717</v>
      </c>
      <c r="O385" s="302">
        <f t="shared" si="170"/>
        <v>5.3757586788877276</v>
      </c>
    </row>
    <row r="386" spans="1:15" s="236" customFormat="1" x14ac:dyDescent="0.2">
      <c r="A386" s="237" t="str">
        <f>name!E$7</f>
        <v>Administrative and secretarial occupations</v>
      </c>
      <c r="B386" s="302">
        <v>1.7627470713324231</v>
      </c>
      <c r="C386" s="302">
        <v>2.1752939124112816</v>
      </c>
      <c r="D386" s="302">
        <v>0.49413042305074134</v>
      </c>
      <c r="E386" s="302">
        <f t="shared" si="168"/>
        <v>4.4321714067944464</v>
      </c>
      <c r="F386" s="303"/>
      <c r="G386" s="302">
        <v>1.6849007701100713</v>
      </c>
      <c r="H386" s="302">
        <v>2.3053889747393819</v>
      </c>
      <c r="I386" s="302">
        <v>0.59491644849991787</v>
      </c>
      <c r="J386" s="302">
        <f t="shared" si="169"/>
        <v>4.5852061933493706</v>
      </c>
      <c r="K386" s="303"/>
      <c r="L386" s="302">
        <v>1.2351786845775159</v>
      </c>
      <c r="M386" s="302">
        <v>2.4274266916623439</v>
      </c>
      <c r="N386" s="302">
        <v>0.43364064454312679</v>
      </c>
      <c r="O386" s="302">
        <f t="shared" si="170"/>
        <v>4.0962460207829867</v>
      </c>
    </row>
    <row r="387" spans="1:15" s="236" customFormat="1" x14ac:dyDescent="0.2">
      <c r="A387" s="237" t="str">
        <f>name!E$8</f>
        <v>Skilled trades occupations</v>
      </c>
      <c r="B387" s="302">
        <v>0.53346006987445138</v>
      </c>
      <c r="C387" s="302">
        <v>0.28687574517547559</v>
      </c>
      <c r="D387" s="302">
        <v>0.51479158573865513</v>
      </c>
      <c r="E387" s="302">
        <f t="shared" si="168"/>
        <v>1.3351274007885821</v>
      </c>
      <c r="F387" s="303"/>
      <c r="G387" s="302">
        <v>0.31567272910038835</v>
      </c>
      <c r="H387" s="302">
        <v>0.21969536184784197</v>
      </c>
      <c r="I387" s="302">
        <v>0.44754673246173277</v>
      </c>
      <c r="J387" s="302">
        <f>SUM(G387:I387)</f>
        <v>0.98291482340996317</v>
      </c>
      <c r="K387" s="303"/>
      <c r="L387" s="302">
        <v>0.25587119138362974</v>
      </c>
      <c r="M387" s="302">
        <v>0.22773413030305426</v>
      </c>
      <c r="N387" s="302">
        <v>0.62939128290893886</v>
      </c>
      <c r="O387" s="302">
        <f t="shared" si="170"/>
        <v>1.1129966045956228</v>
      </c>
    </row>
    <row r="388" spans="1:15" s="236" customFormat="1" x14ac:dyDescent="0.2">
      <c r="A388" s="237" t="str">
        <f>name!E$9</f>
        <v>Caring, leisure and other service occupations</v>
      </c>
      <c r="B388" s="302">
        <v>6.2738520314162454</v>
      </c>
      <c r="C388" s="302">
        <v>3.3768852215395069</v>
      </c>
      <c r="D388" s="302">
        <v>3.7926558499493623</v>
      </c>
      <c r="E388" s="302">
        <f t="shared" si="168"/>
        <v>13.443393102905114</v>
      </c>
      <c r="F388" s="303"/>
      <c r="G388" s="302">
        <v>4.313469497934987</v>
      </c>
      <c r="H388" s="302">
        <v>1.8884549999044848</v>
      </c>
      <c r="I388" s="302">
        <v>2.9938404640645691</v>
      </c>
      <c r="J388" s="302">
        <f t="shared" ref="J388:J391" si="171">SUM(G388:I388)</f>
        <v>9.1957649619040414</v>
      </c>
      <c r="K388" s="303"/>
      <c r="L388" s="302">
        <v>4.0739967808987041</v>
      </c>
      <c r="M388" s="302">
        <v>1.0823582776755913</v>
      </c>
      <c r="N388" s="302">
        <v>3.0287062704636303</v>
      </c>
      <c r="O388" s="302">
        <f t="shared" si="170"/>
        <v>8.185061329037925</v>
      </c>
    </row>
    <row r="389" spans="1:15" s="236" customFormat="1" x14ac:dyDescent="0.2">
      <c r="A389" s="237" t="str">
        <f>name!E$10</f>
        <v>Sales and customer service occupations</v>
      </c>
      <c r="B389" s="302">
        <v>0.59269637077438653</v>
      </c>
      <c r="C389" s="302">
        <v>0.68767155099798172</v>
      </c>
      <c r="D389" s="302">
        <v>0.39492753112363488</v>
      </c>
      <c r="E389" s="302">
        <f t="shared" si="168"/>
        <v>1.6752954528960031</v>
      </c>
      <c r="F389" s="303"/>
      <c r="G389" s="302">
        <v>0.43468482753824583</v>
      </c>
      <c r="H389" s="302">
        <v>0.61686933844581993</v>
      </c>
      <c r="I389" s="302">
        <v>0.25407871494517165</v>
      </c>
      <c r="J389" s="302">
        <f t="shared" si="171"/>
        <v>1.3056328809292372</v>
      </c>
      <c r="K389" s="303"/>
      <c r="L389" s="302">
        <v>0.42269389384826933</v>
      </c>
      <c r="M389" s="302">
        <v>0.72407121226242033</v>
      </c>
      <c r="N389" s="302">
        <v>0.17855637844510308</v>
      </c>
      <c r="O389" s="302">
        <f t="shared" si="170"/>
        <v>1.3253214845557926</v>
      </c>
    </row>
    <row r="390" spans="1:15" s="236" customFormat="1" x14ac:dyDescent="0.2">
      <c r="A390" s="237" t="str">
        <f>name!E$11</f>
        <v>Process, plant and machine operatives</v>
      </c>
      <c r="B390" s="302">
        <v>0.54002116931835731</v>
      </c>
      <c r="C390" s="302">
        <v>0.24280348636483476</v>
      </c>
      <c r="D390" s="302">
        <v>0.12177390427183127</v>
      </c>
      <c r="E390" s="302">
        <f t="shared" si="168"/>
        <v>0.90459855995502325</v>
      </c>
      <c r="F390" s="303"/>
      <c r="G390" s="302">
        <v>0.29436047089612088</v>
      </c>
      <c r="H390" s="302">
        <v>0.18278971323210708</v>
      </c>
      <c r="I390" s="302">
        <v>0.12962764121097084</v>
      </c>
      <c r="J390" s="302">
        <f t="shared" si="171"/>
        <v>0.60677782533919877</v>
      </c>
      <c r="K390" s="303"/>
      <c r="L390" s="302">
        <v>0.25819146814709804</v>
      </c>
      <c r="M390" s="302">
        <v>0.13955371666492264</v>
      </c>
      <c r="N390" s="302">
        <v>8.6082459734689226E-2</v>
      </c>
      <c r="O390" s="302">
        <f t="shared" si="170"/>
        <v>0.4838276445467099</v>
      </c>
    </row>
    <row r="391" spans="1:15" s="236" customFormat="1" x14ac:dyDescent="0.2">
      <c r="A391" s="237" t="str">
        <f>name!E$12</f>
        <v>Elementary occupations</v>
      </c>
      <c r="B391" s="302">
        <v>1.3343402478438973</v>
      </c>
      <c r="C391" s="302">
        <v>1.5497752304725931</v>
      </c>
      <c r="D391" s="302">
        <v>0.78006304102460544</v>
      </c>
      <c r="E391" s="302">
        <f t="shared" si="168"/>
        <v>3.6641785193410961</v>
      </c>
      <c r="F391" s="303"/>
      <c r="G391" s="302">
        <v>0.82003672181218756</v>
      </c>
      <c r="H391" s="302">
        <v>1.2593475275320114</v>
      </c>
      <c r="I391" s="302">
        <v>0.47914514123560731</v>
      </c>
      <c r="J391" s="302">
        <f t="shared" si="171"/>
        <v>2.5585293905798059</v>
      </c>
      <c r="K391" s="303"/>
      <c r="L391" s="302">
        <v>0.86835281711983758</v>
      </c>
      <c r="M391" s="302">
        <v>0.93465704467995114</v>
      </c>
      <c r="N391" s="302">
        <v>0.37937806487521042</v>
      </c>
      <c r="O391" s="302">
        <f t="shared" si="170"/>
        <v>2.1823879266749993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17.991543965685786</v>
      </c>
      <c r="C393" s="311">
        <f t="shared" ref="C393:E393" si="172">SUM(C383:C391)</f>
        <v>10.733950698412848</v>
      </c>
      <c r="D393" s="311">
        <f t="shared" si="172"/>
        <v>11.036505335901351</v>
      </c>
      <c r="E393" s="311">
        <f t="shared" si="172"/>
        <v>39.761999999999986</v>
      </c>
      <c r="F393" s="311"/>
      <c r="G393" s="311">
        <f t="shared" ref="G393:J393" si="173">SUM(G383:G391)</f>
        <v>15.548841518651777</v>
      </c>
      <c r="H393" s="311">
        <f t="shared" si="173"/>
        <v>10.072854630550722</v>
      </c>
      <c r="I393" s="311">
        <f t="shared" si="173"/>
        <v>10.16030385079749</v>
      </c>
      <c r="J393" s="311">
        <f t="shared" si="173"/>
        <v>35.781999999999996</v>
      </c>
      <c r="K393" s="311"/>
      <c r="L393" s="311">
        <f t="shared" ref="L393:O393" si="174">SUM(L383:L391)</f>
        <v>15.321959151991697</v>
      </c>
      <c r="M393" s="311">
        <f t="shared" si="174"/>
        <v>9.625720149450995</v>
      </c>
      <c r="N393" s="311">
        <f t="shared" si="174"/>
        <v>10.065320698557288</v>
      </c>
      <c r="O393" s="311">
        <f t="shared" si="174"/>
        <v>35.012999999999977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Midlands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Midlands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Midlands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113.79089207834019</v>
      </c>
      <c r="C8" s="11">
        <f t="array" ref="C8:C16">MMULT(aggregation!$B$13:$AA$21,'Occ T2'!C8:C33)</f>
        <v>130.59155702729041</v>
      </c>
      <c r="D8" s="11">
        <f t="array" ref="D8:D16">MMULT(aggregation!$B$13:$AA$21,'Occ T2'!D8:D33)</f>
        <v>134.28417625805989</v>
      </c>
      <c r="E8" s="11">
        <f t="array" ref="E8:E16">MMULT(aggregation!$B$13:$AA$21,'Occ T2'!E8:E33)</f>
        <v>137.6301004535967</v>
      </c>
      <c r="F8" s="11">
        <f t="array" ref="F8:F16">MMULT(aggregation!$B$13:$AA$21,'Occ T2'!F8:F33)</f>
        <v>154.8537801660716</v>
      </c>
      <c r="G8" s="11"/>
      <c r="H8" s="11">
        <f>F8-D8</f>
        <v>20.569603908011715</v>
      </c>
      <c r="I8" s="11">
        <f t="array" ref="I8:I16">MMULT(aggregation!$B$13:$AA$21,'Occ T2'!I8:I33)</f>
        <v>76.365783064385653</v>
      </c>
      <c r="J8" s="11">
        <f>SUM(H8:I8)</f>
        <v>96.935386972397367</v>
      </c>
      <c r="L8" s="10" t="str">
        <f>name!E4</f>
        <v>Managers, directors and senior officials</v>
      </c>
      <c r="M8" s="11">
        <f t="array" ref="M8:M16">MMULT(aggregation!$B$13:$AA$21,'Occ T2'!M8:M33)</f>
        <v>76.919179624904928</v>
      </c>
      <c r="N8" s="11">
        <f t="array" ref="N8:N16">MMULT(aggregation!$B$13:$AA$21,'Occ T2'!N8:N33)</f>
        <v>86.5418712494251</v>
      </c>
      <c r="O8" s="11">
        <f t="array" ref="O8:O16">MMULT(aggregation!$B$13:$AA$21,'Occ T2'!O8:O33)</f>
        <v>86.466155268336848</v>
      </c>
      <c r="P8" s="11">
        <f t="array" ref="P8:P16">MMULT(aggregation!$B$13:$AA$21,'Occ T2'!P8:P33)</f>
        <v>86.531878221231295</v>
      </c>
      <c r="Q8" s="11">
        <f t="array" ref="Q8:Q16">MMULT(aggregation!$B$13:$AA$21,'Occ T2'!Q8:Q33)</f>
        <v>93.929373573353757</v>
      </c>
      <c r="R8" s="11"/>
      <c r="S8" s="11">
        <f>Q8-O8</f>
        <v>7.463218305016909</v>
      </c>
      <c r="T8" s="11">
        <f t="array" ref="T8:T16">MMULT(aggregation!$B$13:$AA$21,'Occ T2'!T8:T33)</f>
        <v>42.932419506044013</v>
      </c>
      <c r="U8" s="11">
        <f>SUM(S8:T8)</f>
        <v>50.395637811060922</v>
      </c>
      <c r="W8" s="10" t="str">
        <f>name!E4</f>
        <v>Managers, directors and senior officials</v>
      </c>
      <c r="X8" s="11">
        <f t="array" ref="X8:X16">MMULT(aggregation!$B$13:$AA$21,'Occ T2'!X8:X33)</f>
        <v>36.871712453435251</v>
      </c>
      <c r="Y8" s="11">
        <f t="array" ref="Y8:Y16">MMULT(aggregation!$B$13:$AA$21,'Occ T2'!Y8:Y33)</f>
        <v>44.049685777865243</v>
      </c>
      <c r="Z8" s="11">
        <f t="array" ref="Z8:Z16">MMULT(aggregation!$B$13:$AA$21,'Occ T2'!Z8:Z33)</f>
        <v>47.818020989723102</v>
      </c>
      <c r="AA8" s="11">
        <f t="array" ref="AA8:AA16">MMULT(aggregation!$B$13:$AA$21,'Occ T2'!AA8:AA33)</f>
        <v>51.098222232365472</v>
      </c>
      <c r="AB8" s="11">
        <f t="array" ref="AB8:AB16">MMULT(aggregation!$B$13:$AA$21,'Occ T2'!AB8:AB33)</f>
        <v>60.924406592718015</v>
      </c>
      <c r="AC8" s="11"/>
      <c r="AD8" s="11">
        <f>AB8-Z8</f>
        <v>13.106385602994912</v>
      </c>
      <c r="AE8" s="11">
        <f t="array" ref="AE8:AE16">MMULT(aggregation!$B$13:$AA$21,'Occ T2'!AE8:AE33)</f>
        <v>33.43336355834164</v>
      </c>
      <c r="AF8" s="11">
        <f>SUM(AD8:AE8)</f>
        <v>46.539749161336552</v>
      </c>
    </row>
    <row r="9" spans="1:32" x14ac:dyDescent="0.2">
      <c r="A9" t="str">
        <f>name!E5</f>
        <v>Professional occupations</v>
      </c>
      <c r="B9" s="11">
        <v>250.81014414058265</v>
      </c>
      <c r="C9" s="11">
        <v>291.21172295847288</v>
      </c>
      <c r="D9" s="11">
        <v>304.94878314426342</v>
      </c>
      <c r="E9" s="11">
        <v>328.50600874388033</v>
      </c>
      <c r="F9" s="11">
        <v>364.85590234161441</v>
      </c>
      <c r="G9" s="11"/>
      <c r="H9" s="11">
        <f t="shared" ref="H9:H16" si="0">F9-D9</f>
        <v>59.907119197350994</v>
      </c>
      <c r="I9" s="11">
        <v>157.71324881659828</v>
      </c>
      <c r="J9" s="11">
        <f t="shared" ref="J9:J15" si="1">SUM(H9:I9)</f>
        <v>217.62036801394927</v>
      </c>
      <c r="L9" s="10" t="str">
        <f>name!E5</f>
        <v>Professional occupations</v>
      </c>
      <c r="M9" s="11">
        <v>130.13490695195426</v>
      </c>
      <c r="N9" s="11">
        <v>147.69556322556258</v>
      </c>
      <c r="O9" s="11">
        <v>156.18391054306559</v>
      </c>
      <c r="P9" s="11">
        <v>165.87053716634654</v>
      </c>
      <c r="Q9" s="11">
        <v>178.61412521145348</v>
      </c>
      <c r="R9" s="11"/>
      <c r="S9" s="11">
        <f t="shared" ref="S9:S16" si="2">Q9-O9</f>
        <v>22.43021466838789</v>
      </c>
      <c r="T9" s="11">
        <v>64.195242740629908</v>
      </c>
      <c r="U9" s="11">
        <f t="shared" ref="U9:U12" si="3">SUM(S9:T9)</f>
        <v>86.625457409017798</v>
      </c>
      <c r="W9" s="10" t="str">
        <f>name!E5</f>
        <v>Professional occupations</v>
      </c>
      <c r="X9" s="11">
        <v>120.67523718862832</v>
      </c>
      <c r="Y9" s="11">
        <v>143.5161597329103</v>
      </c>
      <c r="Z9" s="11">
        <v>148.76487260119785</v>
      </c>
      <c r="AA9" s="11">
        <v>162.63547157753365</v>
      </c>
      <c r="AB9" s="11">
        <v>186.24177713016098</v>
      </c>
      <c r="AC9" s="11"/>
      <c r="AD9" s="11">
        <f t="shared" ref="AD9:AD16" si="4">AB9-Z9</f>
        <v>37.476904528963132</v>
      </c>
      <c r="AE9" s="11">
        <v>93.518006075968358</v>
      </c>
      <c r="AF9" s="11">
        <f t="shared" ref="AF9:AF12" si="5">SUM(AD9:AE9)</f>
        <v>130.99491060493148</v>
      </c>
    </row>
    <row r="10" spans="1:32" x14ac:dyDescent="0.2">
      <c r="A10" t="str">
        <f>name!E6</f>
        <v>Associate professional occupations</v>
      </c>
      <c r="B10" s="11">
        <v>158.92698356597396</v>
      </c>
      <c r="C10" s="11">
        <v>175.42359607639418</v>
      </c>
      <c r="D10" s="11">
        <v>181.39827380228164</v>
      </c>
      <c r="E10" s="11">
        <v>176.95687397516963</v>
      </c>
      <c r="F10" s="11">
        <v>190.68237983360456</v>
      </c>
      <c r="G10" s="11"/>
      <c r="H10" s="11">
        <f t="shared" si="0"/>
        <v>9.2841060313229207</v>
      </c>
      <c r="I10" s="11">
        <v>83.598954119650088</v>
      </c>
      <c r="J10" s="11">
        <f t="shared" si="1"/>
        <v>92.883060150973009</v>
      </c>
      <c r="L10" s="10" t="str">
        <f>name!E6</f>
        <v>Associate professional occupations</v>
      </c>
      <c r="M10" s="11">
        <v>88.829903775446866</v>
      </c>
      <c r="N10" s="11">
        <v>95.639341908553888</v>
      </c>
      <c r="O10" s="11">
        <v>99.119367762847929</v>
      </c>
      <c r="P10" s="11">
        <v>92.756257416183729</v>
      </c>
      <c r="Q10" s="11">
        <v>94.892007532997312</v>
      </c>
      <c r="R10" s="11"/>
      <c r="S10" s="11">
        <f t="shared" si="2"/>
        <v>-4.2273602298506177</v>
      </c>
      <c r="T10" s="11">
        <v>35.262718461449992</v>
      </c>
      <c r="U10" s="11">
        <f t="shared" si="3"/>
        <v>31.035358231599375</v>
      </c>
      <c r="W10" s="10" t="str">
        <f>name!E6</f>
        <v>Associate professional occupations</v>
      </c>
      <c r="X10" s="11">
        <v>70.097079790527104</v>
      </c>
      <c r="Y10" s="11">
        <v>79.784254167840245</v>
      </c>
      <c r="Z10" s="11">
        <v>82.278906039433622</v>
      </c>
      <c r="AA10" s="11">
        <v>84.200616558985928</v>
      </c>
      <c r="AB10" s="11">
        <v>95.79037230060726</v>
      </c>
      <c r="AC10" s="11"/>
      <c r="AD10" s="11">
        <f t="shared" si="4"/>
        <v>13.511466261173638</v>
      </c>
      <c r="AE10" s="11">
        <v>48.336235658200096</v>
      </c>
      <c r="AF10" s="11">
        <f t="shared" si="5"/>
        <v>61.847701919373733</v>
      </c>
    </row>
    <row r="11" spans="1:32" x14ac:dyDescent="0.2">
      <c r="A11" t="str">
        <f>name!E7</f>
        <v>Administrative and secretarial occupations</v>
      </c>
      <c r="B11" s="11">
        <v>171.77935834819672</v>
      </c>
      <c r="C11" s="11">
        <v>165.32003700112938</v>
      </c>
      <c r="D11" s="11">
        <v>170.33108054537945</v>
      </c>
      <c r="E11" s="11">
        <v>161.73976940643993</v>
      </c>
      <c r="F11" s="11">
        <v>145.94296582956173</v>
      </c>
      <c r="G11" s="11"/>
      <c r="H11" s="11">
        <f t="shared" si="0"/>
        <v>-24.388114715817721</v>
      </c>
      <c r="I11" s="11">
        <v>79.026693857789354</v>
      </c>
      <c r="J11" s="11">
        <f t="shared" si="1"/>
        <v>54.638579141971633</v>
      </c>
      <c r="L11" s="10" t="str">
        <f>name!E7</f>
        <v>Administrative and secretarial occupations</v>
      </c>
      <c r="M11" s="11">
        <v>46.910713205006978</v>
      </c>
      <c r="N11" s="11">
        <v>43.591281136278319</v>
      </c>
      <c r="O11" s="11">
        <v>51.567773575133948</v>
      </c>
      <c r="P11" s="11">
        <v>50.834004711045608</v>
      </c>
      <c r="Q11" s="11">
        <v>56.211295409666342</v>
      </c>
      <c r="R11" s="11"/>
      <c r="S11" s="11">
        <f t="shared" si="2"/>
        <v>4.6435218345323932</v>
      </c>
      <c r="T11" s="11">
        <v>19.968506484173645</v>
      </c>
      <c r="U11" s="11">
        <f t="shared" si="3"/>
        <v>24.612028318706038</v>
      </c>
      <c r="W11" s="10" t="str">
        <f>name!E7</f>
        <v>Administrative and secretarial occupations</v>
      </c>
      <c r="X11" s="11">
        <v>124.86864514318964</v>
      </c>
      <c r="Y11" s="11">
        <v>121.72875586485127</v>
      </c>
      <c r="Z11" s="11">
        <v>118.76330697024578</v>
      </c>
      <c r="AA11" s="11">
        <v>110.90576469539434</v>
      </c>
      <c r="AB11" s="11">
        <v>89.731670419895337</v>
      </c>
      <c r="AC11" s="11"/>
      <c r="AD11" s="11">
        <f t="shared" si="4"/>
        <v>-29.031636550350441</v>
      </c>
      <c r="AE11" s="11">
        <v>59.058187373615695</v>
      </c>
      <c r="AF11" s="11">
        <f t="shared" si="5"/>
        <v>30.026550823265254</v>
      </c>
    </row>
    <row r="12" spans="1:32" x14ac:dyDescent="0.2">
      <c r="A12" t="str">
        <f>name!E8</f>
        <v>Skilled trades occupations</v>
      </c>
      <c r="B12" s="11">
        <v>147.45671770860457</v>
      </c>
      <c r="C12" s="11">
        <v>150.41318687944158</v>
      </c>
      <c r="D12" s="11">
        <v>128.22586848719465</v>
      </c>
      <c r="E12" s="11">
        <v>127.12800734528172</v>
      </c>
      <c r="F12" s="11">
        <v>118.59453876632047</v>
      </c>
      <c r="G12" s="11"/>
      <c r="H12" s="11">
        <f t="shared" si="0"/>
        <v>-9.6313297208741773</v>
      </c>
      <c r="I12" s="11">
        <v>51.596511202718169</v>
      </c>
      <c r="J12" s="11">
        <f t="shared" si="1"/>
        <v>41.965181481843992</v>
      </c>
      <c r="L12" s="10" t="str">
        <f>name!E8</f>
        <v>Skilled trades occupations</v>
      </c>
      <c r="M12" s="11">
        <v>135.25566125643849</v>
      </c>
      <c r="N12" s="11">
        <v>138.70059068265218</v>
      </c>
      <c r="O12" s="11">
        <v>115.45248868022915</v>
      </c>
      <c r="P12" s="11">
        <v>112.84448381422993</v>
      </c>
      <c r="Q12" s="11">
        <v>103.19238808677601</v>
      </c>
      <c r="R12" s="11"/>
      <c r="S12" s="11">
        <f t="shared" si="2"/>
        <v>-12.260100593453146</v>
      </c>
      <c r="T12" s="11">
        <v>43.088710721013321</v>
      </c>
      <c r="U12" s="11">
        <f t="shared" si="3"/>
        <v>30.828610127560175</v>
      </c>
      <c r="W12" s="10" t="str">
        <f>name!E8</f>
        <v>Skilled trades occupations</v>
      </c>
      <c r="X12" s="11">
        <v>12.201056452166089</v>
      </c>
      <c r="Y12" s="11">
        <v>11.712596196789399</v>
      </c>
      <c r="Z12" s="11">
        <v>12.773379806965474</v>
      </c>
      <c r="AA12" s="11">
        <v>14.28352353105169</v>
      </c>
      <c r="AB12" s="11">
        <v>15.402150679544523</v>
      </c>
      <c r="AC12" s="11"/>
      <c r="AD12" s="11">
        <f t="shared" si="4"/>
        <v>2.6287708725790484</v>
      </c>
      <c r="AE12" s="11">
        <v>8.5078004817048498</v>
      </c>
      <c r="AF12" s="11">
        <f t="shared" si="5"/>
        <v>11.136571354283898</v>
      </c>
    </row>
    <row r="13" spans="1:32" x14ac:dyDescent="0.2">
      <c r="A13" t="str">
        <f>name!E9</f>
        <v>Caring, leisure and other service occupations</v>
      </c>
      <c r="B13" s="11">
        <v>139.65391552076994</v>
      </c>
      <c r="C13" s="11">
        <v>145.56019545438622</v>
      </c>
      <c r="D13" s="11">
        <v>139.61666761430263</v>
      </c>
      <c r="E13" s="11">
        <v>149.4928886148459</v>
      </c>
      <c r="F13" s="11">
        <v>162.71067452609944</v>
      </c>
      <c r="G13" s="11"/>
      <c r="H13" s="11">
        <f t="shared" si="0"/>
        <v>23.094006911796811</v>
      </c>
      <c r="I13" s="11">
        <v>85.317353590358536</v>
      </c>
      <c r="J13" s="11">
        <f>SUM(H13:I13)</f>
        <v>108.41136050215535</v>
      </c>
      <c r="L13" s="10" t="str">
        <f>name!E9</f>
        <v>Caring, leisure and other service occupations</v>
      </c>
      <c r="M13" s="11">
        <v>20.748361488068539</v>
      </c>
      <c r="N13" s="11">
        <v>21.648290548847665</v>
      </c>
      <c r="O13" s="11">
        <v>20.983860902871093</v>
      </c>
      <c r="P13" s="11">
        <v>23.60014545019364</v>
      </c>
      <c r="Q13" s="11">
        <v>26.270808866182279</v>
      </c>
      <c r="R13" s="11"/>
      <c r="S13" s="11">
        <f t="shared" si="2"/>
        <v>5.2869479633111851</v>
      </c>
      <c r="T13" s="11">
        <v>10.581563992674473</v>
      </c>
      <c r="U13" s="11">
        <f>SUM(S13:T13)</f>
        <v>15.868511955985658</v>
      </c>
      <c r="W13" s="10" t="str">
        <f>name!E9</f>
        <v>Caring, leisure and other service occupations</v>
      </c>
      <c r="X13" s="11">
        <v>118.9055540327014</v>
      </c>
      <c r="Y13" s="11">
        <v>123.91190490553855</v>
      </c>
      <c r="Z13" s="11">
        <v>118.63280671143153</v>
      </c>
      <c r="AA13" s="11">
        <v>125.89274316465212</v>
      </c>
      <c r="AB13" s="11">
        <v>136.43986565991719</v>
      </c>
      <c r="AC13" s="11"/>
      <c r="AD13" s="11">
        <f t="shared" si="4"/>
        <v>17.807058948485661</v>
      </c>
      <c r="AE13" s="11">
        <v>74.735789597684075</v>
      </c>
      <c r="AF13" s="11">
        <f>SUM(AD13:AE13)</f>
        <v>92.542848546169736</v>
      </c>
    </row>
    <row r="14" spans="1:32" x14ac:dyDescent="0.2">
      <c r="A14" t="str">
        <f>name!E10</f>
        <v>Sales and customer service occupations</v>
      </c>
      <c r="B14" s="11">
        <v>110.15914317842251</v>
      </c>
      <c r="C14" s="11">
        <v>106.91440246333318</v>
      </c>
      <c r="D14" s="11">
        <v>105.85712923338485</v>
      </c>
      <c r="E14" s="11">
        <v>108.497181453552</v>
      </c>
      <c r="F14" s="11">
        <v>110.35619319896378</v>
      </c>
      <c r="G14" s="11"/>
      <c r="H14" s="11">
        <f t="shared" si="0"/>
        <v>4.4990639655789266</v>
      </c>
      <c r="I14" s="11">
        <v>49.41808973424672</v>
      </c>
      <c r="J14" s="11">
        <f t="shared" si="1"/>
        <v>53.917153699825647</v>
      </c>
      <c r="L14" s="10" t="str">
        <f>name!E10</f>
        <v>Sales and customer service occupations</v>
      </c>
      <c r="M14" s="11">
        <v>45.398240365941803</v>
      </c>
      <c r="N14" s="11">
        <v>44.990620872882857</v>
      </c>
      <c r="O14" s="11">
        <v>45.879881783479583</v>
      </c>
      <c r="P14" s="11">
        <v>48.63233359589475</v>
      </c>
      <c r="Q14" s="11">
        <v>50.148979767476263</v>
      </c>
      <c r="R14" s="11"/>
      <c r="S14" s="11">
        <f t="shared" si="2"/>
        <v>4.2690979839966801</v>
      </c>
      <c r="T14" s="11">
        <v>16.31151587020296</v>
      </c>
      <c r="U14" s="11">
        <f t="shared" ref="U14:U15" si="6">SUM(S14:T14)</f>
        <v>20.58061385419964</v>
      </c>
      <c r="W14" s="10" t="str">
        <f>name!E10</f>
        <v>Sales and customer service occupations</v>
      </c>
      <c r="X14" s="11">
        <v>64.760902812480737</v>
      </c>
      <c r="Y14" s="11">
        <v>61.923781590450233</v>
      </c>
      <c r="Z14" s="11">
        <v>59.977247449905263</v>
      </c>
      <c r="AA14" s="11">
        <v>59.86484785765721</v>
      </c>
      <c r="AB14" s="11">
        <v>60.207213431487645</v>
      </c>
      <c r="AC14" s="11"/>
      <c r="AD14" s="11">
        <f t="shared" si="4"/>
        <v>0.22996598158238157</v>
      </c>
      <c r="AE14" s="11">
        <v>33.106573864043767</v>
      </c>
      <c r="AF14" s="11">
        <f t="shared" ref="AF14:AF15" si="7">SUM(AD14:AE14)</f>
        <v>33.336539845626149</v>
      </c>
    </row>
    <row r="15" spans="1:32" x14ac:dyDescent="0.2">
      <c r="A15" t="str">
        <f>name!E11</f>
        <v>Process, plant and machine operatives</v>
      </c>
      <c r="B15" s="11">
        <v>109.73029727082775</v>
      </c>
      <c r="C15" s="11">
        <v>112.47467240730987</v>
      </c>
      <c r="D15" s="11">
        <v>97.549479371085766</v>
      </c>
      <c r="E15" s="11">
        <v>111.00123970735115</v>
      </c>
      <c r="F15" s="11">
        <v>111.03387474800348</v>
      </c>
      <c r="G15" s="11"/>
      <c r="H15" s="11">
        <f t="shared" si="0"/>
        <v>13.484395376917718</v>
      </c>
      <c r="I15" s="11">
        <v>51.90240539834398</v>
      </c>
      <c r="J15" s="11">
        <f t="shared" si="1"/>
        <v>65.38680077526169</v>
      </c>
      <c r="L15" s="10" t="str">
        <f>name!E11</f>
        <v>Process, plant and machine operatives</v>
      </c>
      <c r="M15" s="11">
        <v>96.967774770053126</v>
      </c>
      <c r="N15" s="11">
        <v>98.775618787875942</v>
      </c>
      <c r="O15" s="11">
        <v>85.774610354550049</v>
      </c>
      <c r="P15" s="11">
        <v>95.303266159087698</v>
      </c>
      <c r="Q15" s="11">
        <v>94.140890642685548</v>
      </c>
      <c r="R15" s="11"/>
      <c r="S15" s="11">
        <f t="shared" si="2"/>
        <v>8.3662802881354992</v>
      </c>
      <c r="T15" s="11">
        <v>43.347550651441054</v>
      </c>
      <c r="U15" s="11">
        <f t="shared" si="6"/>
        <v>51.713830939576553</v>
      </c>
      <c r="W15" s="10" t="str">
        <f>name!E11</f>
        <v>Process, plant and machine operatives</v>
      </c>
      <c r="X15" s="11">
        <v>12.762522500774635</v>
      </c>
      <c r="Y15" s="11">
        <v>13.699053619433903</v>
      </c>
      <c r="Z15" s="11">
        <v>11.774869016535574</v>
      </c>
      <c r="AA15" s="11">
        <v>15.697973548263452</v>
      </c>
      <c r="AB15" s="11">
        <v>16.892984105317858</v>
      </c>
      <c r="AC15" s="11"/>
      <c r="AD15" s="11">
        <f t="shared" si="4"/>
        <v>5.1181150887822842</v>
      </c>
      <c r="AE15" s="11">
        <v>8.5548547469029224</v>
      </c>
      <c r="AF15" s="11">
        <f t="shared" si="7"/>
        <v>13.672969835685207</v>
      </c>
    </row>
    <row r="16" spans="1:32" x14ac:dyDescent="0.2">
      <c r="A16" t="str">
        <f>name!E12</f>
        <v>Elementary occupations</v>
      </c>
      <c r="B16" s="11">
        <v>154.20954818828233</v>
      </c>
      <c r="C16" s="11">
        <v>153.64962973224186</v>
      </c>
      <c r="D16" s="11">
        <v>137.32154154404793</v>
      </c>
      <c r="E16" s="11">
        <v>136.6809302998827</v>
      </c>
      <c r="F16" s="11">
        <v>130.42669058975994</v>
      </c>
      <c r="G16" s="11"/>
      <c r="H16" s="11">
        <f t="shared" si="0"/>
        <v>-6.894850954287989</v>
      </c>
      <c r="I16" s="11">
        <v>64.784156822552518</v>
      </c>
      <c r="J16" s="11">
        <f>SUM(H16:I16)</f>
        <v>57.889305868264529</v>
      </c>
      <c r="L16" s="10" t="str">
        <f>name!E12</f>
        <v>Elementary occupations</v>
      </c>
      <c r="M16" s="11">
        <v>84.749099294378709</v>
      </c>
      <c r="N16" s="11">
        <v>80.082096711522595</v>
      </c>
      <c r="O16" s="11">
        <v>74.079272991537223</v>
      </c>
      <c r="P16" s="11">
        <v>76.063758478467008</v>
      </c>
      <c r="Q16" s="11">
        <v>73.376917774743035</v>
      </c>
      <c r="R16" s="11"/>
      <c r="S16" s="11">
        <f t="shared" si="2"/>
        <v>-0.70235521679418866</v>
      </c>
      <c r="T16" s="11">
        <v>29.552420704680344</v>
      </c>
      <c r="U16" s="11">
        <f>SUM(S16:T16)</f>
        <v>28.850065487886155</v>
      </c>
      <c r="W16" s="10" t="str">
        <f>name!E12</f>
        <v>Elementary occupations</v>
      </c>
      <c r="X16" s="11">
        <v>69.460448893903731</v>
      </c>
      <c r="Y16" s="11">
        <v>73.567533020719338</v>
      </c>
      <c r="Z16" s="11">
        <v>63.242268552510609</v>
      </c>
      <c r="AA16" s="11">
        <v>60.617171821415681</v>
      </c>
      <c r="AB16" s="11">
        <v>57.049772815016865</v>
      </c>
      <c r="AC16" s="11"/>
      <c r="AD16" s="11">
        <f t="shared" si="4"/>
        <v>-6.1924957374937435</v>
      </c>
      <c r="AE16" s="11">
        <v>35.231736117872181</v>
      </c>
      <c r="AF16" s="11">
        <f>SUM(AD16:AE16)</f>
        <v>29.039240380378438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1356.5170000000005</v>
      </c>
      <c r="C18" s="34">
        <f>SUM(C8:C16)</f>
        <v>1431.5589999999997</v>
      </c>
      <c r="D18" s="34">
        <f>SUM(D8:D16)</f>
        <v>1399.5330000000004</v>
      </c>
      <c r="E18" s="34">
        <f>SUM(E8:E16)</f>
        <v>1437.6329999999998</v>
      </c>
      <c r="F18" s="34">
        <f>SUM(F8:F16)</f>
        <v>1489.4569999999994</v>
      </c>
      <c r="G18" s="11"/>
      <c r="H18" s="34">
        <f>SUM(H8:H16)</f>
        <v>89.923999999999197</v>
      </c>
      <c r="I18" s="34">
        <f>SUM(I8:I16)</f>
        <v>699.72319660664311</v>
      </c>
      <c r="J18" s="34">
        <f>SUM(H18:I18)</f>
        <v>789.6471966066423</v>
      </c>
      <c r="L18" s="231" t="str">
        <f>name!E3</f>
        <v>All occupations</v>
      </c>
      <c r="M18" s="34">
        <f>SUM(M8:M16)</f>
        <v>725.91384073219365</v>
      </c>
      <c r="N18" s="34">
        <f>SUM(N8:N16)</f>
        <v>757.66527512360119</v>
      </c>
      <c r="O18" s="34">
        <f>SUM(O8:O16)</f>
        <v>735.50732186205153</v>
      </c>
      <c r="P18" s="34">
        <f>SUM(P8:P16)</f>
        <v>752.43666501268024</v>
      </c>
      <c r="Q18" s="34">
        <f>SUM(Q8:Q16)</f>
        <v>770.77678686533397</v>
      </c>
      <c r="R18" s="11"/>
      <c r="S18" s="34">
        <f>SUM(S8:S16)</f>
        <v>35.269465003282605</v>
      </c>
      <c r="T18" s="34">
        <f>SUM(T8:T16)</f>
        <v>305.24064913230973</v>
      </c>
      <c r="U18" s="34">
        <f>SUM(S18:T18)</f>
        <v>340.51011413559235</v>
      </c>
      <c r="W18" s="231" t="str">
        <f>name!E3</f>
        <v>All occupations</v>
      </c>
      <c r="X18" s="34">
        <f>SUM(X8:X16)</f>
        <v>630.60315926780686</v>
      </c>
      <c r="Y18" s="34">
        <f>SUM(Y8:Y16)</f>
        <v>673.89372487639844</v>
      </c>
      <c r="Z18" s="34">
        <f>SUM(Z8:Z16)</f>
        <v>664.02567813794872</v>
      </c>
      <c r="AA18" s="34">
        <f>SUM(AA8:AA16)</f>
        <v>685.19633498731957</v>
      </c>
      <c r="AB18" s="34">
        <f>SUM(AB8:AB16)</f>
        <v>718.68021313466556</v>
      </c>
      <c r="AC18" s="11"/>
      <c r="AD18" s="34">
        <f>SUM(AD8:AD16)</f>
        <v>54.654534996716876</v>
      </c>
      <c r="AE18" s="34">
        <f>SUM(AE8:AE16)</f>
        <v>394.48254747433356</v>
      </c>
      <c r="AF18" s="34">
        <f>SUM(AD18:AE18)</f>
        <v>449.13708247105046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8.3884604526401176</v>
      </c>
      <c r="C26" s="18">
        <f t="shared" si="8"/>
        <v>9.1223314601277661</v>
      </c>
      <c r="D26" s="18">
        <f t="shared" si="8"/>
        <v>9.594927469238657</v>
      </c>
      <c r="E26" s="18">
        <f t="shared" si="8"/>
        <v>9.5733821116791784</v>
      </c>
      <c r="F26" s="18">
        <f t="shared" si="8"/>
        <v>10.396660002005541</v>
      </c>
      <c r="G26" s="11"/>
      <c r="H26" s="40">
        <f>IF(D8&gt;0,(H8/D8)*100,0)</f>
        <v>15.317965587011676</v>
      </c>
      <c r="I26" s="40">
        <f>IF(D8&gt;0,(I8/D8)*100,0)</f>
        <v>56.868787665368792</v>
      </c>
      <c r="J26" s="40">
        <f>IF(D8&gt;0,(J8/D8)*100,0)</f>
        <v>72.18675325238047</v>
      </c>
      <c r="L26" t="str">
        <f>$A$8</f>
        <v>Managers, directors and senior officials</v>
      </c>
      <c r="M26" s="18">
        <f t="shared" ref="M26:Q26" si="9">M8/M$18*100</f>
        <v>10.596185843118837</v>
      </c>
      <c r="N26" s="18">
        <f t="shared" si="9"/>
        <v>11.422177324321369</v>
      </c>
      <c r="O26" s="18">
        <f t="shared" si="9"/>
        <v>11.755988376762081</v>
      </c>
      <c r="P26" s="18">
        <f t="shared" si="9"/>
        <v>11.500220848458127</v>
      </c>
      <c r="Q26" s="18">
        <f t="shared" si="9"/>
        <v>12.186326206754925</v>
      </c>
      <c r="R26" s="11"/>
      <c r="S26" s="40">
        <f>IF(O8&gt;0,(S8/O8)*100,0)</f>
        <v>8.6313752263596655</v>
      </c>
      <c r="T26" s="40">
        <f>IF(O8&gt;0,(T8/O8)*100,0)</f>
        <v>49.652282297979653</v>
      </c>
      <c r="U26" s="40">
        <f>IF(O8&gt;0,(U8/O8)*100,0)</f>
        <v>58.283657524339318</v>
      </c>
      <c r="W26" t="str">
        <f>$A$8</f>
        <v>Managers, directors and senior officials</v>
      </c>
      <c r="X26" s="18">
        <f t="shared" ref="X26:AB26" si="10">X8/X$18*100</f>
        <v>5.8470548254542498</v>
      </c>
      <c r="Y26" s="18">
        <f t="shared" si="10"/>
        <v>6.5365923663919814</v>
      </c>
      <c r="Z26" s="18">
        <f t="shared" si="10"/>
        <v>7.2012306999653557</v>
      </c>
      <c r="AA26" s="18">
        <f t="shared" si="10"/>
        <v>7.4574570270156375</v>
      </c>
      <c r="AB26" s="18">
        <f t="shared" si="10"/>
        <v>8.4772622759410883</v>
      </c>
      <c r="AC26" s="11"/>
      <c r="AD26" s="40">
        <f>IF(Z8&gt;0,(AD8/Z8)*100,0)</f>
        <v>27.408883370166436</v>
      </c>
      <c r="AE26" s="40">
        <f>IF(Z8&gt;0,(AE8/Z8)*100,0)</f>
        <v>69.917915602419072</v>
      </c>
      <c r="AF26" s="40">
        <f>IF(Z8&gt;0,(AF8/Z8)*100,0)</f>
        <v>97.326798972585522</v>
      </c>
    </row>
    <row r="27" spans="1:32" x14ac:dyDescent="0.2">
      <c r="A27" t="str">
        <f>$A$9</f>
        <v>Professional occupations</v>
      </c>
      <c r="B27" s="18">
        <f t="shared" si="8"/>
        <v>18.489273937634586</v>
      </c>
      <c r="C27" s="18">
        <f t="shared" si="8"/>
        <v>20.342278799439836</v>
      </c>
      <c r="D27" s="18">
        <f t="shared" si="8"/>
        <v>21.789324234888589</v>
      </c>
      <c r="E27" s="18">
        <f t="shared" si="8"/>
        <v>22.850477746676681</v>
      </c>
      <c r="F27" s="18">
        <f t="shared" si="8"/>
        <v>24.495900340970874</v>
      </c>
      <c r="G27" s="11"/>
      <c r="H27" s="40">
        <f t="shared" ref="H27:H36" si="11">IF(D9&gt;0,(H9/D9)*100,0)</f>
        <v>19.644977290829353</v>
      </c>
      <c r="I27" s="40">
        <f t="shared" ref="I27:I36" si="12">IF(D9&gt;0,(I9/D9)*100,0)</f>
        <v>51.717946597605604</v>
      </c>
      <c r="J27" s="40">
        <f t="shared" ref="J27:J36" si="13">IF(D9&gt;0,(J9/D9)*100,0)</f>
        <v>71.362923888434963</v>
      </c>
      <c r="L27" t="str">
        <f>$A$9</f>
        <v>Professional occupations</v>
      </c>
      <c r="M27" s="18">
        <f t="shared" ref="M27:Q27" si="14">M9/M$18*100</f>
        <v>17.927045835177019</v>
      </c>
      <c r="N27" s="18">
        <f t="shared" si="14"/>
        <v>19.493510930861703</v>
      </c>
      <c r="O27" s="18">
        <f t="shared" si="14"/>
        <v>21.23485462356264</v>
      </c>
      <c r="P27" s="18">
        <f t="shared" si="14"/>
        <v>22.04445169661572</v>
      </c>
      <c r="Q27" s="18">
        <f t="shared" si="14"/>
        <v>23.173262124026575</v>
      </c>
      <c r="R27" s="11"/>
      <c r="S27" s="40">
        <f t="shared" ref="S27:S34" si="15">IF(O9&gt;0,(S9/O9)*100,0)</f>
        <v>14.361411870400737</v>
      </c>
      <c r="T27" s="40">
        <f t="shared" ref="T27:T34" si="16">IF(O9&gt;0,(T9/O9)*100,0)</f>
        <v>41.102340514728589</v>
      </c>
      <c r="U27" s="40">
        <f t="shared" ref="U27:U34" si="17">IF(O9&gt;0,(U9/O9)*100,0)</f>
        <v>55.463752385129325</v>
      </c>
      <c r="W27" t="str">
        <f>$A$9</f>
        <v>Professional occupations</v>
      </c>
      <c r="X27" s="18">
        <f t="shared" ref="X27:AB27" si="18">X9/X$18*100</f>
        <v>19.136478372348197</v>
      </c>
      <c r="Y27" s="18">
        <f t="shared" si="18"/>
        <v>21.296556776698459</v>
      </c>
      <c r="Z27" s="18">
        <f t="shared" si="18"/>
        <v>22.403481898224502</v>
      </c>
      <c r="AA27" s="18">
        <f t="shared" si="18"/>
        <v>23.735601501800708</v>
      </c>
      <c r="AB27" s="18">
        <f t="shared" si="18"/>
        <v>25.914415581003787</v>
      </c>
      <c r="AC27" s="11"/>
      <c r="AD27" s="40">
        <f t="shared" ref="AD27:AD34" si="19">IF(Z9&gt;0,(AD9/Z9)*100,0)</f>
        <v>25.192038868899868</v>
      </c>
      <c r="AE27" s="40">
        <f t="shared" ref="AE27:AE34" si="20">IF(Z9&gt;0,(AE9/Z9)*100,0)</f>
        <v>62.862962499666978</v>
      </c>
      <c r="AF27" s="40">
        <f t="shared" ref="AF27:AF34" si="21">IF(Z9&gt;0,(AF9/Z9)*100,0)</f>
        <v>88.055001368566835</v>
      </c>
    </row>
    <row r="28" spans="1:32" x14ac:dyDescent="0.2">
      <c r="A28" t="str">
        <f>$A$10</f>
        <v>Associate professional occupations</v>
      </c>
      <c r="B28" s="18">
        <f t="shared" si="8"/>
        <v>11.715812154655923</v>
      </c>
      <c r="C28" s="18">
        <f t="shared" si="8"/>
        <v>12.254024883109548</v>
      </c>
      <c r="D28" s="18">
        <f t="shared" si="8"/>
        <v>12.961343091036909</v>
      </c>
      <c r="E28" s="18">
        <f t="shared" si="8"/>
        <v>12.308904565711114</v>
      </c>
      <c r="F28" s="18">
        <f t="shared" si="8"/>
        <v>12.80214063471484</v>
      </c>
      <c r="G28" s="11"/>
      <c r="H28" s="40">
        <f t="shared" si="11"/>
        <v>5.118078489237611</v>
      </c>
      <c r="I28" s="40">
        <f t="shared" si="12"/>
        <v>46.085859786499569</v>
      </c>
      <c r="J28" s="40">
        <f t="shared" si="13"/>
        <v>51.203938275737173</v>
      </c>
      <c r="L28" t="str">
        <f>$A$10</f>
        <v>Associate professional occupations</v>
      </c>
      <c r="M28" s="18">
        <f t="shared" ref="M28:Q28" si="22">M10/M$18*100</f>
        <v>12.236976179686629</v>
      </c>
      <c r="N28" s="18">
        <f t="shared" si="22"/>
        <v>12.622901569951431</v>
      </c>
      <c r="O28" s="18">
        <f t="shared" si="22"/>
        <v>13.476326450688727</v>
      </c>
      <c r="P28" s="18">
        <f t="shared" si="22"/>
        <v>12.327450499055702</v>
      </c>
      <c r="Q28" s="18">
        <f t="shared" si="22"/>
        <v>12.311217611899401</v>
      </c>
      <c r="R28" s="11"/>
      <c r="S28" s="40">
        <f t="shared" si="15"/>
        <v>-4.2649184768459785</v>
      </c>
      <c r="T28" s="40">
        <f t="shared" si="16"/>
        <v>35.576012294407732</v>
      </c>
      <c r="U28" s="40">
        <f t="shared" si="17"/>
        <v>31.311093817561751</v>
      </c>
      <c r="W28" t="str">
        <f>$A$10</f>
        <v>Associate professional occupations</v>
      </c>
      <c r="X28" s="18">
        <f t="shared" ref="X28:AB28" si="23">X10/X$18*100</f>
        <v>11.115878307986407</v>
      </c>
      <c r="Y28" s="18">
        <f t="shared" si="23"/>
        <v>11.839293233139067</v>
      </c>
      <c r="Z28" s="18">
        <f t="shared" si="23"/>
        <v>12.39092233152172</v>
      </c>
      <c r="AA28" s="18">
        <f t="shared" si="23"/>
        <v>12.288538665424147</v>
      </c>
      <c r="AB28" s="18">
        <f t="shared" si="23"/>
        <v>13.328650288394423</v>
      </c>
      <c r="AC28" s="11"/>
      <c r="AD28" s="40">
        <f t="shared" si="19"/>
        <v>16.421543396187143</v>
      </c>
      <c r="AE28" s="40">
        <f t="shared" si="20"/>
        <v>58.746813715576266</v>
      </c>
      <c r="AF28" s="40">
        <f t="shared" si="21"/>
        <v>75.168357111763413</v>
      </c>
    </row>
    <row r="29" spans="1:32" x14ac:dyDescent="0.2">
      <c r="A29" t="str">
        <f>$A$11</f>
        <v>Administrative and secretarial occupations</v>
      </c>
      <c r="B29" s="18">
        <f t="shared" si="8"/>
        <v>12.663266169771308</v>
      </c>
      <c r="C29" s="18">
        <f t="shared" si="8"/>
        <v>11.548251731233531</v>
      </c>
      <c r="D29" s="18">
        <f t="shared" si="8"/>
        <v>12.170565506163801</v>
      </c>
      <c r="E29" s="18">
        <f t="shared" si="8"/>
        <v>11.250421311032785</v>
      </c>
      <c r="F29" s="18">
        <f t="shared" si="8"/>
        <v>9.7984007480284276</v>
      </c>
      <c r="G29" s="11"/>
      <c r="H29" s="40">
        <f t="shared" si="11"/>
        <v>-14.318064934320818</v>
      </c>
      <c r="I29" s="40">
        <f t="shared" si="12"/>
        <v>46.395932911806511</v>
      </c>
      <c r="J29" s="40">
        <f t="shared" si="13"/>
        <v>32.077867977485688</v>
      </c>
      <c r="L29" t="str">
        <f>$A$11</f>
        <v>Administrative and secretarial occupations</v>
      </c>
      <c r="M29" s="18">
        <f t="shared" ref="M29:Q29" si="24">M11/M$18*100</f>
        <v>6.4622976685071105</v>
      </c>
      <c r="N29" s="18">
        <f t="shared" si="24"/>
        <v>5.7533692736765705</v>
      </c>
      <c r="O29" s="18">
        <f t="shared" si="24"/>
        <v>7.0111842591290703</v>
      </c>
      <c r="P29" s="18">
        <f t="shared" si="24"/>
        <v>6.7559180825124923</v>
      </c>
      <c r="Q29" s="18">
        <f t="shared" si="24"/>
        <v>7.2928111442317327</v>
      </c>
      <c r="R29" s="11"/>
      <c r="S29" s="40">
        <f t="shared" si="15"/>
        <v>9.0046971443644139</v>
      </c>
      <c r="T29" s="40">
        <f t="shared" si="16"/>
        <v>38.722840060332729</v>
      </c>
      <c r="U29" s="40">
        <f t="shared" si="17"/>
        <v>47.727537204697143</v>
      </c>
      <c r="W29" t="str">
        <f>$A$11</f>
        <v>Administrative and secretarial occupations</v>
      </c>
      <c r="X29" s="18">
        <f t="shared" ref="X29:AB29" si="25">X11/X$18*100</f>
        <v>19.801462030125979</v>
      </c>
      <c r="Y29" s="18">
        <f t="shared" si="25"/>
        <v>18.063494490496705</v>
      </c>
      <c r="Z29" s="18">
        <f t="shared" si="25"/>
        <v>17.885348546050228</v>
      </c>
      <c r="AA29" s="18">
        <f t="shared" si="25"/>
        <v>16.185983349932364</v>
      </c>
      <c r="AB29" s="18">
        <f t="shared" si="25"/>
        <v>12.485618607546318</v>
      </c>
      <c r="AC29" s="11"/>
      <c r="AD29" s="40">
        <f t="shared" si="19"/>
        <v>-24.444954667373693</v>
      </c>
      <c r="AE29" s="40">
        <f t="shared" si="20"/>
        <v>49.727638005576729</v>
      </c>
      <c r="AF29" s="40">
        <f t="shared" si="21"/>
        <v>25.282683338203039</v>
      </c>
    </row>
    <row r="30" spans="1:32" x14ac:dyDescent="0.2">
      <c r="A30" t="str">
        <f>$A$12</f>
        <v>Skilled trades occupations</v>
      </c>
      <c r="B30" s="18">
        <f t="shared" si="8"/>
        <v>10.870244730335449</v>
      </c>
      <c r="C30" s="18">
        <f t="shared" si="8"/>
        <v>10.506949897240812</v>
      </c>
      <c r="D30" s="18">
        <f t="shared" si="8"/>
        <v>9.162046803268991</v>
      </c>
      <c r="E30" s="18">
        <f t="shared" si="8"/>
        <v>8.8428693098504105</v>
      </c>
      <c r="F30" s="18">
        <f t="shared" si="8"/>
        <v>7.9622667029877681</v>
      </c>
      <c r="G30" s="11"/>
      <c r="H30" s="40">
        <f t="shared" si="11"/>
        <v>-7.5112220603411357</v>
      </c>
      <c r="I30" s="40">
        <f t="shared" si="12"/>
        <v>40.23876914342825</v>
      </c>
      <c r="J30" s="40">
        <f t="shared" si="13"/>
        <v>32.727547083087117</v>
      </c>
      <c r="L30" t="str">
        <f>$A$12</f>
        <v>Skilled trades occupations</v>
      </c>
      <c r="M30" s="18">
        <f t="shared" ref="M30:Q30" si="26">M12/M$18*100</f>
        <v>18.632467610758425</v>
      </c>
      <c r="N30" s="18">
        <f t="shared" si="26"/>
        <v>18.306314838043139</v>
      </c>
      <c r="O30" s="18">
        <f t="shared" si="26"/>
        <v>15.696986997755937</v>
      </c>
      <c r="P30" s="18">
        <f t="shared" si="26"/>
        <v>14.997206949282335</v>
      </c>
      <c r="Q30" s="18">
        <f t="shared" si="26"/>
        <v>13.388102735481736</v>
      </c>
      <c r="R30" s="11"/>
      <c r="S30" s="40">
        <f t="shared" si="15"/>
        <v>-10.619173942114118</v>
      </c>
      <c r="T30" s="40">
        <f t="shared" si="16"/>
        <v>37.321595414332648</v>
      </c>
      <c r="U30" s="40">
        <f t="shared" si="17"/>
        <v>26.702421472218528</v>
      </c>
      <c r="W30" t="str">
        <f>$A$12</f>
        <v>Skilled trades occupations</v>
      </c>
      <c r="X30" s="18">
        <f t="shared" ref="X30:AB30" si="27">X12/X$18*100</f>
        <v>1.9348232359528188</v>
      </c>
      <c r="Y30" s="18">
        <f t="shared" si="27"/>
        <v>1.7380479687561499</v>
      </c>
      <c r="Z30" s="18">
        <f t="shared" si="27"/>
        <v>1.9236273878420491</v>
      </c>
      <c r="AA30" s="18">
        <f t="shared" si="27"/>
        <v>2.0845884313312952</v>
      </c>
      <c r="AB30" s="18">
        <f t="shared" si="27"/>
        <v>2.143116005986168</v>
      </c>
      <c r="AC30" s="11"/>
      <c r="AD30" s="40">
        <f t="shared" si="19"/>
        <v>20.580072872690661</v>
      </c>
      <c r="AE30" s="40">
        <f t="shared" si="20"/>
        <v>66.605711333076044</v>
      </c>
      <c r="AF30" s="40">
        <f t="shared" si="21"/>
        <v>87.185784205766709</v>
      </c>
    </row>
    <row r="31" spans="1:32" x14ac:dyDescent="0.2">
      <c r="A31" t="str">
        <f>$A$13</f>
        <v>Caring, leisure and other service occupations</v>
      </c>
      <c r="B31" s="18">
        <f t="shared" si="8"/>
        <v>10.295036149253558</v>
      </c>
      <c r="C31" s="18">
        <f t="shared" si="8"/>
        <v>10.167949449124084</v>
      </c>
      <c r="D31" s="18">
        <f t="shared" si="8"/>
        <v>9.975946806134802</v>
      </c>
      <c r="E31" s="18">
        <f t="shared" si="8"/>
        <v>10.398543203644179</v>
      </c>
      <c r="F31" s="18">
        <f t="shared" si="8"/>
        <v>10.924160585105813</v>
      </c>
      <c r="G31" s="11"/>
      <c r="H31" s="40">
        <f t="shared" si="11"/>
        <v>16.541009971384685</v>
      </c>
      <c r="I31" s="40">
        <f t="shared" si="12"/>
        <v>61.108286745570808</v>
      </c>
      <c r="J31" s="40">
        <f t="shared" si="13"/>
        <v>77.64929671695549</v>
      </c>
      <c r="L31" t="str">
        <f>$A$13</f>
        <v>Caring, leisure and other service occupations</v>
      </c>
      <c r="M31" s="18">
        <f t="shared" ref="M31:Q31" si="28">M13/M$18*100</f>
        <v>2.8582402378690959</v>
      </c>
      <c r="N31" s="18">
        <f t="shared" si="28"/>
        <v>2.8572367323177228</v>
      </c>
      <c r="O31" s="18">
        <f t="shared" si="28"/>
        <v>2.8529778398054795</v>
      </c>
      <c r="P31" s="18">
        <f t="shared" si="28"/>
        <v>3.1364959401328383</v>
      </c>
      <c r="Q31" s="18">
        <f t="shared" si="28"/>
        <v>3.408354962663422</v>
      </c>
      <c r="R31" s="11"/>
      <c r="S31" s="40">
        <f t="shared" si="15"/>
        <v>25.195305991509905</v>
      </c>
      <c r="T31" s="40">
        <f t="shared" si="16"/>
        <v>50.427154667359922</v>
      </c>
      <c r="U31" s="40">
        <f t="shared" si="17"/>
        <v>75.622460658869812</v>
      </c>
      <c r="W31" t="str">
        <f>$A$13</f>
        <v>Caring, leisure and other service occupations</v>
      </c>
      <c r="X31" s="18">
        <f t="shared" ref="X31:AB31" si="29">X13/X$18*100</f>
        <v>18.8558449613165</v>
      </c>
      <c r="Y31" s="18">
        <f t="shared" si="29"/>
        <v>18.387454925220698</v>
      </c>
      <c r="Z31" s="18">
        <f t="shared" si="29"/>
        <v>17.865695652628968</v>
      </c>
      <c r="AA31" s="18">
        <f t="shared" si="29"/>
        <v>18.373236507019836</v>
      </c>
      <c r="AB31" s="18">
        <f t="shared" si="29"/>
        <v>18.984781153888708</v>
      </c>
      <c r="AC31" s="11"/>
      <c r="AD31" s="40">
        <f t="shared" si="19"/>
        <v>15.010231522044704</v>
      </c>
      <c r="AE31" s="40">
        <f t="shared" si="20"/>
        <v>62.997573495395088</v>
      </c>
      <c r="AF31" s="40">
        <f t="shared" si="21"/>
        <v>78.007805017439793</v>
      </c>
    </row>
    <row r="32" spans="1:32" x14ac:dyDescent="0.2">
      <c r="A32" t="str">
        <f>$A$14</f>
        <v>Sales and customer service occupations</v>
      </c>
      <c r="B32" s="18">
        <f t="shared" si="8"/>
        <v>8.1207344381546616</v>
      </c>
      <c r="C32" s="18">
        <f t="shared" si="8"/>
        <v>7.4683895294104667</v>
      </c>
      <c r="D32" s="18">
        <f t="shared" si="8"/>
        <v>7.5637465664178576</v>
      </c>
      <c r="E32" s="18">
        <f t="shared" si="8"/>
        <v>7.5469317589087082</v>
      </c>
      <c r="F32" s="18">
        <f t="shared" si="8"/>
        <v>7.4091560346464398</v>
      </c>
      <c r="H32" s="40">
        <f t="shared" si="11"/>
        <v>4.2501284496954099</v>
      </c>
      <c r="I32" s="40">
        <f t="shared" si="12"/>
        <v>46.683761492618878</v>
      </c>
      <c r="J32" s="40">
        <f t="shared" si="13"/>
        <v>50.933889942314295</v>
      </c>
      <c r="L32" t="str">
        <f>$A$14</f>
        <v>Sales and customer service occupations</v>
      </c>
      <c r="M32" s="18">
        <f t="shared" ref="M32:Q32" si="30">M14/M$18*100</f>
        <v>6.2539433495510748</v>
      </c>
      <c r="N32" s="18">
        <f t="shared" si="30"/>
        <v>5.9380602952330559</v>
      </c>
      <c r="O32" s="18">
        <f t="shared" si="30"/>
        <v>6.2378552082020757</v>
      </c>
      <c r="P32" s="18">
        <f t="shared" si="30"/>
        <v>6.4633125759594918</v>
      </c>
      <c r="Q32" s="18">
        <f t="shared" si="30"/>
        <v>6.5062908772106063</v>
      </c>
      <c r="S32" s="40">
        <f t="shared" si="15"/>
        <v>9.3049454751077754</v>
      </c>
      <c r="T32" s="40">
        <f t="shared" si="16"/>
        <v>35.552654532070761</v>
      </c>
      <c r="U32" s="40">
        <f t="shared" si="17"/>
        <v>44.857600007178533</v>
      </c>
      <c r="W32" t="str">
        <f>$A$14</f>
        <v>Sales and customer service occupations</v>
      </c>
      <c r="X32" s="18">
        <f t="shared" ref="X32:AB32" si="31">X14/X$18*100</f>
        <v>10.269676239439491</v>
      </c>
      <c r="Y32" s="18">
        <f t="shared" si="31"/>
        <v>9.1889535849006343</v>
      </c>
      <c r="Z32" s="18">
        <f t="shared" si="31"/>
        <v>9.0323686906344651</v>
      </c>
      <c r="AA32" s="18">
        <f t="shared" si="31"/>
        <v>8.7368896768493496</v>
      </c>
      <c r="AB32" s="18">
        <f t="shared" si="31"/>
        <v>8.3774691902093696</v>
      </c>
      <c r="AD32" s="40">
        <f t="shared" si="19"/>
        <v>0.38342203312090278</v>
      </c>
      <c r="AE32" s="40">
        <f t="shared" si="20"/>
        <v>55.198554904833429</v>
      </c>
      <c r="AF32" s="40">
        <f t="shared" si="21"/>
        <v>55.581976937954337</v>
      </c>
    </row>
    <row r="33" spans="1:32" x14ac:dyDescent="0.2">
      <c r="A33" t="str">
        <f>$A$15</f>
        <v>Process, plant and machine operatives</v>
      </c>
      <c r="B33" s="18">
        <f t="shared" si="8"/>
        <v>8.0891206870852113</v>
      </c>
      <c r="C33" s="18">
        <f t="shared" si="8"/>
        <v>7.8567961507216886</v>
      </c>
      <c r="D33" s="18">
        <f t="shared" si="8"/>
        <v>6.97014499630132</v>
      </c>
      <c r="E33" s="18">
        <f t="shared" si="8"/>
        <v>7.7211110003283983</v>
      </c>
      <c r="F33" s="18">
        <f t="shared" si="8"/>
        <v>7.4546545988238346</v>
      </c>
      <c r="G33" s="11"/>
      <c r="H33" s="40">
        <f t="shared" si="11"/>
        <v>13.82313413034429</v>
      </c>
      <c r="I33" s="40">
        <f t="shared" si="12"/>
        <v>53.206235166979432</v>
      </c>
      <c r="J33" s="40">
        <f t="shared" si="13"/>
        <v>67.029369297323711</v>
      </c>
      <c r="L33" t="str">
        <f>$A$15</f>
        <v>Process, plant and machine operatives</v>
      </c>
      <c r="M33" s="18">
        <f t="shared" ref="M33:Q33" si="32">M15/M$18*100</f>
        <v>13.358028092183293</v>
      </c>
      <c r="N33" s="18">
        <f t="shared" si="32"/>
        <v>13.03684120560524</v>
      </c>
      <c r="O33" s="18">
        <f t="shared" si="32"/>
        <v>11.661965531138186</v>
      </c>
      <c r="P33" s="18">
        <f t="shared" si="32"/>
        <v>12.665951912043205</v>
      </c>
      <c r="Q33" s="18">
        <f t="shared" si="32"/>
        <v>12.21376827207607</v>
      </c>
      <c r="R33" s="11"/>
      <c r="S33" s="40">
        <f t="shared" si="15"/>
        <v>9.7537957369359205</v>
      </c>
      <c r="T33" s="40">
        <f t="shared" si="16"/>
        <v>50.536575418137843</v>
      </c>
      <c r="U33" s="40">
        <f t="shared" si="17"/>
        <v>60.290371155073764</v>
      </c>
      <c r="W33" t="str">
        <f>$A$15</f>
        <v>Process, plant and machine operatives</v>
      </c>
      <c r="X33" s="18">
        <f t="shared" ref="X33:AB33" si="33">X15/X$18*100</f>
        <v>2.0238595879527779</v>
      </c>
      <c r="Y33" s="18">
        <f t="shared" si="33"/>
        <v>2.0328210686256951</v>
      </c>
      <c r="Z33" s="18">
        <f t="shared" si="33"/>
        <v>1.7732550719355449</v>
      </c>
      <c r="AA33" s="18">
        <f t="shared" si="33"/>
        <v>2.291018317918172</v>
      </c>
      <c r="AB33" s="18">
        <f t="shared" si="33"/>
        <v>2.3505564500844924</v>
      </c>
      <c r="AC33" s="11"/>
      <c r="AD33" s="40">
        <f t="shared" si="19"/>
        <v>43.46642906681052</v>
      </c>
      <c r="AE33" s="40">
        <f t="shared" si="20"/>
        <v>72.653502428683055</v>
      </c>
      <c r="AF33" s="40">
        <f t="shared" si="21"/>
        <v>116.11993149549357</v>
      </c>
    </row>
    <row r="34" spans="1:32" x14ac:dyDescent="0.2">
      <c r="A34" t="str">
        <f>$A$16</f>
        <v>Elementary occupations</v>
      </c>
      <c r="B34" s="18">
        <f t="shared" si="8"/>
        <v>11.368051280469192</v>
      </c>
      <c r="C34" s="18">
        <f t="shared" si="8"/>
        <v>10.733028099592255</v>
      </c>
      <c r="D34" s="18">
        <f t="shared" si="8"/>
        <v>9.811954526549064</v>
      </c>
      <c r="E34" s="18">
        <f t="shared" si="8"/>
        <v>9.5073589921685659</v>
      </c>
      <c r="F34" s="18">
        <f t="shared" si="8"/>
        <v>8.7566603527164588</v>
      </c>
      <c r="G34" s="11"/>
      <c r="H34" s="40">
        <f t="shared" si="11"/>
        <v>-5.0209536513805908</v>
      </c>
      <c r="I34" s="40">
        <f t="shared" si="12"/>
        <v>47.176980460689073</v>
      </c>
      <c r="J34" s="40">
        <f t="shared" si="13"/>
        <v>42.156026809308479</v>
      </c>
      <c r="L34" t="str">
        <f>$A$16</f>
        <v>Elementary occupations</v>
      </c>
      <c r="M34" s="18">
        <f t="shared" ref="M34:Q34" si="34">M16/M$18*100</f>
        <v>11.674815183148519</v>
      </c>
      <c r="N34" s="18">
        <f t="shared" si="34"/>
        <v>10.569587829989761</v>
      </c>
      <c r="O34" s="18">
        <f t="shared" si="34"/>
        <v>10.071860712955786</v>
      </c>
      <c r="P34" s="18">
        <f t="shared" si="34"/>
        <v>10.108991495940083</v>
      </c>
      <c r="Q34" s="18">
        <f t="shared" si="34"/>
        <v>9.5198660656555365</v>
      </c>
      <c r="R34" s="11"/>
      <c r="S34" s="40">
        <f t="shared" si="15"/>
        <v>-0.94811299899558321</v>
      </c>
      <c r="T34" s="40">
        <f t="shared" si="16"/>
        <v>39.892968047967202</v>
      </c>
      <c r="U34" s="40">
        <f t="shared" si="17"/>
        <v>38.944855048971618</v>
      </c>
      <c r="W34" t="str">
        <f>$A$16</f>
        <v>Elementary occupations</v>
      </c>
      <c r="X34" s="18">
        <f t="shared" ref="X34:AB34" si="35">X16/X$18*100</f>
        <v>11.014922439423588</v>
      </c>
      <c r="Y34" s="18">
        <f t="shared" si="35"/>
        <v>10.916785585770613</v>
      </c>
      <c r="Z34" s="18">
        <f t="shared" si="35"/>
        <v>9.5240697211971792</v>
      </c>
      <c r="AA34" s="18">
        <f t="shared" si="35"/>
        <v>8.8466865227084845</v>
      </c>
      <c r="AB34" s="18">
        <f t="shared" si="35"/>
        <v>7.9381304469456628</v>
      </c>
      <c r="AC34" s="11"/>
      <c r="AD34" s="40">
        <f t="shared" si="19"/>
        <v>-9.7917039967534691</v>
      </c>
      <c r="AE34" s="40">
        <f t="shared" si="20"/>
        <v>55.709159276313692</v>
      </c>
      <c r="AF34" s="40">
        <f t="shared" si="21"/>
        <v>45.917455279560222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6.4252861490225079</v>
      </c>
      <c r="I36" s="43">
        <f t="shared" si="12"/>
        <v>49.996905868360585</v>
      </c>
      <c r="J36" s="43">
        <f t="shared" si="13"/>
        <v>56.42219201738309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4.7952568186530691</v>
      </c>
      <c r="T36" s="43">
        <f t="shared" ref="T36" si="37">IF(O18&gt;0,(T18/O18)*100,0)</f>
        <v>41.500694834627261</v>
      </c>
      <c r="U36" s="43">
        <f t="shared" ref="U36" si="38">IF(O18&gt;0,(U18/O18)*100,0)</f>
        <v>46.295951653280333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8.2307863680781654</v>
      </c>
      <c r="AE36" s="43">
        <f t="shared" ref="AE36" si="40">IF(Z18&gt;0,(AE18/Z18)*100,0)</f>
        <v>59.407724800723948</v>
      </c>
      <c r="AF36" s="43">
        <f t="shared" ref="AF36" si="41">IF(Z18&gt;0,(AF18/Z18)*100,0)</f>
        <v>67.638511168802111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Midlands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Midlands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Midlands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3.5027525229595957</v>
      </c>
      <c r="C46" s="18">
        <f t="shared" si="42"/>
        <v>2.827609467890646</v>
      </c>
      <c r="D46" s="18">
        <f t="shared" si="42"/>
        <v>0.49344107293003425</v>
      </c>
      <c r="E46" s="18">
        <f t="shared" si="42"/>
        <v>1.1860956136946488</v>
      </c>
      <c r="F46" s="18">
        <f>IF(F$6-D$6 &lt;&gt; 0,(EXP(LN(F8/D8)/(F$6-D$6))-1)*100,0)</f>
        <v>0.95468192464054358</v>
      </c>
      <c r="H46" s="18">
        <f>IF($F$6-$D$6 &lt;&gt; 0,(EXP(LN(1+(H26/100))/($F$6-$D$6))-1)*100,0)</f>
        <v>0.95468192464054358</v>
      </c>
      <c r="I46" s="18">
        <f>IF($F$6-$D$6 &lt;&gt; 0,(EXP(LN(1+(I26/100))/($F$6-$D$6))-1)*100,0)</f>
        <v>3.0470988559739842</v>
      </c>
      <c r="J46" s="18">
        <f>IF($F$6-$D$6 &lt;&gt; 0,(EXP(LN(1+(J26/100))/($F$6-$D$6))-1)*100,0)</f>
        <v>3.6891503523442726</v>
      </c>
      <c r="L46" t="str">
        <f>$A$8</f>
        <v>Managers, directors and senior officials</v>
      </c>
      <c r="M46" s="18">
        <f t="shared" ref="M46:M54" si="43">IF(N$6-M$6 &lt;&gt; 0,(EXP(LN(N8/M8)/(N$6-M$6))-1)*100,0)</f>
        <v>2.9906761713731411</v>
      </c>
      <c r="N46" s="18">
        <f t="shared" ref="N46:N54" si="44">IF(O$6-N$6 &lt;&gt; 0,(EXP(LN(O8/N8)/(O$6-N$6))-1)*100,0)</f>
        <v>-8.749057536556748E-2</v>
      </c>
      <c r="O46" s="18">
        <f t="shared" ref="O46:O54" si="45">IF(P$6-O$6 &lt;&gt; 0,(EXP(LN(P8/O8)/(P$6-O$6))-1)*100,0)</f>
        <v>1.5197386626875087E-2</v>
      </c>
      <c r="P46" s="18">
        <f t="shared" ref="P46:P54" si="46">IF(Q$6-P$6 &lt;&gt; 0,(EXP(LN(Q8/P8)/(Q$6-P$6))-1)*100,0)</f>
        <v>0.82367644660765738</v>
      </c>
      <c r="Q46" s="18">
        <f>IF(Q$6-O$6 &lt;&gt; 0,(EXP(LN(Q8/O8)/(Q$6-O$6))-1)*100,0)</f>
        <v>0.55345986870760644</v>
      </c>
      <c r="S46" s="18">
        <f>IF($F$6-$D$6 &lt;&gt; 0,(EXP(LN(1+(S26/100))/($F$6-$D$6))-1)*100,0)</f>
        <v>0.55345986870760644</v>
      </c>
      <c r="T46" s="18">
        <f>IF($F$6-$D$6 &lt;&gt; 0,(EXP(LN(1+(T26/100))/($F$6-$D$6))-1)*100,0)</f>
        <v>2.7240711467992673</v>
      </c>
      <c r="U46" s="18">
        <f>IF($F$6-$D$6 &lt;&gt; 0,(EXP(LN(1+(U26/100))/($F$6-$D$6))-1)*100,0)</f>
        <v>3.1088014224594174</v>
      </c>
      <c r="W46" t="str">
        <f>$A$8</f>
        <v>Managers, directors and senior officials</v>
      </c>
      <c r="X46" s="18">
        <f t="shared" ref="X46:X54" si="47">IF(Y$6-X$6 &lt;&gt; 0,(EXP(LN(Y8/X8)/(Y$6-X$6))-1)*100,0)</f>
        <v>4.5471929387692622</v>
      </c>
      <c r="Y46" s="18">
        <f t="shared" ref="Y46:Y54" si="48">IF(Z$6-Y$6 &lt;&gt; 0,(EXP(LN(Z8/Y8)/(Z$6-Y$6))-1)*100,0)</f>
        <v>8.5547380084863853</v>
      </c>
      <c r="Z46" s="18">
        <f t="shared" ref="Z46:Z54" si="49">IF(AA$6-Z$6 &lt;&gt; 0,(EXP(LN(AA8/Z8)/(AA$6-Z$6))-1)*100,0)</f>
        <v>1.3357855542827979</v>
      </c>
      <c r="AA46" s="18">
        <f t="shared" ref="AA46:AA54" si="50">IF(AB$6-AA$6 &lt;&gt; 0,(EXP(LN(AB8/AA8)/(AB$6-AA$6))-1)*100,0)</f>
        <v>1.7744002300851713</v>
      </c>
      <c r="AB46" s="18">
        <f>IF(AB$6-Z$6 &lt;&gt; 0,(EXP(LN(AB8/Z8)/(AB$6-Z$6))-1)*100,0)</f>
        <v>1.6279848019320031</v>
      </c>
      <c r="AD46" s="18">
        <f>IF($F$6-$D$6 &lt;&gt; 0,(EXP(LN(1+(AD26/100))/($F$6-$D$6))-1)*100,0)</f>
        <v>1.6279848019320031</v>
      </c>
      <c r="AE46" s="18">
        <f>IF($F$6-$D$6 &lt;&gt; 0,(EXP(LN(1+(AE26/100))/($F$6-$D$6))-1)*100,0)</f>
        <v>3.5975006973864909</v>
      </c>
      <c r="AF46" s="18">
        <f>IF($F$6-$D$6 &lt;&gt; 0,(EXP(LN(1+(AF26/100))/($F$6-$D$6))-1)*100,0)</f>
        <v>4.6355042079598618</v>
      </c>
    </row>
    <row r="47" spans="1:32" x14ac:dyDescent="0.2">
      <c r="A47" t="str">
        <f>$A$9</f>
        <v>Professional occupations</v>
      </c>
      <c r="B47" s="18">
        <f t="shared" si="42"/>
        <v>3.8044421869205092</v>
      </c>
      <c r="C47" s="18">
        <f t="shared" si="42"/>
        <v>4.7172071392707737</v>
      </c>
      <c r="D47" s="18">
        <f t="shared" si="42"/>
        <v>1.4993550376961373</v>
      </c>
      <c r="E47" s="18">
        <f t="shared" si="42"/>
        <v>1.0549998725333909</v>
      </c>
      <c r="F47" s="18">
        <f>IF(F$6-D$6 &lt;&gt; 0,(EXP(LN(F9/D9)/(F$6-D$6))-1)*100,0)</f>
        <v>1.2029016895549027</v>
      </c>
      <c r="H47" s="18">
        <f t="shared" ref="H47:J56" si="51">IF($F$6-$D$6 &lt;&gt; 0,(EXP(LN(1+(H27/100))/($F$6-$D$6))-1)*100,0)</f>
        <v>1.2029016895549027</v>
      </c>
      <c r="I47" s="18">
        <f t="shared" si="51"/>
        <v>2.8179949404011362</v>
      </c>
      <c r="J47" s="18">
        <f t="shared" si="51"/>
        <v>3.6560028217272</v>
      </c>
      <c r="L47" t="str">
        <f>$A$9</f>
        <v>Professional occupations</v>
      </c>
      <c r="M47" s="18">
        <f t="shared" si="43"/>
        <v>3.2151411594764978</v>
      </c>
      <c r="N47" s="18">
        <f t="shared" si="44"/>
        <v>5.7471918127557364</v>
      </c>
      <c r="O47" s="18">
        <f t="shared" si="45"/>
        <v>1.2107380222275532</v>
      </c>
      <c r="P47" s="18">
        <f t="shared" si="46"/>
        <v>0.74294792783979879</v>
      </c>
      <c r="Q47" s="18">
        <f>IF(Q$6-O$6 &lt;&gt; 0,(EXP(LN(Q9/O9)/(Q$6-O$6))-1)*100,0)</f>
        <v>0.89863723132876938</v>
      </c>
      <c r="S47" s="18">
        <f t="shared" ref="S47:U47" si="52">IF($F$6-$D$6 &lt;&gt; 0,(EXP(LN(1+(S27/100))/($F$6-$D$6))-1)*100,0)</f>
        <v>0.89863723132876938</v>
      </c>
      <c r="T47" s="18">
        <f t="shared" si="52"/>
        <v>2.3219829202856035</v>
      </c>
      <c r="U47" s="18">
        <f t="shared" si="52"/>
        <v>2.9853089987204928</v>
      </c>
      <c r="W47" t="str">
        <f>$A$9</f>
        <v>Professional occupations</v>
      </c>
      <c r="X47" s="18">
        <f t="shared" si="47"/>
        <v>4.4288897887636569</v>
      </c>
      <c r="Y47" s="18">
        <f t="shared" si="48"/>
        <v>3.6572277840039913</v>
      </c>
      <c r="Z47" s="18">
        <f t="shared" si="49"/>
        <v>1.7988743377051808</v>
      </c>
      <c r="AA47" s="18">
        <f t="shared" si="50"/>
        <v>1.3645702297562678</v>
      </c>
      <c r="AB47" s="18">
        <f>IF(AB$6-Z$6 &lt;&gt; 0,(EXP(LN(AB9/Z9)/(AB$6-Z$6))-1)*100,0)</f>
        <v>1.5091319999796848</v>
      </c>
      <c r="AD47" s="18">
        <f t="shared" ref="AD47:AF47" si="53">IF($F$6-$D$6 &lt;&gt; 0,(EXP(LN(1+(AD27/100))/($F$6-$D$6))-1)*100,0)</f>
        <v>1.5091319999796848</v>
      </c>
      <c r="AE47" s="18">
        <f t="shared" si="53"/>
        <v>3.3050348840627297</v>
      </c>
      <c r="AF47" s="18">
        <f t="shared" si="53"/>
        <v>4.3003244030280552</v>
      </c>
    </row>
    <row r="48" spans="1:32" x14ac:dyDescent="0.2">
      <c r="A48" t="str">
        <f>$A$10</f>
        <v>Associate professional occupations</v>
      </c>
      <c r="B48" s="18">
        <f t="shared" si="42"/>
        <v>2.4996995183705684</v>
      </c>
      <c r="C48" s="18">
        <f t="shared" si="42"/>
        <v>3.40585751262652</v>
      </c>
      <c r="D48" s="18">
        <f t="shared" si="42"/>
        <v>-0.49455241523267413</v>
      </c>
      <c r="E48" s="18">
        <f t="shared" si="42"/>
        <v>0.74982781451973235</v>
      </c>
      <c r="F48" s="18">
        <f t="shared" ref="F48:F56" si="54">IF(F$6-D$6 &lt;&gt; 0,(EXP(LN(F10/D10)/(F$6-D$6))-1)*100,0)</f>
        <v>0.33331485848380193</v>
      </c>
      <c r="H48" s="18">
        <f t="shared" si="51"/>
        <v>0.33331485848380193</v>
      </c>
      <c r="I48" s="18">
        <f t="shared" si="51"/>
        <v>2.5590238784539032</v>
      </c>
      <c r="J48" s="18">
        <f t="shared" si="51"/>
        <v>2.7947355324360768</v>
      </c>
      <c r="L48" t="str">
        <f>$A$10</f>
        <v>Associate professional occupations</v>
      </c>
      <c r="M48" s="18">
        <f t="shared" si="43"/>
        <v>1.8636765052646664</v>
      </c>
      <c r="N48" s="18">
        <f t="shared" si="44"/>
        <v>3.6386969889666165</v>
      </c>
      <c r="O48" s="18">
        <f t="shared" si="45"/>
        <v>-1.3182281363014359</v>
      </c>
      <c r="P48" s="18">
        <f>IF(Q$6-P$6 &lt;&gt; 0,(EXP(LN(Q10/P10)/(Q$6-P$6))-1)*100,0)</f>
        <v>0.22790247949850961</v>
      </c>
      <c r="Q48" s="18">
        <f t="shared" ref="Q48:Q54" si="55">IF(Q$6-O$6 &lt;&gt; 0,(EXP(LN(Q10/O10)/(Q$6-O$6))-1)*100,0)</f>
        <v>-0.29014743377111518</v>
      </c>
      <c r="S48" s="18">
        <f t="shared" ref="S48:U48" si="56">IF($F$6-$D$6 &lt;&gt; 0,(EXP(LN(1+(S28/100))/($F$6-$D$6))-1)*100,0)</f>
        <v>-0.29014743377111518</v>
      </c>
      <c r="T48" s="18">
        <f t="shared" si="56"/>
        <v>2.0498076316405323</v>
      </c>
      <c r="U48" s="18">
        <f t="shared" si="56"/>
        <v>1.8325833305841144</v>
      </c>
      <c r="W48" t="str">
        <f>$A$10</f>
        <v>Associate professional occupations</v>
      </c>
      <c r="X48" s="18">
        <f t="shared" si="47"/>
        <v>3.2890578256170144</v>
      </c>
      <c r="Y48" s="18">
        <f t="shared" si="48"/>
        <v>3.1267471227410804</v>
      </c>
      <c r="Z48" s="18">
        <f t="shared" si="49"/>
        <v>0.46281719894205597</v>
      </c>
      <c r="AA48" s="18">
        <f t="shared" si="50"/>
        <v>1.2979505756606446</v>
      </c>
      <c r="AB48" s="18">
        <f t="shared" ref="AB48:AB54" si="57">IF(AB$6-Z$6 &lt;&gt; 0,(EXP(LN(AB10/Z10)/(AB$6-Z$6))-1)*100,0)</f>
        <v>1.018804247681504</v>
      </c>
      <c r="AD48" s="18">
        <f t="shared" ref="AD48:AF48" si="58">IF($F$6-$D$6 &lt;&gt; 0,(EXP(LN(1+(AD28/100))/($F$6-$D$6))-1)*100,0)</f>
        <v>1.018804247681504</v>
      </c>
      <c r="AE48" s="18">
        <f t="shared" si="58"/>
        <v>3.1288878892169025</v>
      </c>
      <c r="AF48" s="18">
        <f t="shared" si="58"/>
        <v>3.8078932171773827</v>
      </c>
    </row>
    <row r="49" spans="1:32" x14ac:dyDescent="0.2">
      <c r="A49" t="str">
        <f>$A$11</f>
        <v>Administrative and secretarial occupations</v>
      </c>
      <c r="B49" s="18">
        <f t="shared" si="42"/>
        <v>-0.95361496650750999</v>
      </c>
      <c r="C49" s="18">
        <f t="shared" si="42"/>
        <v>3.0311168779957542</v>
      </c>
      <c r="D49" s="18">
        <f t="shared" si="42"/>
        <v>-1.0297690696297712</v>
      </c>
      <c r="E49" s="18">
        <f t="shared" si="42"/>
        <v>-1.0224647389269093</v>
      </c>
      <c r="F49" s="18">
        <f t="shared" si="54"/>
        <v>-1.024899575724092</v>
      </c>
      <c r="H49" s="18">
        <f t="shared" si="51"/>
        <v>-1.024899575724092</v>
      </c>
      <c r="I49" s="18">
        <f t="shared" si="51"/>
        <v>2.5735219007543275</v>
      </c>
      <c r="J49" s="18">
        <f t="shared" si="51"/>
        <v>1.8721182550699211</v>
      </c>
      <c r="L49" t="str">
        <f>$A$11</f>
        <v>Administrative and secretarial occupations</v>
      </c>
      <c r="M49" s="18">
        <f t="shared" si="43"/>
        <v>-1.8179944090664035</v>
      </c>
      <c r="N49" s="18">
        <f t="shared" si="44"/>
        <v>18.298366625011365</v>
      </c>
      <c r="O49" s="18">
        <f t="shared" si="45"/>
        <v>-0.28621800379923235</v>
      </c>
      <c r="P49" s="18">
        <f t="shared" si="46"/>
        <v>1.0105944394298572</v>
      </c>
      <c r="Q49" s="18">
        <f t="shared" si="55"/>
        <v>0.57646043110350931</v>
      </c>
      <c r="S49" s="18">
        <f t="shared" ref="S49:U49" si="59">IF($F$6-$D$6 &lt;&gt; 0,(EXP(LN(1+(S29/100))/($F$6-$D$6))-1)*100,0)</f>
        <v>0.57646043110350931</v>
      </c>
      <c r="T49" s="18">
        <f t="shared" si="59"/>
        <v>2.2060328631032577</v>
      </c>
      <c r="U49" s="18">
        <f t="shared" si="59"/>
        <v>2.6354593854948538</v>
      </c>
      <c r="W49" t="str">
        <f>$A$11</f>
        <v>Administrative and secretarial occupations</v>
      </c>
      <c r="X49" s="18">
        <f t="shared" si="47"/>
        <v>-0.63465473029568065</v>
      </c>
      <c r="Y49" s="18">
        <f t="shared" si="48"/>
        <v>-2.4361120538337389</v>
      </c>
      <c r="Z49" s="18">
        <f t="shared" si="49"/>
        <v>-1.359703796371492</v>
      </c>
      <c r="AA49" s="18">
        <f t="shared" si="50"/>
        <v>-2.096286898859534</v>
      </c>
      <c r="AB49" s="18">
        <f t="shared" si="57"/>
        <v>-1.8513723835320683</v>
      </c>
      <c r="AD49" s="18">
        <f t="shared" ref="AD49:AF49" si="60">IF($F$6-$D$6 &lt;&gt; 0,(EXP(LN(1+(AD29/100))/($F$6-$D$6))-1)*100,0)</f>
        <v>-1.8513723835320683</v>
      </c>
      <c r="AE49" s="18">
        <f t="shared" si="60"/>
        <v>2.7275187060611161</v>
      </c>
      <c r="AF49" s="18">
        <f t="shared" si="60"/>
        <v>1.5140301463013817</v>
      </c>
    </row>
    <row r="50" spans="1:32" x14ac:dyDescent="0.2">
      <c r="A50" t="str">
        <f>$A$12</f>
        <v>Skilled trades occupations</v>
      </c>
      <c r="B50" s="18">
        <f t="shared" si="42"/>
        <v>0.49751835633344843</v>
      </c>
      <c r="C50" s="18">
        <f t="shared" si="42"/>
        <v>-14.750913036654435</v>
      </c>
      <c r="D50" s="18">
        <f t="shared" si="42"/>
        <v>-0.17182812043416984</v>
      </c>
      <c r="E50" s="18">
        <f t="shared" si="42"/>
        <v>-0.69243229018695063</v>
      </c>
      <c r="F50" s="18">
        <f t="shared" si="54"/>
        <v>-0.51919992959547079</v>
      </c>
      <c r="H50" s="18">
        <f t="shared" si="51"/>
        <v>-0.51919992959547079</v>
      </c>
      <c r="I50" s="18">
        <f t="shared" si="51"/>
        <v>2.2801146305530207</v>
      </c>
      <c r="J50" s="18">
        <f t="shared" si="51"/>
        <v>1.9054484626382262</v>
      </c>
      <c r="L50" t="str">
        <f>$A$12</f>
        <v>Skilled trades occupations</v>
      </c>
      <c r="M50" s="18">
        <f t="shared" si="43"/>
        <v>0.63075119621627262</v>
      </c>
      <c r="N50" s="18">
        <f t="shared" si="44"/>
        <v>-16.761357603454496</v>
      </c>
      <c r="O50" s="18">
        <f t="shared" si="45"/>
        <v>-0.45592689409080789</v>
      </c>
      <c r="P50" s="18">
        <f t="shared" si="46"/>
        <v>-0.89016961875926226</v>
      </c>
      <c r="Q50" s="18">
        <f t="shared" si="55"/>
        <v>-0.74563293121917562</v>
      </c>
      <c r="S50" s="18">
        <f t="shared" ref="S50:U50" si="61">IF($F$6-$D$6 &lt;&gt; 0,(EXP(LN(1+(S30/100))/($F$6-$D$6))-1)*100,0)</f>
        <v>-0.74563293121917562</v>
      </c>
      <c r="T50" s="18">
        <f t="shared" si="61"/>
        <v>2.1368805033202376</v>
      </c>
      <c r="U50" s="18">
        <f t="shared" si="61"/>
        <v>1.590319848372368</v>
      </c>
      <c r="W50" t="str">
        <f>$A$12</f>
        <v>Skilled trades occupations</v>
      </c>
      <c r="X50" s="18">
        <f t="shared" si="47"/>
        <v>-1.0162430405717848</v>
      </c>
      <c r="Y50" s="18">
        <f t="shared" si="48"/>
        <v>9.056776075545514</v>
      </c>
      <c r="Z50" s="18">
        <f t="shared" si="49"/>
        <v>2.2600276361274485</v>
      </c>
      <c r="AA50" s="18">
        <f t="shared" si="50"/>
        <v>0.75685459268679534</v>
      </c>
      <c r="AB50" s="18">
        <f t="shared" si="57"/>
        <v>1.2554409934500077</v>
      </c>
      <c r="AD50" s="18">
        <f t="shared" ref="AD50:AF50" si="62">IF($F$6-$D$6 &lt;&gt; 0,(EXP(LN(1+(AD30/100))/($F$6-$D$6))-1)*100,0)</f>
        <v>1.2554409934500077</v>
      </c>
      <c r="AE50" s="18">
        <f t="shared" si="62"/>
        <v>3.4616322396264998</v>
      </c>
      <c r="AF50" s="18">
        <f t="shared" si="62"/>
        <v>4.2681154681533551</v>
      </c>
    </row>
    <row r="51" spans="1:32" x14ac:dyDescent="0.2">
      <c r="A51" t="str">
        <f>$A$13</f>
        <v>Caring, leisure and other service occupations</v>
      </c>
      <c r="B51" s="18">
        <f t="shared" si="42"/>
        <v>1.040940110921218</v>
      </c>
      <c r="C51" s="18">
        <f t="shared" si="42"/>
        <v>-4.0832095763062455</v>
      </c>
      <c r="D51" s="18">
        <f t="shared" si="42"/>
        <v>1.3763505865403536</v>
      </c>
      <c r="E51" s="18">
        <f t="shared" si="42"/>
        <v>0.8508472715190063</v>
      </c>
      <c r="F51" s="18">
        <f t="shared" si="54"/>
        <v>1.0257116721042792</v>
      </c>
      <c r="H51" s="18">
        <f t="shared" si="51"/>
        <v>1.0257116721042792</v>
      </c>
      <c r="I51" s="18">
        <f t="shared" si="51"/>
        <v>3.2304590582983295</v>
      </c>
      <c r="J51" s="18">
        <f t="shared" si="51"/>
        <v>3.9052678351539027</v>
      </c>
      <c r="L51" t="str">
        <f>$A$13</f>
        <v>Caring, leisure and other service occupations</v>
      </c>
      <c r="M51" s="18">
        <f t="shared" si="43"/>
        <v>1.0671340321492195</v>
      </c>
      <c r="N51" s="18">
        <f t="shared" si="44"/>
        <v>-3.0692014433072123</v>
      </c>
      <c r="O51" s="18">
        <f t="shared" si="45"/>
        <v>2.377814950121615</v>
      </c>
      <c r="P51" s="18">
        <f t="shared" si="46"/>
        <v>1.0778222875930776</v>
      </c>
      <c r="Q51" s="18">
        <f t="shared" si="55"/>
        <v>1.509308602658499</v>
      </c>
      <c r="S51" s="18">
        <f t="shared" ref="S51:U51" si="63">IF($F$6-$D$6 &lt;&gt; 0,(EXP(LN(1+(S31/100))/($F$6-$D$6))-1)*100,0)</f>
        <v>1.509308602658499</v>
      </c>
      <c r="T51" s="18">
        <f t="shared" si="63"/>
        <v>2.7594448582513031</v>
      </c>
      <c r="U51" s="18">
        <f t="shared" si="63"/>
        <v>3.8258122066509026</v>
      </c>
      <c r="W51" t="str">
        <f>$A$13</f>
        <v>Caring, leisure and other service occupations</v>
      </c>
      <c r="X51" s="18">
        <f t="shared" si="47"/>
        <v>1.0363673284643937</v>
      </c>
      <c r="Y51" s="18">
        <f t="shared" si="48"/>
        <v>-4.2603640046785074</v>
      </c>
      <c r="Z51" s="18">
        <f t="shared" si="49"/>
        <v>1.1950287858394137</v>
      </c>
      <c r="AA51" s="18">
        <f t="shared" si="50"/>
        <v>0.80778182587453173</v>
      </c>
      <c r="AB51" s="18">
        <f t="shared" si="57"/>
        <v>0.93669921041441562</v>
      </c>
      <c r="AD51" s="18">
        <f t="shared" ref="AD51:AF51" si="64">IF($F$6-$D$6 &lt;&gt; 0,(EXP(LN(1+(AD31/100))/($F$6-$D$6))-1)*100,0)</f>
        <v>0.93669921041441562</v>
      </c>
      <c r="AE51" s="18">
        <f t="shared" si="64"/>
        <v>3.3107249982217368</v>
      </c>
      <c r="AF51" s="18">
        <f t="shared" si="64"/>
        <v>3.9192338778521574</v>
      </c>
    </row>
    <row r="52" spans="1:32" x14ac:dyDescent="0.2">
      <c r="A52" t="str">
        <f>$A$14</f>
        <v>Sales and customer service occupations</v>
      </c>
      <c r="B52" s="18">
        <f t="shared" si="42"/>
        <v>-0.74465210221060785</v>
      </c>
      <c r="C52" s="18">
        <f t="shared" si="42"/>
        <v>-0.98889691714914019</v>
      </c>
      <c r="D52" s="18">
        <f t="shared" si="42"/>
        <v>0.49389260279688596</v>
      </c>
      <c r="E52" s="18">
        <f t="shared" si="42"/>
        <v>0.17003498688721308</v>
      </c>
      <c r="F52" s="18">
        <f t="shared" si="54"/>
        <v>0.27787139435073716</v>
      </c>
      <c r="H52" s="18">
        <f t="shared" si="51"/>
        <v>0.27787139435073716</v>
      </c>
      <c r="I52" s="18">
        <f t="shared" si="51"/>
        <v>2.5869542125580569</v>
      </c>
      <c r="J52" s="18">
        <f t="shared" si="51"/>
        <v>2.7824859792870305</v>
      </c>
      <c r="L52" t="str">
        <f>$A$14</f>
        <v>Sales and customer service occupations</v>
      </c>
      <c r="M52" s="18">
        <f t="shared" si="43"/>
        <v>-0.22522854993598518</v>
      </c>
      <c r="N52" s="18">
        <f t="shared" si="44"/>
        <v>1.9765473188495308</v>
      </c>
      <c r="O52" s="18">
        <f t="shared" si="45"/>
        <v>1.172053230757375</v>
      </c>
      <c r="P52" s="18">
        <f t="shared" si="46"/>
        <v>0.30756762723762598</v>
      </c>
      <c r="Q52" s="18">
        <f t="shared" si="55"/>
        <v>0.59490560956256822</v>
      </c>
      <c r="S52" s="18">
        <f t="shared" ref="S52:U52" si="65">IF($F$6-$D$6 &lt;&gt; 0,(EXP(LN(1+(S32/100))/($F$6-$D$6))-1)*100,0)</f>
        <v>0.59490560956256822</v>
      </c>
      <c r="T52" s="18">
        <f t="shared" si="65"/>
        <v>2.0486354248567373</v>
      </c>
      <c r="U52" s="18">
        <f t="shared" si="65"/>
        <v>2.5013107518350841</v>
      </c>
      <c r="W52" t="str">
        <f>$A$14</f>
        <v>Sales and customer service occupations</v>
      </c>
      <c r="X52" s="18">
        <f t="shared" si="47"/>
        <v>-1.1136962208344592</v>
      </c>
      <c r="Y52" s="18">
        <f t="shared" si="48"/>
        <v>-3.1434355114468016</v>
      </c>
      <c r="Z52" s="18">
        <f t="shared" si="49"/>
        <v>-3.7508871547542455E-2</v>
      </c>
      <c r="AA52" s="18">
        <f t="shared" si="50"/>
        <v>5.7043101773390781E-2</v>
      </c>
      <c r="AB52" s="18">
        <f t="shared" si="57"/>
        <v>2.5515844363521722E-2</v>
      </c>
      <c r="AD52" s="18">
        <f t="shared" ref="AD52:AF52" si="66">IF($F$6-$D$6 &lt;&gt; 0,(EXP(LN(1+(AD32/100))/($F$6-$D$6))-1)*100,0)</f>
        <v>2.5515844363521722E-2</v>
      </c>
      <c r="AE52" s="18">
        <f t="shared" si="66"/>
        <v>2.9735878484735689</v>
      </c>
      <c r="AF52" s="18">
        <f t="shared" si="66"/>
        <v>2.9905282532381117</v>
      </c>
    </row>
    <row r="53" spans="1:32" x14ac:dyDescent="0.2">
      <c r="A53" t="str">
        <f>$A$15</f>
        <v>Process, plant and machine operatives</v>
      </c>
      <c r="B53" s="18">
        <f t="shared" si="42"/>
        <v>0.61947460724127712</v>
      </c>
      <c r="C53" s="18">
        <f t="shared" si="42"/>
        <v>-13.269825745457419</v>
      </c>
      <c r="D53" s="18">
        <f t="shared" si="42"/>
        <v>2.6172978898197918</v>
      </c>
      <c r="E53" s="18">
        <f t="shared" si="42"/>
        <v>2.9396720105934193E-3</v>
      </c>
      <c r="F53" s="18">
        <f t="shared" si="54"/>
        <v>0.86690674431910697</v>
      </c>
      <c r="H53" s="18">
        <f t="shared" si="51"/>
        <v>0.86690674431910697</v>
      </c>
      <c r="I53" s="18">
        <f t="shared" si="51"/>
        <v>2.8849291159908308</v>
      </c>
      <c r="J53" s="18">
        <f t="shared" si="51"/>
        <v>3.4791508126365001</v>
      </c>
      <c r="L53" t="str">
        <f>$A$15</f>
        <v>Process, plant and machine operatives</v>
      </c>
      <c r="M53" s="18">
        <f t="shared" si="43"/>
        <v>0.46287036207257604</v>
      </c>
      <c r="N53" s="18">
        <f t="shared" si="44"/>
        <v>-13.162163490209068</v>
      </c>
      <c r="O53" s="18">
        <f t="shared" si="45"/>
        <v>2.1291708786971508</v>
      </c>
      <c r="P53" s="18">
        <f t="shared" si="46"/>
        <v>-0.12264059194675436</v>
      </c>
      <c r="Q53" s="18">
        <f t="shared" si="55"/>
        <v>0.62239186339816399</v>
      </c>
      <c r="S53" s="18">
        <f t="shared" ref="S53:U53" si="67">IF($F$6-$D$6 &lt;&gt; 0,(EXP(LN(1+(S33/100))/($F$6-$D$6))-1)*100,0)</f>
        <v>0.62239186339816399</v>
      </c>
      <c r="T53" s="18">
        <f t="shared" si="67"/>
        <v>2.7644263172611927</v>
      </c>
      <c r="U53" s="18">
        <f t="shared" si="67"/>
        <v>3.1954372730256919</v>
      </c>
      <c r="W53" t="str">
        <f>$A$15</f>
        <v>Process, plant and machine operatives</v>
      </c>
      <c r="X53" s="18">
        <f t="shared" si="47"/>
        <v>1.7861086208648569</v>
      </c>
      <c r="Y53" s="18">
        <f t="shared" si="48"/>
        <v>-14.046113376537351</v>
      </c>
      <c r="Z53" s="18">
        <f t="shared" si="49"/>
        <v>5.9198852607819985</v>
      </c>
      <c r="AA53" s="18">
        <f t="shared" si="50"/>
        <v>0.73636556862759495</v>
      </c>
      <c r="AB53" s="18">
        <f t="shared" si="57"/>
        <v>2.4353885821807753</v>
      </c>
      <c r="AD53" s="18">
        <f t="shared" ref="AD53:AF53" si="68">IF($F$6-$D$6 &lt;&gt; 0,(EXP(LN(1+(AD33/100))/($F$6-$D$6))-1)*100,0)</f>
        <v>2.4353885821807753</v>
      </c>
      <c r="AE53" s="18">
        <f t="shared" si="68"/>
        <v>3.7078648040842044</v>
      </c>
      <c r="AF53" s="18">
        <f t="shared" si="68"/>
        <v>5.2720276733252414</v>
      </c>
    </row>
    <row r="54" spans="1:32" x14ac:dyDescent="0.2">
      <c r="A54" t="str">
        <f>$A$16</f>
        <v>Elementary occupations</v>
      </c>
      <c r="B54" s="18">
        <f t="shared" si="42"/>
        <v>-9.0896195796341672E-2</v>
      </c>
      <c r="C54" s="18">
        <f t="shared" si="42"/>
        <v>-10.626832109291861</v>
      </c>
      <c r="D54" s="18">
        <f t="shared" si="42"/>
        <v>-9.3475500798922972E-2</v>
      </c>
      <c r="E54" s="18">
        <f t="shared" si="42"/>
        <v>-0.46728404151546998</v>
      </c>
      <c r="F54" s="18">
        <f t="shared" si="54"/>
        <v>-0.34283685755983617</v>
      </c>
      <c r="H54" s="18">
        <f t="shared" si="51"/>
        <v>-0.34283685755983617</v>
      </c>
      <c r="I54" s="18">
        <f t="shared" si="51"/>
        <v>2.6099145399108181</v>
      </c>
      <c r="J54" s="18">
        <f t="shared" si="51"/>
        <v>2.372745768036566</v>
      </c>
      <c r="L54" t="str">
        <f>$A$16</f>
        <v>Elementary occupations</v>
      </c>
      <c r="M54" s="18">
        <f t="shared" si="43"/>
        <v>-1.4060909135221067</v>
      </c>
      <c r="N54" s="18">
        <f t="shared" si="44"/>
        <v>-7.4958373550197743</v>
      </c>
      <c r="O54" s="18">
        <f t="shared" si="45"/>
        <v>0.53012299500985183</v>
      </c>
      <c r="P54" s="18">
        <f t="shared" si="46"/>
        <v>-0.35897913873509379</v>
      </c>
      <c r="Q54" s="18">
        <f t="shared" si="55"/>
        <v>-6.3488917455656324E-2</v>
      </c>
      <c r="S54" s="18">
        <f t="shared" ref="S54:U54" si="69">IF($F$6-$D$6 &lt;&gt; 0,(EXP(LN(1+(S34/100))/($F$6-$D$6))-1)*100,0)</f>
        <v>-6.3488917455656324E-2</v>
      </c>
      <c r="T54" s="18">
        <f t="shared" si="69"/>
        <v>2.2632817487539869</v>
      </c>
      <c r="U54" s="18">
        <f t="shared" si="69"/>
        <v>2.2169295745587903</v>
      </c>
      <c r="W54" t="str">
        <f>$A$16</f>
        <v>Elementary occupations</v>
      </c>
      <c r="X54" s="18">
        <f t="shared" si="47"/>
        <v>1.4465195617751281</v>
      </c>
      <c r="Y54" s="18">
        <f t="shared" si="48"/>
        <v>-14.035083200765685</v>
      </c>
      <c r="Z54" s="18">
        <f t="shared" si="49"/>
        <v>-0.84430887208223337</v>
      </c>
      <c r="AA54" s="18">
        <f t="shared" si="50"/>
        <v>-0.60470547445863332</v>
      </c>
      <c r="AB54" s="18">
        <f t="shared" si="57"/>
        <v>-0.6846375364858992</v>
      </c>
      <c r="AD54" s="18">
        <f t="shared" ref="AD54:AF54" si="70">IF($F$6-$D$6 &lt;&gt; 0,(EXP(LN(1+(AD34/100))/($F$6-$D$6))-1)*100,0)</f>
        <v>-0.6846375364858992</v>
      </c>
      <c r="AE54" s="18">
        <f t="shared" si="70"/>
        <v>2.9961388354005081</v>
      </c>
      <c r="AF54" s="18">
        <f t="shared" si="70"/>
        <v>2.5511377854602779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1.3551924780873748</v>
      </c>
      <c r="C56" s="26">
        <f>IF(D$6-C$6 &lt;&gt; 0,(EXP(LN(D18/C18)/(D$6-C$6))-1)*100,0)</f>
        <v>-2.2371414660520061</v>
      </c>
      <c r="D56" s="26">
        <f>IF(E$6-D$6 &lt;&gt; 0,(EXP(LN(E18/D18)/(E$6-D$6))-1)*100,0)</f>
        <v>0.53863347406324369</v>
      </c>
      <c r="E56" s="26">
        <f>IF(F$6-E$6 &lt;&gt; 0,(EXP(LN(F18/E18)/(F$6-E$6))-1)*100,0)</f>
        <v>0.35476393144091567</v>
      </c>
      <c r="F56" s="26">
        <f t="shared" si="54"/>
        <v>0.41601638537631658</v>
      </c>
      <c r="H56" s="26">
        <f t="shared" si="51"/>
        <v>0.41601638537631658</v>
      </c>
      <c r="I56" s="26">
        <f t="shared" ref="I56" si="71">IF($F$6-$D$6 &lt;&gt; 0,(EXP(LN(1+(I36/100))/($F$6-$D$6))-1)*100,0)</f>
        <v>2.7398246201319809</v>
      </c>
      <c r="J56" s="26">
        <f t="shared" ref="J56" si="72">IF($F$6-$D$6 &lt;&gt; 0,(EXP(LN(1+(J36/100))/($F$6-$D$6))-1)*100,0)</f>
        <v>3.0275149135266854</v>
      </c>
      <c r="L56" s="24" t="str">
        <f>$A$18</f>
        <v>All occupations</v>
      </c>
      <c r="M56" s="26">
        <f>IF(N$6-M$6 &lt;&gt; 0,(EXP(LN(N18/M18)/(N$6-M$6))-1)*100,0)</f>
        <v>1.0760069471813738</v>
      </c>
      <c r="N56" s="26">
        <f>IF(O$6-N$6 &lt;&gt; 0,(EXP(LN(O18/N18)/(O$6-N$6))-1)*100,0)</f>
        <v>-2.9245042618503247</v>
      </c>
      <c r="O56" s="26">
        <f>IF(P$6-O$6 &lt;&gt; 0,(EXP(LN(P18/O18)/(P$6-O$6))-1)*100,0)</f>
        <v>0.45616391529306188</v>
      </c>
      <c r="P56" s="26">
        <f>IF(Q$6-P$6 &lt;&gt; 0,(EXP(LN(Q18/P18)/(Q$6-P$6))-1)*100,0)</f>
        <v>0.24111013874230647</v>
      </c>
      <c r="Q56" s="26">
        <f t="shared" ref="Q56" si="73">IF(Q$6-O$6 &lt;&gt; 0,(EXP(LN(Q18/O18)/(Q$6-O$6))-1)*100,0)</f>
        <v>0.31274352873091882</v>
      </c>
      <c r="S56" s="26">
        <f t="shared" ref="S56:U56" si="74">IF($F$6-$D$6 &lt;&gt; 0,(EXP(LN(1+(S36/100))/($F$6-$D$6))-1)*100,0)</f>
        <v>0.31274352873091882</v>
      </c>
      <c r="T56" s="26">
        <f t="shared" si="74"/>
        <v>2.3412156750320934</v>
      </c>
      <c r="U56" s="26">
        <f t="shared" si="74"/>
        <v>2.5688502319178852</v>
      </c>
      <c r="W56" s="24" t="str">
        <f>$A$18</f>
        <v>All occupations</v>
      </c>
      <c r="X56" s="26">
        <f>IF(Y$6-X$6 &lt;&gt; 0,(EXP(LN(Y18/X18)/(Y$6-X$6))-1)*100,0)</f>
        <v>1.6737443214079661</v>
      </c>
      <c r="Y56" s="26">
        <f>IF(Z$6-Y$6 &lt;&gt; 0,(EXP(LN(Z18/Y18)/(Z$6-Y$6))-1)*100,0)</f>
        <v>-1.4643327833716913</v>
      </c>
      <c r="Z56" s="26">
        <f>IF(AA$6-Z$6 &lt;&gt; 0,(EXP(LN(AA18/Z18)/(AA$6-Z$6))-1)*100,0)</f>
        <v>0.62966605396064246</v>
      </c>
      <c r="AA56" s="26">
        <f>IF(AB$6-AA$6 &lt;&gt; 0,(EXP(LN(AB18/AA18)/(AB$6-AA$6))-1)*100,0)</f>
        <v>0.47825073576155397</v>
      </c>
      <c r="AB56" s="26">
        <f t="shared" ref="AB56" si="75">IF(AB$6-Z$6 &lt;&gt; 0,(EXP(LN(AB18/Z18)/(AB$6-Z$6))-1)*100,0)</f>
        <v>0.52869717694969953</v>
      </c>
      <c r="AD56" s="26">
        <f t="shared" ref="AD56:AF56" si="76">IF($F$6-$D$6 &lt;&gt; 0,(EXP(LN(1+(AD36/100))/($F$6-$D$6))-1)*100,0)</f>
        <v>0.52869717694969953</v>
      </c>
      <c r="AE56" s="26">
        <f t="shared" si="76"/>
        <v>3.157456212734</v>
      </c>
      <c r="AF56" s="26">
        <f t="shared" si="76"/>
        <v>3.5042667384653559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16.800664948950214</v>
      </c>
      <c r="C64" s="27">
        <f t="shared" si="77"/>
        <v>3.6926192307694805</v>
      </c>
      <c r="D64" s="27">
        <f t="shared" si="77"/>
        <v>3.34592419553681</v>
      </c>
      <c r="E64" s="27">
        <f t="shared" si="77"/>
        <v>17.223679712474905</v>
      </c>
      <c r="F64" s="27">
        <f>F8-D8</f>
        <v>20.569603908011715</v>
      </c>
      <c r="L64" t="str">
        <f>$A$8</f>
        <v>Managers, directors and senior officials</v>
      </c>
      <c r="M64" s="27">
        <f t="shared" ref="M64:M72" si="78">N8-M8</f>
        <v>9.6226916245201721</v>
      </c>
      <c r="N64" s="27">
        <f t="shared" ref="N64:N72" si="79">O8-N8</f>
        <v>-7.5715981088251283E-2</v>
      </c>
      <c r="O64" s="27">
        <f t="shared" ref="O64:O72" si="80">P8-O8</f>
        <v>6.5722952894446962E-2</v>
      </c>
      <c r="P64" s="27">
        <f t="shared" ref="P64:P72" si="81">Q8-P8</f>
        <v>7.397495352122462</v>
      </c>
      <c r="Q64" s="27">
        <f>Q8-O8</f>
        <v>7.463218305016909</v>
      </c>
      <c r="W64" t="str">
        <f>$A$8</f>
        <v>Managers, directors and senior officials</v>
      </c>
      <c r="X64" s="27">
        <f t="shared" ref="X64:X72" si="82">Y8-X8</f>
        <v>7.1779733244299919</v>
      </c>
      <c r="Y64" s="27">
        <f t="shared" ref="Y64:Y72" si="83">Z8-Y8</f>
        <v>3.7683352118578597</v>
      </c>
      <c r="Z64" s="27">
        <f t="shared" ref="Z64:Z72" si="84">AA8-Z8</f>
        <v>3.2802012426423701</v>
      </c>
      <c r="AA64" s="27">
        <f t="shared" ref="AA64:AA72" si="85">AB8-AA8</f>
        <v>9.8261843603525421</v>
      </c>
      <c r="AB64" s="27">
        <f>AB8-Z8</f>
        <v>13.106385602994912</v>
      </c>
    </row>
    <row r="65" spans="1:31" x14ac:dyDescent="0.2">
      <c r="A65" t="str">
        <f>$A$9</f>
        <v>Professional occupations</v>
      </c>
      <c r="B65" s="27">
        <f t="shared" si="77"/>
        <v>40.401578817890226</v>
      </c>
      <c r="C65" s="27">
        <f t="shared" si="77"/>
        <v>13.73706018579054</v>
      </c>
      <c r="D65" s="27">
        <f t="shared" si="77"/>
        <v>23.557225599616913</v>
      </c>
      <c r="E65" s="27">
        <f t="shared" si="77"/>
        <v>36.349893597734081</v>
      </c>
      <c r="F65" s="27">
        <f t="shared" ref="F65:F72" si="86">F9-D9</f>
        <v>59.907119197350994</v>
      </c>
      <c r="L65" t="str">
        <f>$A$9</f>
        <v>Professional occupations</v>
      </c>
      <c r="M65" s="27">
        <f t="shared" si="78"/>
        <v>17.560656273608316</v>
      </c>
      <c r="N65" s="27">
        <f t="shared" si="79"/>
        <v>8.4883473175030133</v>
      </c>
      <c r="O65" s="27">
        <f t="shared" si="80"/>
        <v>9.6866266232809437</v>
      </c>
      <c r="P65" s="27">
        <f t="shared" si="81"/>
        <v>12.743588045106947</v>
      </c>
      <c r="Q65" s="27">
        <f t="shared" ref="Q65:Q72" si="87">Q9-O9</f>
        <v>22.43021466838789</v>
      </c>
      <c r="W65" t="str">
        <f>$A$9</f>
        <v>Professional occupations</v>
      </c>
      <c r="X65" s="27">
        <f t="shared" si="82"/>
        <v>22.84092254428198</v>
      </c>
      <c r="Y65" s="27">
        <f t="shared" si="83"/>
        <v>5.248712868287555</v>
      </c>
      <c r="Z65" s="27">
        <f t="shared" si="84"/>
        <v>13.870598976335799</v>
      </c>
      <c r="AA65" s="27">
        <f t="shared" si="85"/>
        <v>23.606305552627333</v>
      </c>
      <c r="AB65" s="27">
        <f t="shared" ref="AB65:AB72" si="88">AB9-Z9</f>
        <v>37.476904528963132</v>
      </c>
    </row>
    <row r="66" spans="1:31" x14ac:dyDescent="0.2">
      <c r="A66" t="str">
        <f>$A$10</f>
        <v>Associate professional occupations</v>
      </c>
      <c r="B66" s="27">
        <f t="shared" si="77"/>
        <v>16.496612510420221</v>
      </c>
      <c r="C66" s="27">
        <f t="shared" si="77"/>
        <v>5.9746777258874602</v>
      </c>
      <c r="D66" s="27">
        <f t="shared" si="77"/>
        <v>-4.4413998271120079</v>
      </c>
      <c r="E66" s="27">
        <f t="shared" si="77"/>
        <v>13.725505858434929</v>
      </c>
      <c r="F66" s="27">
        <f t="shared" si="86"/>
        <v>9.2841060313229207</v>
      </c>
      <c r="L66" t="str">
        <f>$A$10</f>
        <v>Associate professional occupations</v>
      </c>
      <c r="M66" s="27">
        <f t="shared" si="78"/>
        <v>6.8094381331070224</v>
      </c>
      <c r="N66" s="27">
        <f t="shared" si="79"/>
        <v>3.4800258542940412</v>
      </c>
      <c r="O66" s="27">
        <f t="shared" si="80"/>
        <v>-6.3631103466642003</v>
      </c>
      <c r="P66" s="27">
        <f t="shared" si="81"/>
        <v>2.1357501168135826</v>
      </c>
      <c r="Q66" s="27">
        <f t="shared" si="87"/>
        <v>-4.2273602298506177</v>
      </c>
      <c r="W66" t="str">
        <f>$A$10</f>
        <v>Associate professional occupations</v>
      </c>
      <c r="X66" s="27">
        <f t="shared" si="82"/>
        <v>9.6871743773131413</v>
      </c>
      <c r="Y66" s="27">
        <f t="shared" si="83"/>
        <v>2.4946518715933763</v>
      </c>
      <c r="Z66" s="27">
        <f t="shared" si="84"/>
        <v>1.9217105195523061</v>
      </c>
      <c r="AA66" s="27">
        <f t="shared" si="85"/>
        <v>11.589755741621332</v>
      </c>
      <c r="AB66" s="27">
        <f t="shared" si="88"/>
        <v>13.511466261173638</v>
      </c>
    </row>
    <row r="67" spans="1:31" x14ac:dyDescent="0.2">
      <c r="A67" t="str">
        <f>$A$11</f>
        <v>Administrative and secretarial occupations</v>
      </c>
      <c r="B67" s="27">
        <f t="shared" si="77"/>
        <v>-6.4593213470673447</v>
      </c>
      <c r="C67" s="27">
        <f t="shared" si="77"/>
        <v>5.0110435442500716</v>
      </c>
      <c r="D67" s="27">
        <f t="shared" si="77"/>
        <v>-8.5913111389395169</v>
      </c>
      <c r="E67" s="27">
        <f t="shared" si="77"/>
        <v>-15.796803576878204</v>
      </c>
      <c r="F67" s="27">
        <f t="shared" si="86"/>
        <v>-24.388114715817721</v>
      </c>
      <c r="L67" t="str">
        <f>$A$11</f>
        <v>Administrative and secretarial occupations</v>
      </c>
      <c r="M67" s="27">
        <f t="shared" si="78"/>
        <v>-3.3194320687286591</v>
      </c>
      <c r="N67" s="27">
        <f t="shared" si="79"/>
        <v>7.9764924388556295</v>
      </c>
      <c r="O67" s="27">
        <f t="shared" si="80"/>
        <v>-0.73376886408833997</v>
      </c>
      <c r="P67" s="27">
        <f t="shared" si="81"/>
        <v>5.3772906986207332</v>
      </c>
      <c r="Q67" s="27">
        <f t="shared" si="87"/>
        <v>4.6435218345323932</v>
      </c>
      <c r="W67" t="str">
        <f>$A$11</f>
        <v>Administrative and secretarial occupations</v>
      </c>
      <c r="X67" s="27">
        <f t="shared" si="82"/>
        <v>-3.1398892783383729</v>
      </c>
      <c r="Y67" s="27">
        <f t="shared" si="83"/>
        <v>-2.9654488946054869</v>
      </c>
      <c r="Z67" s="27">
        <f t="shared" si="84"/>
        <v>-7.8575422748514399</v>
      </c>
      <c r="AA67" s="27">
        <f t="shared" si="85"/>
        <v>-21.174094275499002</v>
      </c>
      <c r="AB67" s="27">
        <f t="shared" si="88"/>
        <v>-29.031636550350441</v>
      </c>
    </row>
    <row r="68" spans="1:31" x14ac:dyDescent="0.2">
      <c r="A68" t="str">
        <f>$A$12</f>
        <v>Skilled trades occupations</v>
      </c>
      <c r="B68" s="27">
        <f t="shared" si="77"/>
        <v>2.9564691708370106</v>
      </c>
      <c r="C68" s="27">
        <f t="shared" si="77"/>
        <v>-22.187318392246937</v>
      </c>
      <c r="D68" s="27">
        <f t="shared" si="77"/>
        <v>-1.0978611419129294</v>
      </c>
      <c r="E68" s="27">
        <f t="shared" si="77"/>
        <v>-8.5334685789612479</v>
      </c>
      <c r="F68" s="27">
        <f t="shared" si="86"/>
        <v>-9.6313297208741773</v>
      </c>
      <c r="L68" t="str">
        <f>$A$12</f>
        <v>Skilled trades occupations</v>
      </c>
      <c r="M68" s="27">
        <f t="shared" si="78"/>
        <v>3.4449294262136902</v>
      </c>
      <c r="N68" s="27">
        <f t="shared" si="79"/>
        <v>-23.248102002423025</v>
      </c>
      <c r="O68" s="27">
        <f t="shared" si="80"/>
        <v>-2.6080048659992201</v>
      </c>
      <c r="P68" s="27">
        <f t="shared" si="81"/>
        <v>-9.6520957274539256</v>
      </c>
      <c r="Q68" s="27">
        <f t="shared" si="87"/>
        <v>-12.260100593453146</v>
      </c>
      <c r="W68" t="str">
        <f>$A$12</f>
        <v>Skilled trades occupations</v>
      </c>
      <c r="X68" s="27">
        <f t="shared" si="82"/>
        <v>-0.48846025537669036</v>
      </c>
      <c r="Y68" s="27">
        <f t="shared" si="83"/>
        <v>1.0607836101760757</v>
      </c>
      <c r="Z68" s="27">
        <f t="shared" si="84"/>
        <v>1.5101437240862161</v>
      </c>
      <c r="AA68" s="27">
        <f t="shared" si="85"/>
        <v>1.1186271484928323</v>
      </c>
      <c r="AB68" s="27">
        <f t="shared" si="88"/>
        <v>2.6287708725790484</v>
      </c>
    </row>
    <row r="69" spans="1:31" x14ac:dyDescent="0.2">
      <c r="A69" t="str">
        <f>$A$13</f>
        <v>Caring, leisure and other service occupations</v>
      </c>
      <c r="B69" s="27">
        <f t="shared" si="77"/>
        <v>5.9062799336162755</v>
      </c>
      <c r="C69" s="27">
        <f t="shared" si="77"/>
        <v>-5.9435278400835898</v>
      </c>
      <c r="D69" s="27">
        <f t="shared" si="77"/>
        <v>9.8762210005432678</v>
      </c>
      <c r="E69" s="27">
        <f t="shared" si="77"/>
        <v>13.217785911253543</v>
      </c>
      <c r="F69" s="27">
        <f t="shared" si="86"/>
        <v>23.094006911796811</v>
      </c>
      <c r="L69" t="str">
        <f>$A$13</f>
        <v>Caring, leisure and other service occupations</v>
      </c>
      <c r="M69" s="27">
        <f t="shared" si="78"/>
        <v>0.89992906077912593</v>
      </c>
      <c r="N69" s="27">
        <f t="shared" si="79"/>
        <v>-0.66442964597657195</v>
      </c>
      <c r="O69" s="27">
        <f t="shared" si="80"/>
        <v>2.6162845473225467</v>
      </c>
      <c r="P69" s="27">
        <f t="shared" si="81"/>
        <v>2.6706634159886384</v>
      </c>
      <c r="Q69" s="27">
        <f t="shared" si="87"/>
        <v>5.2869479633111851</v>
      </c>
      <c r="W69" t="str">
        <f>$A$13</f>
        <v>Caring, leisure and other service occupations</v>
      </c>
      <c r="X69" s="27">
        <f t="shared" si="82"/>
        <v>5.006350872837146</v>
      </c>
      <c r="Y69" s="27">
        <f t="shared" si="83"/>
        <v>-5.2790981941070214</v>
      </c>
      <c r="Z69" s="27">
        <f t="shared" si="84"/>
        <v>7.2599364532205897</v>
      </c>
      <c r="AA69" s="27">
        <f t="shared" si="85"/>
        <v>10.547122495265072</v>
      </c>
      <c r="AB69" s="27">
        <f t="shared" si="88"/>
        <v>17.807058948485661</v>
      </c>
    </row>
    <row r="70" spans="1:31" x14ac:dyDescent="0.2">
      <c r="A70" t="str">
        <f>$A$14</f>
        <v>Sales and customer service occupations</v>
      </c>
      <c r="B70" s="27">
        <f t="shared" si="77"/>
        <v>-3.2447407150893355</v>
      </c>
      <c r="C70" s="27">
        <f t="shared" si="77"/>
        <v>-1.0572732299483221</v>
      </c>
      <c r="D70" s="27">
        <f t="shared" si="77"/>
        <v>2.6400522201671492</v>
      </c>
      <c r="E70" s="27">
        <f t="shared" si="77"/>
        <v>1.8590117454117774</v>
      </c>
      <c r="F70" s="27">
        <f t="shared" si="86"/>
        <v>4.4990639655789266</v>
      </c>
      <c r="L70" t="str">
        <f>$A$14</f>
        <v>Sales and customer service occupations</v>
      </c>
      <c r="M70" s="27">
        <f t="shared" si="78"/>
        <v>-0.40761949305894518</v>
      </c>
      <c r="N70" s="27">
        <f t="shared" si="79"/>
        <v>0.8892609105967253</v>
      </c>
      <c r="O70" s="27">
        <f t="shared" si="80"/>
        <v>2.7524518124151669</v>
      </c>
      <c r="P70" s="27">
        <f t="shared" si="81"/>
        <v>1.5166461715815132</v>
      </c>
      <c r="Q70" s="27">
        <f t="shared" si="87"/>
        <v>4.2690979839966801</v>
      </c>
      <c r="W70" t="str">
        <f>$A$14</f>
        <v>Sales and customer service occupations</v>
      </c>
      <c r="X70" s="27">
        <f t="shared" si="82"/>
        <v>-2.837121222030504</v>
      </c>
      <c r="Y70" s="27">
        <f t="shared" si="83"/>
        <v>-1.9465341405449692</v>
      </c>
      <c r="Z70" s="27">
        <f t="shared" si="84"/>
        <v>-0.11239959224805318</v>
      </c>
      <c r="AA70" s="27">
        <f t="shared" si="85"/>
        <v>0.34236557383043476</v>
      </c>
      <c r="AB70" s="27">
        <f t="shared" si="88"/>
        <v>0.22996598158238157</v>
      </c>
    </row>
    <row r="71" spans="1:31" x14ac:dyDescent="0.2">
      <c r="A71" t="str">
        <f>$A$15</f>
        <v>Process, plant and machine operatives</v>
      </c>
      <c r="B71" s="27">
        <f t="shared" si="77"/>
        <v>2.7443751364821196</v>
      </c>
      <c r="C71" s="27">
        <f t="shared" si="77"/>
        <v>-14.925193036224101</v>
      </c>
      <c r="D71" s="27">
        <f t="shared" si="77"/>
        <v>13.45176033626538</v>
      </c>
      <c r="E71" s="27">
        <f t="shared" si="77"/>
        <v>3.2635040652337466E-2</v>
      </c>
      <c r="F71" s="27">
        <f t="shared" si="86"/>
        <v>13.484395376917718</v>
      </c>
      <c r="L71" t="str">
        <f>$A$15</f>
        <v>Process, plant and machine operatives</v>
      </c>
      <c r="M71" s="27">
        <f t="shared" si="78"/>
        <v>1.8078440178228163</v>
      </c>
      <c r="N71" s="27">
        <f t="shared" si="79"/>
        <v>-13.001008433325893</v>
      </c>
      <c r="O71" s="27">
        <f t="shared" si="80"/>
        <v>9.5286558045376495</v>
      </c>
      <c r="P71" s="27">
        <f t="shared" si="81"/>
        <v>-1.1623755164021503</v>
      </c>
      <c r="Q71" s="27">
        <f t="shared" si="87"/>
        <v>8.3662802881354992</v>
      </c>
      <c r="W71" t="str">
        <f>$A$15</f>
        <v>Process, plant and machine operatives</v>
      </c>
      <c r="X71" s="27">
        <f t="shared" si="82"/>
        <v>0.93653111865926775</v>
      </c>
      <c r="Y71" s="27">
        <f t="shared" si="83"/>
        <v>-1.9241846028983289</v>
      </c>
      <c r="Z71" s="27">
        <f t="shared" si="84"/>
        <v>3.9231045317278781</v>
      </c>
      <c r="AA71" s="27">
        <f t="shared" si="85"/>
        <v>1.1950105570544061</v>
      </c>
      <c r="AB71" s="27">
        <f t="shared" si="88"/>
        <v>5.1181150887822842</v>
      </c>
    </row>
    <row r="72" spans="1:31" x14ac:dyDescent="0.2">
      <c r="A72" t="str">
        <f>$A$16</f>
        <v>Elementary occupations</v>
      </c>
      <c r="B72" s="27">
        <f t="shared" si="77"/>
        <v>-0.55991845604046375</v>
      </c>
      <c r="C72" s="27">
        <f t="shared" si="77"/>
        <v>-16.328088188193931</v>
      </c>
      <c r="D72" s="27">
        <f t="shared" si="77"/>
        <v>-0.6406112441652283</v>
      </c>
      <c r="E72" s="27">
        <f t="shared" si="77"/>
        <v>-6.2542397101227607</v>
      </c>
      <c r="F72" s="27">
        <f t="shared" si="86"/>
        <v>-6.894850954287989</v>
      </c>
      <c r="L72" t="str">
        <f>$A$16</f>
        <v>Elementary occupations</v>
      </c>
      <c r="M72" s="27">
        <f t="shared" si="78"/>
        <v>-4.6670025828561137</v>
      </c>
      <c r="N72" s="27">
        <f t="shared" si="79"/>
        <v>-6.002823719985372</v>
      </c>
      <c r="O72" s="27">
        <f t="shared" si="80"/>
        <v>1.9844854869297848</v>
      </c>
      <c r="P72" s="27">
        <f t="shared" si="81"/>
        <v>-2.6868407037239734</v>
      </c>
      <c r="Q72" s="27">
        <f t="shared" si="87"/>
        <v>-0.70235521679418866</v>
      </c>
      <c r="W72" t="str">
        <f>$A$16</f>
        <v>Elementary occupations</v>
      </c>
      <c r="X72" s="27">
        <f t="shared" si="82"/>
        <v>4.1070841268156073</v>
      </c>
      <c r="Y72" s="27">
        <f t="shared" si="83"/>
        <v>-10.325264468208729</v>
      </c>
      <c r="Z72" s="27">
        <f t="shared" si="84"/>
        <v>-2.6250967310949278</v>
      </c>
      <c r="AA72" s="27">
        <f t="shared" si="85"/>
        <v>-3.5673990063988157</v>
      </c>
      <c r="AB72" s="27">
        <f t="shared" si="88"/>
        <v>-6.1924957374937435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75.041999999999234</v>
      </c>
      <c r="C74" s="29">
        <f t="shared" ref="C74" si="89">D18-C18</f>
        <v>-32.025999999999385</v>
      </c>
      <c r="D74" s="29">
        <f>E18-D18</f>
        <v>38.099999999999454</v>
      </c>
      <c r="E74" s="29">
        <f>F18-E18</f>
        <v>51.823999999999614</v>
      </c>
      <c r="F74" s="29">
        <f>F18-D18</f>
        <v>89.923999999999069</v>
      </c>
      <c r="L74" s="24" t="str">
        <f>$A$18</f>
        <v>All occupations</v>
      </c>
      <c r="M74" s="29">
        <f>N18-M18</f>
        <v>31.751434391407543</v>
      </c>
      <c r="N74" s="29">
        <f t="shared" ref="N74" si="90">O18-N18</f>
        <v>-22.157953261549665</v>
      </c>
      <c r="O74" s="29">
        <f>P18-O18</f>
        <v>16.929343150628711</v>
      </c>
      <c r="P74" s="29">
        <f>Q18-P18</f>
        <v>18.340121852653738</v>
      </c>
      <c r="Q74" s="29">
        <f>Q18-O18</f>
        <v>35.269465003282448</v>
      </c>
      <c r="W74" s="24" t="str">
        <f>$A$18</f>
        <v>All occupations</v>
      </c>
      <c r="X74" s="29">
        <f>Y18-X18</f>
        <v>43.290565608591578</v>
      </c>
      <c r="Y74" s="29">
        <f t="shared" ref="Y74" si="91">Z18-Y18</f>
        <v>-9.8680467384497206</v>
      </c>
      <c r="Z74" s="29">
        <f>AA18-Z18</f>
        <v>21.170656849370857</v>
      </c>
      <c r="AA74" s="29">
        <f>AB18-AA18</f>
        <v>33.48387814734599</v>
      </c>
      <c r="AB74" s="29">
        <f>AB18-Z18</f>
        <v>54.654534996716848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113.79089207834019</v>
      </c>
      <c r="C80" s="11">
        <f t="shared" si="92"/>
        <v>130.59155702729041</v>
      </c>
      <c r="D80" s="11">
        <f t="shared" si="92"/>
        <v>134.28417625805989</v>
      </c>
      <c r="E80" s="11">
        <f t="shared" si="92"/>
        <v>137.6301004535967</v>
      </c>
      <c r="F80" s="11">
        <f t="shared" si="92"/>
        <v>154.8537801660716</v>
      </c>
      <c r="H80" s="40">
        <f>IF(D$6-B$6 &lt;&gt; 0,(EXP(LN(D8/B8)/(D$6-B$6))-1)*100,0)</f>
        <v>3.3673702129094041</v>
      </c>
      <c r="I80" s="40">
        <f t="shared" ref="I80:I88" si="93">F46</f>
        <v>0.95468192464054358</v>
      </c>
      <c r="L80" t="str">
        <f t="shared" ref="L80:Q88" si="94">L8</f>
        <v>Managers, directors and senior officials</v>
      </c>
      <c r="M80" s="11">
        <f t="shared" si="94"/>
        <v>76.919179624904928</v>
      </c>
      <c r="N80" s="11">
        <f t="shared" si="94"/>
        <v>86.5418712494251</v>
      </c>
      <c r="O80" s="11">
        <f t="shared" si="94"/>
        <v>86.466155268336848</v>
      </c>
      <c r="P80" s="11">
        <f t="shared" si="94"/>
        <v>86.531878221231295</v>
      </c>
      <c r="Q80" s="11">
        <f t="shared" si="94"/>
        <v>93.929373573353757</v>
      </c>
      <c r="S80" s="40">
        <f t="shared" ref="S80:S88" si="95">IF(O$6-M$6 &lt;&gt; 0,(EXP(LN(O8/M8)/(O$6-M$6))-1)*100,0)</f>
        <v>2.3675480369056423</v>
      </c>
      <c r="T80" s="40">
        <f t="shared" ref="T80:T88" si="96">Q46</f>
        <v>0.55345986870760644</v>
      </c>
      <c r="W80" t="str">
        <f t="shared" ref="W80:AB88" si="97">W8</f>
        <v>Managers, directors and senior officials</v>
      </c>
      <c r="X80" s="11">
        <f t="shared" si="97"/>
        <v>36.871712453435251</v>
      </c>
      <c r="Y80" s="11">
        <f t="shared" si="97"/>
        <v>44.049685777865243</v>
      </c>
      <c r="Z80" s="11">
        <f t="shared" si="97"/>
        <v>47.818020989723102</v>
      </c>
      <c r="AA80" s="11">
        <f t="shared" si="97"/>
        <v>51.098222232365472</v>
      </c>
      <c r="AB80" s="11">
        <f t="shared" si="97"/>
        <v>60.924406592718015</v>
      </c>
      <c r="AD80" s="40">
        <f t="shared" ref="AD80:AD88" si="98">IF(Z$6-X$6 &lt;&gt; 0,(EXP(LN(Z8/X8)/(Z$6-X$6))-1)*100,0)</f>
        <v>5.3366877281536329</v>
      </c>
      <c r="AE80" s="40">
        <f t="shared" ref="AE80:AE88" si="99">AB46</f>
        <v>1.6279848019320031</v>
      </c>
    </row>
    <row r="81" spans="1:31" x14ac:dyDescent="0.2">
      <c r="A81" t="str">
        <f t="shared" si="92"/>
        <v>Professional occupations</v>
      </c>
      <c r="B81" s="11">
        <f t="shared" si="92"/>
        <v>250.81014414058265</v>
      </c>
      <c r="C81" s="11">
        <f t="shared" si="92"/>
        <v>291.21172295847288</v>
      </c>
      <c r="D81" s="11">
        <f t="shared" si="92"/>
        <v>304.94878314426342</v>
      </c>
      <c r="E81" s="11">
        <f t="shared" si="92"/>
        <v>328.50600874388033</v>
      </c>
      <c r="F81" s="11">
        <f t="shared" si="92"/>
        <v>364.85590234161441</v>
      </c>
      <c r="H81" s="40">
        <f t="shared" ref="H81:H88" si="100">IF(D$6-B$6 &lt;&gt; 0,(EXP(LN(D9/B9)/(D$6-B$6))-1)*100,0)</f>
        <v>3.9863564600661983</v>
      </c>
      <c r="I81" s="40">
        <f t="shared" si="93"/>
        <v>1.2029016895549027</v>
      </c>
      <c r="L81" t="str">
        <f t="shared" si="94"/>
        <v>Professional occupations</v>
      </c>
      <c r="M81" s="11">
        <f t="shared" si="94"/>
        <v>130.13490695195426</v>
      </c>
      <c r="N81" s="11">
        <f t="shared" si="94"/>
        <v>147.69556322556258</v>
      </c>
      <c r="O81" s="11">
        <f t="shared" si="94"/>
        <v>156.18391054306559</v>
      </c>
      <c r="P81" s="11">
        <f t="shared" si="94"/>
        <v>165.87053716634654</v>
      </c>
      <c r="Q81" s="11">
        <f t="shared" si="94"/>
        <v>178.61412521145348</v>
      </c>
      <c r="S81" s="40">
        <f t="shared" si="95"/>
        <v>3.716653944054471</v>
      </c>
      <c r="T81" s="40">
        <f t="shared" si="96"/>
        <v>0.89863723132876938</v>
      </c>
      <c r="W81" t="str">
        <f t="shared" si="97"/>
        <v>Professional occupations</v>
      </c>
      <c r="X81" s="11">
        <f t="shared" si="97"/>
        <v>120.67523718862832</v>
      </c>
      <c r="Y81" s="11">
        <f t="shared" si="97"/>
        <v>143.5161597329103</v>
      </c>
      <c r="Z81" s="11">
        <f t="shared" si="97"/>
        <v>148.76487260119785</v>
      </c>
      <c r="AA81" s="11">
        <f t="shared" si="97"/>
        <v>162.63547157753365</v>
      </c>
      <c r="AB81" s="11">
        <f t="shared" si="97"/>
        <v>186.24177713016098</v>
      </c>
      <c r="AD81" s="40">
        <f t="shared" si="98"/>
        <v>4.2740991881449863</v>
      </c>
      <c r="AE81" s="40">
        <f t="shared" si="99"/>
        <v>1.5091319999796848</v>
      </c>
    </row>
    <row r="82" spans="1:31" x14ac:dyDescent="0.2">
      <c r="A82" t="str">
        <f t="shared" si="92"/>
        <v>Associate professional occupations</v>
      </c>
      <c r="B82" s="11">
        <f t="shared" si="92"/>
        <v>158.92698356597396</v>
      </c>
      <c r="C82" s="11">
        <f t="shared" si="92"/>
        <v>175.42359607639418</v>
      </c>
      <c r="D82" s="11">
        <f t="shared" si="92"/>
        <v>181.39827380228164</v>
      </c>
      <c r="E82" s="11">
        <f t="shared" si="92"/>
        <v>176.95687397516963</v>
      </c>
      <c r="F82" s="11">
        <f t="shared" si="92"/>
        <v>190.68237983360456</v>
      </c>
      <c r="H82" s="40">
        <f t="shared" si="100"/>
        <v>2.6802936179400216</v>
      </c>
      <c r="I82" s="40">
        <f t="shared" si="93"/>
        <v>0.33331485848380193</v>
      </c>
      <c r="L82" t="str">
        <f t="shared" si="94"/>
        <v>Associate professional occupations</v>
      </c>
      <c r="M82" s="11">
        <f t="shared" si="94"/>
        <v>88.829903775446866</v>
      </c>
      <c r="N82" s="11">
        <f t="shared" si="94"/>
        <v>95.639341908553888</v>
      </c>
      <c r="O82" s="11">
        <f t="shared" si="94"/>
        <v>99.119367762847929</v>
      </c>
      <c r="P82" s="11">
        <f t="shared" si="94"/>
        <v>92.756257416183729</v>
      </c>
      <c r="Q82" s="11">
        <f t="shared" si="94"/>
        <v>94.892007532997312</v>
      </c>
      <c r="S82" s="40">
        <f t="shared" si="95"/>
        <v>2.2162317189546421</v>
      </c>
      <c r="T82" s="40">
        <f t="shared" si="96"/>
        <v>-0.29014743377111518</v>
      </c>
      <c r="W82" t="str">
        <f t="shared" si="97"/>
        <v>Associate professional occupations</v>
      </c>
      <c r="X82" s="11">
        <f t="shared" si="97"/>
        <v>70.097079790527104</v>
      </c>
      <c r="Y82" s="11">
        <f t="shared" si="97"/>
        <v>79.784254167840245</v>
      </c>
      <c r="Z82" s="11">
        <f t="shared" si="97"/>
        <v>82.278906039433622</v>
      </c>
      <c r="AA82" s="11">
        <f t="shared" si="97"/>
        <v>84.200616558985928</v>
      </c>
      <c r="AB82" s="11">
        <f t="shared" si="97"/>
        <v>95.79037230060726</v>
      </c>
      <c r="AD82" s="40">
        <f t="shared" si="98"/>
        <v>3.2565752610926424</v>
      </c>
      <c r="AE82" s="40">
        <f t="shared" si="99"/>
        <v>1.018804247681504</v>
      </c>
    </row>
    <row r="83" spans="1:31" x14ac:dyDescent="0.2">
      <c r="A83" t="str">
        <f t="shared" si="92"/>
        <v>Administrative and secretarial occupations</v>
      </c>
      <c r="B83" s="11">
        <f t="shared" si="92"/>
        <v>171.77935834819672</v>
      </c>
      <c r="C83" s="11">
        <f t="shared" si="92"/>
        <v>165.32003700112938</v>
      </c>
      <c r="D83" s="11">
        <f t="shared" si="92"/>
        <v>170.33108054537945</v>
      </c>
      <c r="E83" s="11">
        <f t="shared" si="92"/>
        <v>161.73976940643993</v>
      </c>
      <c r="F83" s="11">
        <f t="shared" si="92"/>
        <v>145.94296582956173</v>
      </c>
      <c r="H83" s="40">
        <f t="shared" si="100"/>
        <v>-0.16919225490563683</v>
      </c>
      <c r="I83" s="40">
        <f t="shared" si="93"/>
        <v>-1.024899575724092</v>
      </c>
      <c r="L83" t="str">
        <f t="shared" si="94"/>
        <v>Administrative and secretarial occupations</v>
      </c>
      <c r="M83" s="11">
        <f t="shared" si="94"/>
        <v>46.910713205006978</v>
      </c>
      <c r="N83" s="11">
        <f t="shared" si="94"/>
        <v>43.591281136278319</v>
      </c>
      <c r="O83" s="11">
        <f t="shared" si="94"/>
        <v>51.567773575133948</v>
      </c>
      <c r="P83" s="11">
        <f t="shared" si="94"/>
        <v>50.834004711045608</v>
      </c>
      <c r="Q83" s="11">
        <f t="shared" si="94"/>
        <v>56.211295409666342</v>
      </c>
      <c r="S83" s="40">
        <f t="shared" si="95"/>
        <v>1.9110483349380925</v>
      </c>
      <c r="T83" s="40">
        <f t="shared" si="96"/>
        <v>0.57646043110350931</v>
      </c>
      <c r="W83" t="str">
        <f t="shared" si="97"/>
        <v>Administrative and secretarial occupations</v>
      </c>
      <c r="X83" s="11">
        <f t="shared" si="97"/>
        <v>124.86864514318964</v>
      </c>
      <c r="Y83" s="11">
        <f t="shared" si="97"/>
        <v>121.72875586485127</v>
      </c>
      <c r="Z83" s="11">
        <f t="shared" si="97"/>
        <v>118.76330697024578</v>
      </c>
      <c r="AA83" s="11">
        <f t="shared" si="97"/>
        <v>110.90576469539434</v>
      </c>
      <c r="AB83" s="11">
        <f t="shared" si="97"/>
        <v>89.731670419895337</v>
      </c>
      <c r="AD83" s="40">
        <f t="shared" si="98"/>
        <v>-0.99758776291855034</v>
      </c>
      <c r="AE83" s="40">
        <f t="shared" si="99"/>
        <v>-1.8513723835320683</v>
      </c>
    </row>
    <row r="84" spans="1:31" x14ac:dyDescent="0.2">
      <c r="A84" t="str">
        <f t="shared" si="92"/>
        <v>Skilled trades occupations</v>
      </c>
      <c r="B84" s="11">
        <f t="shared" si="92"/>
        <v>147.45671770860457</v>
      </c>
      <c r="C84" s="11">
        <f t="shared" si="92"/>
        <v>150.41318687944158</v>
      </c>
      <c r="D84" s="11">
        <f t="shared" si="92"/>
        <v>128.22586848719465</v>
      </c>
      <c r="E84" s="11">
        <f t="shared" si="92"/>
        <v>127.12800734528172</v>
      </c>
      <c r="F84" s="11">
        <f t="shared" si="92"/>
        <v>118.59453876632047</v>
      </c>
      <c r="H84" s="40">
        <f t="shared" si="100"/>
        <v>-2.7561337453580026</v>
      </c>
      <c r="I84" s="40">
        <f t="shared" si="93"/>
        <v>-0.51919992959547079</v>
      </c>
      <c r="L84" t="str">
        <f t="shared" si="94"/>
        <v>Skilled trades occupations</v>
      </c>
      <c r="M84" s="11">
        <f t="shared" si="94"/>
        <v>135.25566125643849</v>
      </c>
      <c r="N84" s="11">
        <f t="shared" si="94"/>
        <v>138.70059068265218</v>
      </c>
      <c r="O84" s="11">
        <f t="shared" si="94"/>
        <v>115.45248868022915</v>
      </c>
      <c r="P84" s="11">
        <f t="shared" si="94"/>
        <v>112.84448381422993</v>
      </c>
      <c r="Q84" s="11">
        <f t="shared" si="94"/>
        <v>103.19238808677601</v>
      </c>
      <c r="S84" s="40">
        <f t="shared" si="95"/>
        <v>-3.1165558342026389</v>
      </c>
      <c r="T84" s="40">
        <f t="shared" si="96"/>
        <v>-0.74563293121917562</v>
      </c>
      <c r="W84" t="str">
        <f t="shared" si="97"/>
        <v>Skilled trades occupations</v>
      </c>
      <c r="X84" s="11">
        <f t="shared" si="97"/>
        <v>12.201056452166089</v>
      </c>
      <c r="Y84" s="11">
        <f t="shared" si="97"/>
        <v>11.712596196789399</v>
      </c>
      <c r="Z84" s="11">
        <f t="shared" si="97"/>
        <v>12.773379806965474</v>
      </c>
      <c r="AA84" s="11">
        <f t="shared" si="97"/>
        <v>14.28352353105169</v>
      </c>
      <c r="AB84" s="11">
        <f t="shared" si="97"/>
        <v>15.402150679544523</v>
      </c>
      <c r="AD84" s="40">
        <f t="shared" si="98"/>
        <v>0.92103083053340917</v>
      </c>
      <c r="AE84" s="40">
        <f t="shared" si="99"/>
        <v>1.2554409934500077</v>
      </c>
    </row>
    <row r="85" spans="1:31" x14ac:dyDescent="0.2">
      <c r="A85" t="str">
        <f t="shared" si="92"/>
        <v>Caring, leisure and other service occupations</v>
      </c>
      <c r="B85" s="11">
        <f t="shared" si="92"/>
        <v>139.65391552076994</v>
      </c>
      <c r="C85" s="11">
        <f t="shared" si="92"/>
        <v>145.56019545438622</v>
      </c>
      <c r="D85" s="11">
        <f t="shared" si="92"/>
        <v>139.61666761430263</v>
      </c>
      <c r="E85" s="11">
        <f t="shared" si="92"/>
        <v>149.4928886148459</v>
      </c>
      <c r="F85" s="11">
        <f t="shared" si="92"/>
        <v>162.71067452609944</v>
      </c>
      <c r="H85" s="40">
        <f t="shared" si="100"/>
        <v>-5.3348852850354511E-3</v>
      </c>
      <c r="I85" s="40">
        <f t="shared" si="93"/>
        <v>1.0257116721042792</v>
      </c>
      <c r="L85" t="str">
        <f t="shared" si="94"/>
        <v>Caring, leisure and other service occupations</v>
      </c>
      <c r="M85" s="11">
        <f t="shared" si="94"/>
        <v>20.748361488068539</v>
      </c>
      <c r="N85" s="11">
        <f t="shared" si="94"/>
        <v>21.648290548847665</v>
      </c>
      <c r="O85" s="11">
        <f t="shared" si="94"/>
        <v>20.983860902871093</v>
      </c>
      <c r="P85" s="11">
        <f t="shared" si="94"/>
        <v>23.60014545019364</v>
      </c>
      <c r="Q85" s="11">
        <f t="shared" si="94"/>
        <v>26.270808866182279</v>
      </c>
      <c r="S85" s="40">
        <f t="shared" si="95"/>
        <v>0.22598164831728607</v>
      </c>
      <c r="T85" s="40">
        <f t="shared" si="96"/>
        <v>1.509308602658499</v>
      </c>
      <c r="W85" t="str">
        <f t="shared" si="97"/>
        <v>Caring, leisure and other service occupations</v>
      </c>
      <c r="X85" s="11">
        <f t="shared" si="97"/>
        <v>118.9055540327014</v>
      </c>
      <c r="Y85" s="11">
        <f t="shared" si="97"/>
        <v>123.91190490553855</v>
      </c>
      <c r="Z85" s="11">
        <f t="shared" si="97"/>
        <v>118.63280671143153</v>
      </c>
      <c r="AA85" s="11">
        <f t="shared" si="97"/>
        <v>125.89274316465212</v>
      </c>
      <c r="AB85" s="11">
        <f t="shared" si="97"/>
        <v>136.43986565991719</v>
      </c>
      <c r="AD85" s="40">
        <f>IF(Z$6-X$6 &lt;&gt; 0,(EXP(LN(Z13/X13)/(Z$6-X$6))-1)*100,0)</f>
        <v>-4.5918446989823281E-2</v>
      </c>
      <c r="AE85" s="40">
        <f t="shared" si="99"/>
        <v>0.93669921041441562</v>
      </c>
    </row>
    <row r="86" spans="1:31" x14ac:dyDescent="0.2">
      <c r="A86" t="str">
        <f t="shared" si="92"/>
        <v>Sales and customer service occupations</v>
      </c>
      <c r="B86" s="11">
        <f t="shared" si="92"/>
        <v>110.15914317842251</v>
      </c>
      <c r="C86" s="11">
        <f t="shared" si="92"/>
        <v>106.91440246333318</v>
      </c>
      <c r="D86" s="11">
        <f t="shared" si="92"/>
        <v>105.85712923338485</v>
      </c>
      <c r="E86" s="11">
        <f t="shared" si="92"/>
        <v>108.497181453552</v>
      </c>
      <c r="F86" s="11">
        <f t="shared" si="92"/>
        <v>110.35619319896378</v>
      </c>
      <c r="H86" s="40">
        <f t="shared" si="100"/>
        <v>-0.79354921878366236</v>
      </c>
      <c r="I86" s="40">
        <f t="shared" si="93"/>
        <v>0.27787139435073716</v>
      </c>
      <c r="L86" t="str">
        <f t="shared" si="94"/>
        <v>Sales and customer service occupations</v>
      </c>
      <c r="M86" s="11">
        <f t="shared" si="94"/>
        <v>45.398240365941803</v>
      </c>
      <c r="N86" s="11">
        <f t="shared" si="94"/>
        <v>44.990620872882857</v>
      </c>
      <c r="O86" s="11">
        <f t="shared" si="94"/>
        <v>45.879881783479583</v>
      </c>
      <c r="P86" s="11">
        <f t="shared" si="94"/>
        <v>48.63233359589475</v>
      </c>
      <c r="Q86" s="11">
        <f t="shared" si="94"/>
        <v>50.148979767476263</v>
      </c>
      <c r="S86" s="40">
        <f t="shared" si="95"/>
        <v>0.21129029952686729</v>
      </c>
      <c r="T86" s="40">
        <f t="shared" si="96"/>
        <v>0.59490560956256822</v>
      </c>
      <c r="W86" t="str">
        <f t="shared" si="97"/>
        <v>Sales and customer service occupations</v>
      </c>
      <c r="X86" s="11">
        <f t="shared" si="97"/>
        <v>64.760902812480737</v>
      </c>
      <c r="Y86" s="11">
        <f t="shared" si="97"/>
        <v>61.923781590450233</v>
      </c>
      <c r="Z86" s="11">
        <f t="shared" si="97"/>
        <v>59.977247449905263</v>
      </c>
      <c r="AA86" s="11">
        <f t="shared" si="97"/>
        <v>59.86484785765721</v>
      </c>
      <c r="AB86" s="11">
        <f t="shared" si="97"/>
        <v>60.207213431487645</v>
      </c>
      <c r="AD86" s="40">
        <f t="shared" si="98"/>
        <v>-1.5230187185622857</v>
      </c>
      <c r="AE86" s="40">
        <f t="shared" si="99"/>
        <v>2.5515844363521722E-2</v>
      </c>
    </row>
    <row r="87" spans="1:31" x14ac:dyDescent="0.2">
      <c r="A87" t="str">
        <f t="shared" si="92"/>
        <v>Process, plant and machine operatives</v>
      </c>
      <c r="B87" s="11">
        <f t="shared" si="92"/>
        <v>109.73029727082775</v>
      </c>
      <c r="C87" s="11">
        <f t="shared" si="92"/>
        <v>112.47467240730987</v>
      </c>
      <c r="D87" s="11">
        <f t="shared" si="92"/>
        <v>97.549479371085766</v>
      </c>
      <c r="E87" s="11">
        <f t="shared" si="92"/>
        <v>111.00123970735115</v>
      </c>
      <c r="F87" s="11">
        <f t="shared" si="92"/>
        <v>111.03387474800348</v>
      </c>
      <c r="H87" s="40">
        <f t="shared" si="100"/>
        <v>-2.3258411122922928</v>
      </c>
      <c r="I87" s="40">
        <f t="shared" si="93"/>
        <v>0.86690674431910697</v>
      </c>
      <c r="L87" t="str">
        <f t="shared" si="94"/>
        <v>Process, plant and machine operatives</v>
      </c>
      <c r="M87" s="11">
        <f t="shared" si="94"/>
        <v>96.967774770053126</v>
      </c>
      <c r="N87" s="11">
        <f t="shared" si="94"/>
        <v>98.775618787875942</v>
      </c>
      <c r="O87" s="11">
        <f t="shared" si="94"/>
        <v>85.774610354550049</v>
      </c>
      <c r="P87" s="11">
        <f t="shared" si="94"/>
        <v>95.303266159087698</v>
      </c>
      <c r="Q87" s="11">
        <f t="shared" si="94"/>
        <v>94.140890642685548</v>
      </c>
      <c r="S87" s="40">
        <f t="shared" si="95"/>
        <v>-2.4232688820904014</v>
      </c>
      <c r="T87" s="40">
        <f t="shared" si="96"/>
        <v>0.62239186339816399</v>
      </c>
      <c r="W87" t="str">
        <f t="shared" si="97"/>
        <v>Process, plant and machine operatives</v>
      </c>
      <c r="X87" s="11">
        <f t="shared" si="97"/>
        <v>12.762522500774635</v>
      </c>
      <c r="Y87" s="11">
        <f t="shared" si="97"/>
        <v>13.699053619433903</v>
      </c>
      <c r="Z87" s="11">
        <f t="shared" si="97"/>
        <v>11.774869016535574</v>
      </c>
      <c r="AA87" s="11">
        <f t="shared" si="97"/>
        <v>15.697973548263452</v>
      </c>
      <c r="AB87" s="11">
        <f t="shared" si="97"/>
        <v>16.892984105317858</v>
      </c>
      <c r="AD87" s="40">
        <f t="shared" si="98"/>
        <v>-1.598002871015225</v>
      </c>
      <c r="AE87" s="40">
        <f t="shared" si="99"/>
        <v>2.4353885821807753</v>
      </c>
    </row>
    <row r="88" spans="1:31" x14ac:dyDescent="0.2">
      <c r="A88" t="str">
        <f t="shared" si="92"/>
        <v>Elementary occupations</v>
      </c>
      <c r="B88" s="11">
        <f t="shared" si="92"/>
        <v>154.20954818828233</v>
      </c>
      <c r="C88" s="11">
        <f t="shared" si="92"/>
        <v>153.64962973224186</v>
      </c>
      <c r="D88" s="11">
        <f t="shared" si="92"/>
        <v>137.32154154404793</v>
      </c>
      <c r="E88" s="11">
        <f t="shared" si="92"/>
        <v>136.6809302998827</v>
      </c>
      <c r="F88" s="11">
        <f t="shared" si="92"/>
        <v>130.42669058975994</v>
      </c>
      <c r="H88" s="40">
        <f t="shared" si="100"/>
        <v>-2.2930445064176186</v>
      </c>
      <c r="I88" s="40">
        <f t="shared" si="93"/>
        <v>-0.34283685755983617</v>
      </c>
      <c r="L88" t="str">
        <f t="shared" si="94"/>
        <v>Elementary occupations</v>
      </c>
      <c r="M88" s="11">
        <f t="shared" si="94"/>
        <v>84.749099294378709</v>
      </c>
      <c r="N88" s="11">
        <f t="shared" si="94"/>
        <v>80.082096711522595</v>
      </c>
      <c r="O88" s="11">
        <f t="shared" si="94"/>
        <v>74.079272991537223</v>
      </c>
      <c r="P88" s="11">
        <f t="shared" si="94"/>
        <v>76.063758478467008</v>
      </c>
      <c r="Q88" s="11">
        <f t="shared" si="94"/>
        <v>73.376917774743035</v>
      </c>
      <c r="S88" s="40">
        <f t="shared" si="95"/>
        <v>-2.6552970801799747</v>
      </c>
      <c r="T88" s="40">
        <f t="shared" si="96"/>
        <v>-6.3488917455656324E-2</v>
      </c>
      <c r="W88" t="str">
        <f t="shared" si="97"/>
        <v>Elementary occupations</v>
      </c>
      <c r="X88" s="11">
        <f t="shared" si="97"/>
        <v>69.460448893903731</v>
      </c>
      <c r="Y88" s="11">
        <f t="shared" si="97"/>
        <v>73.567533020719338</v>
      </c>
      <c r="Z88" s="11">
        <f t="shared" si="97"/>
        <v>63.242268552510609</v>
      </c>
      <c r="AA88" s="11">
        <f t="shared" si="97"/>
        <v>60.617171821415681</v>
      </c>
      <c r="AB88" s="11">
        <f t="shared" si="97"/>
        <v>57.049772815016865</v>
      </c>
      <c r="AD88" s="40">
        <f t="shared" si="98"/>
        <v>-1.8582108812020159</v>
      </c>
      <c r="AE88" s="40">
        <f t="shared" si="99"/>
        <v>-0.6846375364858992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1356.5170000000005</v>
      </c>
      <c r="C90" s="34">
        <f t="shared" si="101"/>
        <v>1431.5589999999997</v>
      </c>
      <c r="D90" s="34">
        <f t="shared" si="101"/>
        <v>1399.5330000000004</v>
      </c>
      <c r="E90" s="34">
        <f t="shared" si="101"/>
        <v>1437.6329999999998</v>
      </c>
      <c r="F90" s="34">
        <f t="shared" si="101"/>
        <v>1489.4569999999994</v>
      </c>
      <c r="H90" s="43">
        <f>IF(D$6-B$6 &lt;&gt; 0,(EXP(LN(D18/B18)/(D$6-B$6))-1)*100,0)</f>
        <v>0.62631770309933277</v>
      </c>
      <c r="I90" s="43">
        <f>F56</f>
        <v>0.41601638537631658</v>
      </c>
      <c r="L90" s="24" t="str">
        <f t="shared" ref="L90:Q90" si="102">L18</f>
        <v>All occupations</v>
      </c>
      <c r="M90" s="34">
        <f t="shared" si="102"/>
        <v>725.91384073219365</v>
      </c>
      <c r="N90" s="34">
        <f t="shared" si="102"/>
        <v>757.66527512360119</v>
      </c>
      <c r="O90" s="34">
        <f t="shared" si="102"/>
        <v>735.50732186205153</v>
      </c>
      <c r="P90" s="34">
        <f t="shared" si="102"/>
        <v>752.43666501268024</v>
      </c>
      <c r="Q90" s="34">
        <f t="shared" si="102"/>
        <v>770.77678686533397</v>
      </c>
      <c r="S90" s="43">
        <f>IF(O$6-M$6 &lt;&gt; 0,(EXP(LN(O18/M18)/(O$6-M$6))-1)*100,0)</f>
        <v>0.26292832848000547</v>
      </c>
      <c r="T90" s="43">
        <f>Q56</f>
        <v>0.31274352873091882</v>
      </c>
      <c r="W90" s="24" t="str">
        <f t="shared" ref="W90:AB90" si="103">W18</f>
        <v>All occupations</v>
      </c>
      <c r="X90" s="34">
        <f t="shared" si="103"/>
        <v>630.60315926780686</v>
      </c>
      <c r="Y90" s="34">
        <f t="shared" si="103"/>
        <v>673.89372487639844</v>
      </c>
      <c r="Z90" s="34">
        <f t="shared" si="103"/>
        <v>664.02567813794872</v>
      </c>
      <c r="AA90" s="34">
        <f t="shared" si="103"/>
        <v>685.19633498731957</v>
      </c>
      <c r="AB90" s="34">
        <f t="shared" si="103"/>
        <v>718.68021313466556</v>
      </c>
      <c r="AD90" s="43">
        <f>IF(Z$6-X$6 &lt;&gt; 0,(EXP(LN(Z18/X18)/(Z$6-X$6))-1)*100,0)</f>
        <v>1.0382339032172005</v>
      </c>
      <c r="AE90" s="43">
        <f>AB56</f>
        <v>0.52869717694969953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Midlands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Midlands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Midlands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79.475956715056427</v>
      </c>
      <c r="C8" s="11">
        <v>94.19861647455771</v>
      </c>
      <c r="D8" s="11">
        <v>96.312824748946369</v>
      </c>
      <c r="E8" s="11">
        <v>90.320615871169309</v>
      </c>
      <c r="F8" s="11">
        <v>99.457428017247423</v>
      </c>
      <c r="G8" s="10"/>
      <c r="H8" s="11">
        <f>F8-D8</f>
        <v>3.1446032683010543</v>
      </c>
      <c r="I8" s="11">
        <f>'RD T1'!E7</f>
        <v>48.00598642660767</v>
      </c>
      <c r="J8" s="11">
        <f>SUM(H8:I8)</f>
        <v>51.150589694908724</v>
      </c>
      <c r="L8" s="10" t="str">
        <f>name!D4</f>
        <v>11 Corporate managers and directors</v>
      </c>
      <c r="M8" s="11">
        <v>56.460943586619614</v>
      </c>
      <c r="N8" s="11">
        <v>64.379165126151392</v>
      </c>
      <c r="O8" s="11">
        <v>65.293147110673743</v>
      </c>
      <c r="P8" s="11">
        <v>59.251907398685262</v>
      </c>
      <c r="Q8" s="11">
        <v>62.531152219932991</v>
      </c>
      <c r="R8" s="10"/>
      <c r="S8" s="11">
        <f>Q8-O8</f>
        <v>-2.7619948907407519</v>
      </c>
      <c r="T8" s="11">
        <f>'RD T1'!T7</f>
        <v>28.479677767984956</v>
      </c>
      <c r="U8" s="11">
        <f>SUM(S8:T8)</f>
        <v>25.717682877244204</v>
      </c>
      <c r="W8" s="10" t="str">
        <f>name!D4</f>
        <v>11 Corporate managers and directors</v>
      </c>
      <c r="X8" s="11">
        <v>23.015013128436784</v>
      </c>
      <c r="Y8" s="11">
        <v>29.819451348406208</v>
      </c>
      <c r="Z8" s="11">
        <v>31.019677638272604</v>
      </c>
      <c r="AA8" s="11">
        <v>31.068708472484108</v>
      </c>
      <c r="AB8" s="11">
        <v>36.926275797314595</v>
      </c>
      <c r="AC8" s="10"/>
      <c r="AD8" s="11">
        <f>AB8-Z8</f>
        <v>5.9065981590419909</v>
      </c>
      <c r="AE8" s="11">
        <f>'RD T1'!T36</f>
        <v>19.526308658622717</v>
      </c>
      <c r="AF8" s="11">
        <f>SUM(AD8:AE8)</f>
        <v>25.432906817664708</v>
      </c>
    </row>
    <row r="9" spans="1:32" x14ac:dyDescent="0.2">
      <c r="A9" s="10" t="str">
        <f>name!D5</f>
        <v>12 Other managers and proprietors</v>
      </c>
      <c r="B9" s="11">
        <v>34.314935363283759</v>
      </c>
      <c r="C9" s="11">
        <v>36.392940552732696</v>
      </c>
      <c r="D9" s="11">
        <v>37.971351509113518</v>
      </c>
      <c r="E9" s="11">
        <v>47.309484582427373</v>
      </c>
      <c r="F9" s="11">
        <v>55.396352148824171</v>
      </c>
      <c r="H9" s="11">
        <f t="shared" ref="H9:H32" si="2">F9-D9</f>
        <v>17.425000639710653</v>
      </c>
      <c r="I9" s="11">
        <f>'RD T1'!E8</f>
        <v>28.359796637777979</v>
      </c>
      <c r="J9" s="11">
        <f>SUM(H9:I9)</f>
        <v>45.784797277488636</v>
      </c>
      <c r="L9" s="10" t="str">
        <f>name!D5</f>
        <v>12 Other managers and proprietors</v>
      </c>
      <c r="M9" s="11">
        <v>20.458236038285307</v>
      </c>
      <c r="N9" s="11">
        <v>22.162706123273704</v>
      </c>
      <c r="O9" s="11">
        <v>21.173008157663102</v>
      </c>
      <c r="P9" s="11">
        <v>27.279970822546026</v>
      </c>
      <c r="Q9" s="11">
        <v>31.398221353420766</v>
      </c>
      <c r="S9" s="11">
        <f t="shared" ref="S9:S32" si="3">Q9-O9</f>
        <v>10.225213195757664</v>
      </c>
      <c r="T9" s="11">
        <f>'RD T1'!T8</f>
        <v>14.452741738059055</v>
      </c>
      <c r="U9" s="11">
        <f>SUM(S9:T9)</f>
        <v>24.677954933816721</v>
      </c>
      <c r="W9" s="10" t="str">
        <f>name!D5</f>
        <v>12 Other managers and proprietors</v>
      </c>
      <c r="X9" s="11">
        <v>13.856699324998463</v>
      </c>
      <c r="Y9" s="11">
        <v>14.230234429459033</v>
      </c>
      <c r="Z9" s="11">
        <v>16.798343351450498</v>
      </c>
      <c r="AA9" s="11">
        <v>20.029513759881365</v>
      </c>
      <c r="AB9" s="11">
        <v>23.998130795403419</v>
      </c>
      <c r="AD9" s="11">
        <f t="shared" ref="AD9:AD32" si="4">AB9-Z9</f>
        <v>7.1997874439529213</v>
      </c>
      <c r="AE9" s="11">
        <f>'RD T1'!T37</f>
        <v>13.907054899718922</v>
      </c>
      <c r="AF9" s="11">
        <f>SUM(AD9:AE9)</f>
        <v>21.106842343671843</v>
      </c>
    </row>
    <row r="10" spans="1:32" x14ac:dyDescent="0.2">
      <c r="A10" s="10" t="str">
        <f>name!D6</f>
        <v>21 Science, research, engineering and technology professionals</v>
      </c>
      <c r="B10" s="11">
        <v>66.997559519060914</v>
      </c>
      <c r="C10" s="11">
        <v>76.649372142345214</v>
      </c>
      <c r="D10" s="11">
        <v>80.650869887348534</v>
      </c>
      <c r="E10" s="11">
        <v>83.913016285119454</v>
      </c>
      <c r="F10" s="11">
        <v>92.33137008188676</v>
      </c>
      <c r="G10" s="11"/>
      <c r="H10" s="11">
        <f t="shared" si="2"/>
        <v>11.680500194538226</v>
      </c>
      <c r="I10" s="11">
        <f>'RD T1'!E9</f>
        <v>31.519323164387831</v>
      </c>
      <c r="J10" s="11">
        <f t="shared" ref="J10:J32" si="5">SUM(H10:I10)</f>
        <v>43.199823358926054</v>
      </c>
      <c r="L10" s="10" t="str">
        <f>name!D6</f>
        <v>21 Science, research, engineering and technology professionals</v>
      </c>
      <c r="M10" s="11">
        <v>56.117489530157556</v>
      </c>
      <c r="N10" s="11">
        <v>64.597644527245635</v>
      </c>
      <c r="O10" s="11">
        <v>65.726059374607303</v>
      </c>
      <c r="P10" s="11">
        <v>66.434128567837888</v>
      </c>
      <c r="Q10" s="11">
        <v>70.947089236011706</v>
      </c>
      <c r="R10" s="11"/>
      <c r="S10" s="11">
        <f t="shared" si="3"/>
        <v>5.2210298614044035</v>
      </c>
      <c r="T10" s="11">
        <f>'RD T1'!T9</f>
        <v>22.118169319786379</v>
      </c>
      <c r="U10" s="11">
        <f t="shared" ref="U10:U32" si="6">SUM(S10:T10)</f>
        <v>27.339199181190782</v>
      </c>
      <c r="W10" s="10" t="str">
        <f>name!D6</f>
        <v>21 Science, research, engineering and technology professionals</v>
      </c>
      <c r="X10" s="11">
        <v>10.880069988903339</v>
      </c>
      <c r="Y10" s="11">
        <v>12.051727615099731</v>
      </c>
      <c r="Z10" s="11">
        <v>14.924810512741237</v>
      </c>
      <c r="AA10" s="11">
        <v>17.478887717281445</v>
      </c>
      <c r="AB10" s="11">
        <v>21.384280845874954</v>
      </c>
      <c r="AC10" s="11"/>
      <c r="AD10" s="11">
        <f t="shared" si="4"/>
        <v>6.4594703331337175</v>
      </c>
      <c r="AE10" s="11">
        <f>'RD T1'!T38</f>
        <v>9.4011538446014491</v>
      </c>
      <c r="AF10" s="11">
        <f t="shared" ref="AF10:AF32" si="7">SUM(AD10:AE10)</f>
        <v>15.860624177735167</v>
      </c>
    </row>
    <row r="11" spans="1:32" x14ac:dyDescent="0.2">
      <c r="A11" s="10" t="str">
        <f>name!D7</f>
        <v>22 Health professionals</v>
      </c>
      <c r="B11" s="11">
        <v>57.751654277255724</v>
      </c>
      <c r="C11" s="11">
        <v>73.432803421766266</v>
      </c>
      <c r="D11" s="11">
        <v>72.11631918437665</v>
      </c>
      <c r="E11" s="11">
        <v>78.166343485113671</v>
      </c>
      <c r="F11" s="11">
        <v>85.5557678076499</v>
      </c>
      <c r="G11" s="11"/>
      <c r="H11" s="11">
        <f t="shared" si="2"/>
        <v>13.43944862327325</v>
      </c>
      <c r="I11" s="11">
        <f>'RD T1'!E10</f>
        <v>42.375887997174544</v>
      </c>
      <c r="J11" s="11">
        <f t="shared" si="5"/>
        <v>55.815336620447795</v>
      </c>
      <c r="L11" s="10" t="str">
        <f>name!D7</f>
        <v>22 Health professionals</v>
      </c>
      <c r="M11" s="11">
        <v>13.511194594176192</v>
      </c>
      <c r="N11" s="11">
        <v>17.408400763402646</v>
      </c>
      <c r="O11" s="11">
        <v>18.367325034140244</v>
      </c>
      <c r="P11" s="11">
        <v>19.600470345127114</v>
      </c>
      <c r="Q11" s="11">
        <v>21.103857740520528</v>
      </c>
      <c r="R11" s="11"/>
      <c r="S11" s="11">
        <f t="shared" si="3"/>
        <v>2.7365327063802845</v>
      </c>
      <c r="T11" s="11">
        <f>'RD T1'!T10</f>
        <v>7.6454464034261518</v>
      </c>
      <c r="U11" s="11">
        <f t="shared" si="6"/>
        <v>10.381979109806437</v>
      </c>
      <c r="W11" s="10" t="str">
        <f>name!D7</f>
        <v>22 Health professionals</v>
      </c>
      <c r="X11" s="11">
        <v>44.240459683079571</v>
      </c>
      <c r="Y11" s="11">
        <v>56.024402658363556</v>
      </c>
      <c r="Z11" s="11">
        <v>53.748994150236378</v>
      </c>
      <c r="AA11" s="11">
        <v>58.565873139986472</v>
      </c>
      <c r="AB11" s="11">
        <v>64.451910067129432</v>
      </c>
      <c r="AC11" s="11"/>
      <c r="AD11" s="11">
        <f t="shared" si="4"/>
        <v>10.702915916893055</v>
      </c>
      <c r="AE11" s="11">
        <f>'RD T1'!T39</f>
        <v>34.730441593748381</v>
      </c>
      <c r="AF11" s="11">
        <f t="shared" si="7"/>
        <v>45.433357510641436</v>
      </c>
    </row>
    <row r="12" spans="1:32" x14ac:dyDescent="0.2">
      <c r="A12" s="10" t="str">
        <f>name!D8</f>
        <v>23 Teaching and other educational professionals</v>
      </c>
      <c r="B12" s="11">
        <v>59.281949900412442</v>
      </c>
      <c r="C12" s="11">
        <v>62.019188115972483</v>
      </c>
      <c r="D12" s="11">
        <v>65.582624731337319</v>
      </c>
      <c r="E12" s="11">
        <v>69.818543599992381</v>
      </c>
      <c r="F12" s="11">
        <v>77.967570893354406</v>
      </c>
      <c r="G12" s="11"/>
      <c r="H12" s="11">
        <f t="shared" si="2"/>
        <v>12.384946162017087</v>
      </c>
      <c r="I12" s="11">
        <f>'RD T1'!E11</f>
        <v>36.502116015567466</v>
      </c>
      <c r="J12" s="11">
        <f t="shared" si="5"/>
        <v>48.887062177584554</v>
      </c>
      <c r="L12" s="10" t="str">
        <f>name!D8</f>
        <v>23 Teaching and other educational professionals</v>
      </c>
      <c r="M12" s="11">
        <v>19.97399780568891</v>
      </c>
      <c r="N12" s="11">
        <v>19.845920886804322</v>
      </c>
      <c r="O12" s="11">
        <v>21.459255347050352</v>
      </c>
      <c r="P12" s="11">
        <v>23.132466103220299</v>
      </c>
      <c r="Q12" s="11">
        <v>24.968072989190667</v>
      </c>
      <c r="R12" s="11"/>
      <c r="S12" s="11">
        <f t="shared" si="3"/>
        <v>3.5088176421403148</v>
      </c>
      <c r="T12" s="11">
        <f>'RD T1'!T11</f>
        <v>10.082542513238195</v>
      </c>
      <c r="U12" s="11">
        <f t="shared" si="6"/>
        <v>13.59136015537851</v>
      </c>
      <c r="W12" s="10" t="str">
        <f>name!D8</f>
        <v>23 Teaching and other educational professionals</v>
      </c>
      <c r="X12" s="11">
        <v>39.307952094723497</v>
      </c>
      <c r="Y12" s="11">
        <v>42.173267229168133</v>
      </c>
      <c r="Z12" s="11">
        <v>44.123369384286946</v>
      </c>
      <c r="AA12" s="11">
        <v>46.686077496772143</v>
      </c>
      <c r="AB12" s="11">
        <v>52.999497904163789</v>
      </c>
      <c r="AC12" s="11"/>
      <c r="AD12" s="11">
        <f t="shared" si="4"/>
        <v>8.8761285198768434</v>
      </c>
      <c r="AE12" s="11">
        <f>'RD T1'!T40</f>
        <v>26.419573502329271</v>
      </c>
      <c r="AF12" s="11">
        <f t="shared" si="7"/>
        <v>35.295702022206115</v>
      </c>
    </row>
    <row r="13" spans="1:32" x14ac:dyDescent="0.2">
      <c r="A13" s="10" t="str">
        <f>name!D9</f>
        <v>24 Business, media and public service professionals</v>
      </c>
      <c r="B13" s="11">
        <v>66.778980443853555</v>
      </c>
      <c r="C13" s="11">
        <v>79.110359278388884</v>
      </c>
      <c r="D13" s="11">
        <v>86.598969341200913</v>
      </c>
      <c r="E13" s="11">
        <v>96.608105373654809</v>
      </c>
      <c r="F13" s="11">
        <v>109.00119355872332</v>
      </c>
      <c r="G13" s="11"/>
      <c r="H13" s="11">
        <f t="shared" si="2"/>
        <v>22.402224217522402</v>
      </c>
      <c r="I13" s="11">
        <f>'RD T1'!E12</f>
        <v>47.315921639468442</v>
      </c>
      <c r="J13" s="11">
        <f t="shared" si="5"/>
        <v>69.718145856990844</v>
      </c>
      <c r="L13" s="10" t="str">
        <f>name!D9</f>
        <v>24 Business, media and public service professionals</v>
      </c>
      <c r="M13" s="11">
        <v>40.532225021931609</v>
      </c>
      <c r="N13" s="11">
        <v>45.84359704810997</v>
      </c>
      <c r="O13" s="11">
        <v>50.631270787267709</v>
      </c>
      <c r="P13" s="11">
        <v>56.703472150161225</v>
      </c>
      <c r="Q13" s="11">
        <v>61.595105245730593</v>
      </c>
      <c r="R13" s="11"/>
      <c r="S13" s="11">
        <f t="shared" si="3"/>
        <v>10.963834458462884</v>
      </c>
      <c r="T13" s="11">
        <f>'RD T1'!T12</f>
        <v>24.349084504179189</v>
      </c>
      <c r="U13" s="11">
        <f t="shared" si="6"/>
        <v>35.312918962642073</v>
      </c>
      <c r="W13" s="10" t="str">
        <f>name!D9</f>
        <v>24 Business, media and public service professionals</v>
      </c>
      <c r="X13" s="11">
        <v>26.246755421921918</v>
      </c>
      <c r="Y13" s="11">
        <v>33.266762230278879</v>
      </c>
      <c r="Z13" s="11">
        <v>35.967698553933303</v>
      </c>
      <c r="AA13" s="11">
        <v>39.904633223493583</v>
      </c>
      <c r="AB13" s="11">
        <v>47.4060883129928</v>
      </c>
      <c r="AC13" s="11"/>
      <c r="AD13" s="11">
        <f t="shared" si="4"/>
        <v>11.438389759059497</v>
      </c>
      <c r="AE13" s="11">
        <f>'RD T1'!T41</f>
        <v>22.966837135289254</v>
      </c>
      <c r="AF13" s="11">
        <f t="shared" si="7"/>
        <v>34.40522689434875</v>
      </c>
    </row>
    <row r="14" spans="1:32" x14ac:dyDescent="0.2">
      <c r="A14" s="10" t="str">
        <f>name!D10</f>
        <v>31 Science, engineering and technology associate professionals</v>
      </c>
      <c r="B14" s="11">
        <v>21.535130237554021</v>
      </c>
      <c r="C14" s="11">
        <v>24.401971979465753</v>
      </c>
      <c r="D14" s="11">
        <v>26.421972822042932</v>
      </c>
      <c r="E14" s="11">
        <v>23.014071558610382</v>
      </c>
      <c r="F14" s="11">
        <v>24.214683007594637</v>
      </c>
      <c r="G14" s="11"/>
      <c r="H14" s="11">
        <f t="shared" si="2"/>
        <v>-2.2072898144482949</v>
      </c>
      <c r="I14" s="11">
        <f>'RD T1'!E13</f>
        <v>9.4796979389796263</v>
      </c>
      <c r="J14" s="11">
        <f t="shared" si="5"/>
        <v>7.2724081245313315</v>
      </c>
      <c r="L14" s="10" t="str">
        <f>name!D10</f>
        <v>31 Science, engineering and technology associate professionals</v>
      </c>
      <c r="M14" s="11">
        <v>16.737200411704247</v>
      </c>
      <c r="N14" s="11">
        <v>19.510322042774558</v>
      </c>
      <c r="O14" s="11">
        <v>20.384666239957692</v>
      </c>
      <c r="P14" s="11">
        <v>16.813471996628227</v>
      </c>
      <c r="Q14" s="11">
        <v>16.92138683837576</v>
      </c>
      <c r="R14" s="11"/>
      <c r="S14" s="11">
        <f t="shared" si="3"/>
        <v>-3.4632794015819321</v>
      </c>
      <c r="T14" s="11">
        <f>'RD T1'!T13</f>
        <v>6.1895168487359449</v>
      </c>
      <c r="U14" s="11">
        <f t="shared" si="6"/>
        <v>2.7262374471540127</v>
      </c>
      <c r="W14" s="10" t="str">
        <f>name!D10</f>
        <v>31 Science, engineering and technology associate professionals</v>
      </c>
      <c r="X14" s="11">
        <v>4.7979298258497316</v>
      </c>
      <c r="Y14" s="11">
        <v>4.8916499366912127</v>
      </c>
      <c r="Z14" s="11">
        <v>6.037306582085229</v>
      </c>
      <c r="AA14" s="11">
        <v>6.2005995619821732</v>
      </c>
      <c r="AB14" s="11">
        <v>7.2932961692188876</v>
      </c>
      <c r="AC14" s="11"/>
      <c r="AD14" s="11">
        <f t="shared" si="4"/>
        <v>1.2559895871336586</v>
      </c>
      <c r="AE14" s="11">
        <f>'RD T1'!T42</f>
        <v>3.2901810902436828</v>
      </c>
      <c r="AF14" s="11">
        <f t="shared" si="7"/>
        <v>4.5461706773773418</v>
      </c>
    </row>
    <row r="15" spans="1:32" x14ac:dyDescent="0.2">
      <c r="A15" s="10" t="str">
        <f>name!D11</f>
        <v>32 Health and social care associate professionals</v>
      </c>
      <c r="B15" s="11">
        <v>24.677780717490361</v>
      </c>
      <c r="C15" s="11">
        <v>30.118658261127816</v>
      </c>
      <c r="D15" s="11">
        <v>30.318809338588533</v>
      </c>
      <c r="E15" s="11">
        <v>31.037468959661638</v>
      </c>
      <c r="F15" s="11">
        <v>34.279110535570972</v>
      </c>
      <c r="G15" s="11"/>
      <c r="H15" s="11">
        <f t="shared" si="2"/>
        <v>3.9603011969824387</v>
      </c>
      <c r="I15" s="11">
        <f>'RD T1'!E14</f>
        <v>18.27101159702033</v>
      </c>
      <c r="J15" s="11">
        <f t="shared" si="5"/>
        <v>22.231312794002768</v>
      </c>
      <c r="L15" s="10" t="str">
        <f>name!D11</f>
        <v>32 Health and social care associate professionals</v>
      </c>
      <c r="M15" s="11">
        <v>5.6382467823465028</v>
      </c>
      <c r="N15" s="11">
        <v>6.3793228532765003</v>
      </c>
      <c r="O15" s="11">
        <v>6.7486033752513412</v>
      </c>
      <c r="P15" s="11">
        <v>6.3263943850278501</v>
      </c>
      <c r="Q15" s="11">
        <v>6.6528421897327537</v>
      </c>
      <c r="R15" s="11"/>
      <c r="S15" s="11">
        <f t="shared" si="3"/>
        <v>-9.5761185518587588E-2</v>
      </c>
      <c r="T15" s="11">
        <f>'RD T1'!T14</f>
        <v>3.0979844444795299</v>
      </c>
      <c r="U15" s="11">
        <f t="shared" si="6"/>
        <v>3.0022232589609423</v>
      </c>
      <c r="W15" s="10" t="str">
        <f>name!D11</f>
        <v>32 Health and social care associate professionals</v>
      </c>
      <c r="X15" s="11">
        <v>19.039533935143872</v>
      </c>
      <c r="Y15" s="11">
        <v>23.739335407851289</v>
      </c>
      <c r="Z15" s="11">
        <v>23.570205963337209</v>
      </c>
      <c r="AA15" s="11">
        <v>24.711074574633756</v>
      </c>
      <c r="AB15" s="11">
        <v>27.626268345838223</v>
      </c>
      <c r="AC15" s="11"/>
      <c r="AD15" s="11">
        <f t="shared" si="4"/>
        <v>4.0560623825010147</v>
      </c>
      <c r="AE15" s="11">
        <f>'RD T1'!T43</f>
        <v>15.173027152540802</v>
      </c>
      <c r="AF15" s="11">
        <f t="shared" si="7"/>
        <v>19.229089535041815</v>
      </c>
    </row>
    <row r="16" spans="1:32" x14ac:dyDescent="0.2">
      <c r="A16" s="10" t="str">
        <f>name!D12</f>
        <v>33 Protective service occupations</v>
      </c>
      <c r="B16" s="11">
        <v>13.594155462014154</v>
      </c>
      <c r="C16" s="11">
        <v>14.274766665832407</v>
      </c>
      <c r="D16" s="11">
        <v>15.15326128875075</v>
      </c>
      <c r="E16" s="11">
        <v>18.192922874714469</v>
      </c>
      <c r="F16" s="11">
        <v>21.312475506329005</v>
      </c>
      <c r="G16" s="11"/>
      <c r="H16" s="11">
        <f t="shared" si="2"/>
        <v>6.1592142175782545</v>
      </c>
      <c r="I16" s="11">
        <f>'RD T1'!E15</f>
        <v>6.6003510178965401</v>
      </c>
      <c r="J16" s="11">
        <f t="shared" si="5"/>
        <v>12.759565235474795</v>
      </c>
      <c r="L16" s="10" t="str">
        <f>name!D12</f>
        <v>33 Protective service occupations</v>
      </c>
      <c r="M16" s="11">
        <v>10.466403498732443</v>
      </c>
      <c r="N16" s="11">
        <v>10.612830791868369</v>
      </c>
      <c r="O16" s="11">
        <v>11.056571917381875</v>
      </c>
      <c r="P16" s="11">
        <v>12.767450226547917</v>
      </c>
      <c r="Q16" s="11">
        <v>13.89632036245925</v>
      </c>
      <c r="R16" s="11"/>
      <c r="S16" s="11">
        <f t="shared" si="3"/>
        <v>2.8397484450773742</v>
      </c>
      <c r="T16" s="11">
        <f>'RD T1'!T15</f>
        <v>3.6554536816270731</v>
      </c>
      <c r="U16" s="11">
        <f t="shared" si="6"/>
        <v>6.4952021267044469</v>
      </c>
      <c r="W16" s="10" t="str">
        <f>name!D12</f>
        <v>33 Protective service occupations</v>
      </c>
      <c r="X16" s="11">
        <v>3.1277519632817308</v>
      </c>
      <c r="Y16" s="11">
        <v>3.6619358739640191</v>
      </c>
      <c r="Z16" s="11">
        <v>4.0966893713688801</v>
      </c>
      <c r="AA16" s="11">
        <v>5.425472648166533</v>
      </c>
      <c r="AB16" s="11">
        <v>7.4161551438697613</v>
      </c>
      <c r="AC16" s="11"/>
      <c r="AD16" s="11">
        <f t="shared" si="4"/>
        <v>3.3194657725008812</v>
      </c>
      <c r="AE16" s="11">
        <f>'RD T1'!T44</f>
        <v>2.9448973362694661</v>
      </c>
      <c r="AF16" s="11">
        <f t="shared" si="7"/>
        <v>6.2643631087703469</v>
      </c>
    </row>
    <row r="17" spans="1:32" x14ac:dyDescent="0.2">
      <c r="A17" s="10" t="str">
        <f>name!D13</f>
        <v>34 Culture, media and sports occupations</v>
      </c>
      <c r="B17" s="11">
        <v>21.41365079267041</v>
      </c>
      <c r="C17" s="11">
        <v>22.686655494748678</v>
      </c>
      <c r="D17" s="11">
        <v>23.399253068340716</v>
      </c>
      <c r="E17" s="11">
        <v>22.172929758685044</v>
      </c>
      <c r="F17" s="11">
        <v>24.606036846114883</v>
      </c>
      <c r="G17" s="11"/>
      <c r="H17" s="11">
        <f t="shared" si="2"/>
        <v>1.2067837777741666</v>
      </c>
      <c r="I17" s="11">
        <f>'RD T1'!E16</f>
        <v>10.611892674295246</v>
      </c>
      <c r="J17" s="11">
        <f t="shared" si="5"/>
        <v>11.818676452069413</v>
      </c>
      <c r="L17" s="10" t="str">
        <f>name!D13</f>
        <v>34 Culture, media and sports occupations</v>
      </c>
      <c r="M17" s="11">
        <v>12.906647260448702</v>
      </c>
      <c r="N17" s="11">
        <v>13.832244210791371</v>
      </c>
      <c r="O17" s="11">
        <v>14.088820564607762</v>
      </c>
      <c r="P17" s="11">
        <v>13.387057847556825</v>
      </c>
      <c r="Q17" s="11">
        <v>14.530979226148565</v>
      </c>
      <c r="R17" s="11"/>
      <c r="S17" s="11">
        <f t="shared" si="3"/>
        <v>0.44215866154080352</v>
      </c>
      <c r="T17" s="11">
        <f>'RD T1'!T16</f>
        <v>5.5596648621768043</v>
      </c>
      <c r="U17" s="11">
        <f t="shared" si="6"/>
        <v>6.0018235237176079</v>
      </c>
      <c r="W17" s="10" t="str">
        <f>name!D13</f>
        <v>34 Culture, media and sports occupations</v>
      </c>
      <c r="X17" s="11">
        <v>8.5070035322217095</v>
      </c>
      <c r="Y17" s="11">
        <v>8.8544112839573099</v>
      </c>
      <c r="Z17" s="11">
        <v>9.3104325037329545</v>
      </c>
      <c r="AA17" s="11">
        <v>8.7858719111282095</v>
      </c>
      <c r="AB17" s="11">
        <v>10.075057619966323</v>
      </c>
      <c r="AC17" s="11"/>
      <c r="AD17" s="11">
        <f t="shared" si="4"/>
        <v>0.76462511623336837</v>
      </c>
      <c r="AE17" s="11">
        <f>'RD T1'!T45</f>
        <v>5.052227812118443</v>
      </c>
      <c r="AF17" s="11">
        <f t="shared" si="7"/>
        <v>5.8168529283518113</v>
      </c>
    </row>
    <row r="18" spans="1:32" x14ac:dyDescent="0.2">
      <c r="A18" s="10" t="str">
        <f>name!D14</f>
        <v>35 Business and public service associate professionals</v>
      </c>
      <c r="B18" s="11">
        <v>77.706266356245024</v>
      </c>
      <c r="C18" s="11">
        <v>83.941543675219521</v>
      </c>
      <c r="D18" s="11">
        <v>86.1049772845587</v>
      </c>
      <c r="E18" s="11">
        <v>82.539480823498081</v>
      </c>
      <c r="F18" s="11">
        <v>86.270073937995036</v>
      </c>
      <c r="G18" s="11"/>
      <c r="H18" s="11">
        <f t="shared" si="2"/>
        <v>0.16509665343633628</v>
      </c>
      <c r="I18" s="11">
        <f>'RD T1'!E17</f>
        <v>38.636000891458345</v>
      </c>
      <c r="J18" s="11">
        <f t="shared" si="5"/>
        <v>38.801097544894681</v>
      </c>
      <c r="L18" s="10" t="str">
        <f>name!D14</f>
        <v>35 Business and public service associate professionals</v>
      </c>
      <c r="M18" s="11">
        <v>43.081405822214968</v>
      </c>
      <c r="N18" s="11">
        <v>45.304622009843094</v>
      </c>
      <c r="O18" s="11">
        <v>46.840705665649253</v>
      </c>
      <c r="P18" s="11">
        <v>43.461882960422912</v>
      </c>
      <c r="Q18" s="11">
        <v>42.890478916280983</v>
      </c>
      <c r="R18" s="11"/>
      <c r="S18" s="11">
        <f t="shared" si="3"/>
        <v>-3.9502267493682695</v>
      </c>
      <c r="T18" s="11">
        <f>'RD T1'!T17</f>
        <v>16.760098624430643</v>
      </c>
      <c r="U18" s="11">
        <f t="shared" si="6"/>
        <v>12.809871875062374</v>
      </c>
      <c r="W18" s="10" t="str">
        <f>name!D14</f>
        <v>35 Business and public service associate professionals</v>
      </c>
      <c r="X18" s="11">
        <v>34.624860534030063</v>
      </c>
      <c r="Y18" s="11">
        <v>38.636921665376413</v>
      </c>
      <c r="Z18" s="11">
        <v>39.264271618909355</v>
      </c>
      <c r="AA18" s="11">
        <v>39.077597863075248</v>
      </c>
      <c r="AB18" s="11">
        <v>43.37959502171406</v>
      </c>
      <c r="AC18" s="11"/>
      <c r="AD18" s="11">
        <f t="shared" si="4"/>
        <v>4.1153234028047052</v>
      </c>
      <c r="AE18" s="11">
        <f>'RD T1'!T46</f>
        <v>21.875902267027698</v>
      </c>
      <c r="AF18" s="11">
        <f t="shared" si="7"/>
        <v>25.991225669832403</v>
      </c>
    </row>
    <row r="19" spans="1:32" x14ac:dyDescent="0.2">
      <c r="A19" s="10" t="str">
        <f>name!D15</f>
        <v>41 Administrative occupations</v>
      </c>
      <c r="B19" s="11">
        <v>139.87832891840384</v>
      </c>
      <c r="C19" s="11">
        <v>136.59386333592013</v>
      </c>
      <c r="D19" s="11">
        <v>142.31436233034793</v>
      </c>
      <c r="E19" s="11">
        <v>132.32628809098898</v>
      </c>
      <c r="F19" s="11">
        <v>125.95200408992692</v>
      </c>
      <c r="G19" s="11"/>
      <c r="H19" s="11">
        <f t="shared" si="2"/>
        <v>-16.362358240421017</v>
      </c>
      <c r="I19" s="11">
        <f>'RD T1'!E18</f>
        <v>65.281143831341566</v>
      </c>
      <c r="J19" s="11">
        <f t="shared" si="5"/>
        <v>48.91878559092055</v>
      </c>
      <c r="L19" s="10" t="str">
        <f>name!D15</f>
        <v>41 Administrative occupations</v>
      </c>
      <c r="M19" s="11">
        <v>44.134730844686558</v>
      </c>
      <c r="N19" s="11">
        <v>41.5056301779953</v>
      </c>
      <c r="O19" s="11">
        <v>49.461259174643089</v>
      </c>
      <c r="P19" s="11">
        <v>48.1495736660519</v>
      </c>
      <c r="Q19" s="11">
        <v>52.962715435045801</v>
      </c>
      <c r="R19" s="11"/>
      <c r="S19" s="11">
        <f t="shared" si="3"/>
        <v>3.501456260402712</v>
      </c>
      <c r="T19" s="11">
        <f>'RD T1'!T18</f>
        <v>19.027219541372034</v>
      </c>
      <c r="U19" s="11">
        <f t="shared" si="6"/>
        <v>22.528675801774746</v>
      </c>
      <c r="W19" s="10" t="str">
        <f>name!D15</f>
        <v>41 Administrative occupations</v>
      </c>
      <c r="X19" s="11">
        <v>95.743598073717152</v>
      </c>
      <c r="Y19" s="11">
        <v>95.088233157925046</v>
      </c>
      <c r="Z19" s="11">
        <v>92.853103155705128</v>
      </c>
      <c r="AA19" s="11">
        <v>84.176714424937103</v>
      </c>
      <c r="AB19" s="11">
        <v>72.989288654881037</v>
      </c>
      <c r="AC19" s="11"/>
      <c r="AD19" s="11">
        <f t="shared" si="4"/>
        <v>-19.863814500824091</v>
      </c>
      <c r="AE19" s="11">
        <f>'RD T1'!T47</f>
        <v>46.253924289969518</v>
      </c>
      <c r="AF19" s="11">
        <f t="shared" si="7"/>
        <v>26.390109789145427</v>
      </c>
    </row>
    <row r="20" spans="1:32" x14ac:dyDescent="0.2">
      <c r="A20" s="10" t="str">
        <f>name!D16</f>
        <v>42 Secretarial and related occupations</v>
      </c>
      <c r="B20" s="11">
        <v>31.901029429792885</v>
      </c>
      <c r="C20" s="11">
        <v>28.726173665209242</v>
      </c>
      <c r="D20" s="11">
        <v>28.01671821503151</v>
      </c>
      <c r="E20" s="11">
        <v>29.413481315450955</v>
      </c>
      <c r="F20" s="11">
        <v>19.990961739634823</v>
      </c>
      <c r="G20" s="11"/>
      <c r="H20" s="11">
        <f t="shared" si="2"/>
        <v>-8.0257564753966868</v>
      </c>
      <c r="I20" s="11">
        <f>'RD T1'!E19</f>
        <v>13.745550026447793</v>
      </c>
      <c r="J20" s="11">
        <f t="shared" si="5"/>
        <v>5.7197935510511062</v>
      </c>
      <c r="L20" s="10" t="str">
        <f>name!D16</f>
        <v>42 Secretarial and related occupations</v>
      </c>
      <c r="M20" s="11">
        <v>2.7759823603204228</v>
      </c>
      <c r="N20" s="11">
        <v>2.0856509582830203</v>
      </c>
      <c r="O20" s="11">
        <v>2.1065144004908611</v>
      </c>
      <c r="P20" s="11">
        <v>2.6844310449937119</v>
      </c>
      <c r="Q20" s="11">
        <v>3.248579974620537</v>
      </c>
      <c r="R20" s="11"/>
      <c r="S20" s="11">
        <f t="shared" si="3"/>
        <v>1.1420655741296759</v>
      </c>
      <c r="T20" s="11">
        <f>'RD T1'!T19</f>
        <v>0.94128694280161163</v>
      </c>
      <c r="U20" s="11">
        <f t="shared" si="6"/>
        <v>2.0833525169312876</v>
      </c>
      <c r="W20" s="10" t="str">
        <f>name!D16</f>
        <v>42 Secretarial and related occupations</v>
      </c>
      <c r="X20" s="11">
        <v>29.12504706947248</v>
      </c>
      <c r="Y20" s="11">
        <v>26.64052270692622</v>
      </c>
      <c r="Z20" s="11">
        <v>25.910203814540655</v>
      </c>
      <c r="AA20" s="11">
        <v>26.72905027045724</v>
      </c>
      <c r="AB20" s="11">
        <v>16.742381765014301</v>
      </c>
      <c r="AC20" s="11"/>
      <c r="AD20" s="11">
        <f t="shared" si="4"/>
        <v>-9.1678220495263538</v>
      </c>
      <c r="AE20" s="11">
        <f>'RD T1'!T48</f>
        <v>12.80426308364618</v>
      </c>
      <c r="AF20" s="11">
        <f t="shared" si="7"/>
        <v>3.6364410341198266</v>
      </c>
    </row>
    <row r="21" spans="1:32" x14ac:dyDescent="0.2">
      <c r="A21" s="10" t="str">
        <f>name!D17</f>
        <v>51 Skilled agricultural and related trades</v>
      </c>
      <c r="B21" s="11">
        <v>11.134350167014329</v>
      </c>
      <c r="C21" s="11">
        <v>9.9448566935113689</v>
      </c>
      <c r="D21" s="11">
        <v>8.3341405074561656</v>
      </c>
      <c r="E21" s="11">
        <v>8.6911614899321954</v>
      </c>
      <c r="F21" s="11">
        <v>9.7478556640223477</v>
      </c>
      <c r="G21" s="11"/>
      <c r="H21" s="11">
        <f t="shared" si="2"/>
        <v>1.4137151565661821</v>
      </c>
      <c r="I21" s="11">
        <f>'RD T1'!E20</f>
        <v>4.9200923682004909</v>
      </c>
      <c r="J21" s="11">
        <f t="shared" si="5"/>
        <v>6.333807524766673</v>
      </c>
      <c r="L21" s="10" t="str">
        <f>name!D17</f>
        <v>51 Skilled agricultural and related trades</v>
      </c>
      <c r="M21" s="11">
        <v>9.5230328916939602</v>
      </c>
      <c r="N21" s="11">
        <v>8.4233293727441723</v>
      </c>
      <c r="O21" s="11">
        <v>6.817645107427956</v>
      </c>
      <c r="P21" s="11">
        <v>6.9460851353486612</v>
      </c>
      <c r="Q21" s="11">
        <v>7.643587201385448</v>
      </c>
      <c r="R21" s="11"/>
      <c r="S21" s="11">
        <f t="shared" si="3"/>
        <v>0.82594209395749196</v>
      </c>
      <c r="T21" s="11">
        <f>'RD T1'!T20</f>
        <v>3.6586471222156254</v>
      </c>
      <c r="U21" s="11">
        <f t="shared" si="6"/>
        <v>4.4845892161731173</v>
      </c>
      <c r="W21" s="10" t="str">
        <f>name!D17</f>
        <v>51 Skilled agricultural and related trades</v>
      </c>
      <c r="X21" s="11">
        <v>1.6113172753203704</v>
      </c>
      <c r="Y21" s="11">
        <v>1.5215273207672084</v>
      </c>
      <c r="Z21" s="11">
        <v>1.5164954000282143</v>
      </c>
      <c r="AA21" s="11">
        <v>1.7450763545835408</v>
      </c>
      <c r="AB21" s="11">
        <v>2.1042684626368988</v>
      </c>
      <c r="AC21" s="11"/>
      <c r="AD21" s="11">
        <f t="shared" si="4"/>
        <v>0.58777306260868456</v>
      </c>
      <c r="AE21" s="11">
        <f>'RD T1'!T49</f>
        <v>1.2614452459848662</v>
      </c>
      <c r="AF21" s="11">
        <f t="shared" si="7"/>
        <v>1.8492183085935507</v>
      </c>
    </row>
    <row r="22" spans="1:32" x14ac:dyDescent="0.2">
      <c r="A22" s="10" t="str">
        <f>name!D18</f>
        <v>52 Skilled metal, electrical and electronic trades</v>
      </c>
      <c r="B22" s="11">
        <v>65.713396836047622</v>
      </c>
      <c r="C22" s="11">
        <v>66.705351477899569</v>
      </c>
      <c r="D22" s="11">
        <v>55.145897830887407</v>
      </c>
      <c r="E22" s="11">
        <v>53.941511154337178</v>
      </c>
      <c r="F22" s="11">
        <v>50.280239319064663</v>
      </c>
      <c r="G22" s="11"/>
      <c r="H22" s="11">
        <f t="shared" si="2"/>
        <v>-4.865658511822744</v>
      </c>
      <c r="I22" s="11">
        <f>'RD T1'!E21</f>
        <v>20.014563595333954</v>
      </c>
      <c r="J22" s="11">
        <f t="shared" si="5"/>
        <v>15.14890508351121</v>
      </c>
      <c r="L22" s="10" t="str">
        <f>name!D18</f>
        <v>52 Skilled metal, electrical and electronic trades</v>
      </c>
      <c r="M22" s="11">
        <v>64.824228517265482</v>
      </c>
      <c r="N22" s="11">
        <v>65.23284640712032</v>
      </c>
      <c r="O22" s="11">
        <v>53.990446080251417</v>
      </c>
      <c r="P22" s="11">
        <v>51.460703051207183</v>
      </c>
      <c r="Q22" s="11">
        <v>47.229568123794152</v>
      </c>
      <c r="R22" s="11"/>
      <c r="S22" s="11">
        <f t="shared" si="3"/>
        <v>-6.7608779564572643</v>
      </c>
      <c r="T22" s="11">
        <f>'RD T1'!T21</f>
        <v>18.585046450538908</v>
      </c>
      <c r="U22" s="11">
        <f t="shared" si="6"/>
        <v>11.824168494081643</v>
      </c>
      <c r="W22" s="10" t="str">
        <f>name!D18</f>
        <v>52 Skilled metal, electrical and electronic trades</v>
      </c>
      <c r="X22" s="11">
        <v>0.8891683187821412</v>
      </c>
      <c r="Y22" s="11">
        <v>1.4725050707792955</v>
      </c>
      <c r="Z22" s="11">
        <v>1.1554517506359598</v>
      </c>
      <c r="AA22" s="11">
        <v>2.4808081031299198</v>
      </c>
      <c r="AB22" s="11">
        <v>3.0506711952705503</v>
      </c>
      <c r="AC22" s="11"/>
      <c r="AD22" s="11">
        <f t="shared" si="4"/>
        <v>1.8952194446345905</v>
      </c>
      <c r="AE22" s="11">
        <f>'RD T1'!T50</f>
        <v>1.4295171447950483</v>
      </c>
      <c r="AF22" s="11">
        <f t="shared" si="7"/>
        <v>3.324736589429639</v>
      </c>
    </row>
    <row r="23" spans="1:32" x14ac:dyDescent="0.2">
      <c r="A23" s="10" t="str">
        <f>name!D19</f>
        <v>53 Skilled construction and building trades</v>
      </c>
      <c r="B23" s="11">
        <v>45.243390735503951</v>
      </c>
      <c r="C23" s="11">
        <v>51.474351070487579</v>
      </c>
      <c r="D23" s="11">
        <v>42.412863241998984</v>
      </c>
      <c r="E23" s="11">
        <v>43.021143335685707</v>
      </c>
      <c r="F23" s="11">
        <v>37.859107590724605</v>
      </c>
      <c r="G23" s="11"/>
      <c r="H23" s="11">
        <f t="shared" si="2"/>
        <v>-4.5537556512743791</v>
      </c>
      <c r="I23" s="11">
        <f>'RD T1'!E22</f>
        <v>17.44079161646772</v>
      </c>
      <c r="J23" s="11">
        <f t="shared" si="5"/>
        <v>12.887035965193341</v>
      </c>
      <c r="L23" s="10" t="str">
        <f>name!D19</f>
        <v>53 Skilled construction and building trades</v>
      </c>
      <c r="M23" s="11">
        <v>44.646193062004365</v>
      </c>
      <c r="N23" s="11">
        <v>50.901555887574574</v>
      </c>
      <c r="O23" s="11">
        <v>41.719138828741549</v>
      </c>
      <c r="P23" s="11">
        <v>42.289935851821177</v>
      </c>
      <c r="Q23" s="11">
        <v>37.02533154620172</v>
      </c>
      <c r="R23" s="11"/>
      <c r="S23" s="11">
        <f t="shared" si="3"/>
        <v>-4.6938072825398294</v>
      </c>
      <c r="T23" s="11">
        <f>'RD T1'!T22</f>
        <v>17.038607614495778</v>
      </c>
      <c r="U23" s="11">
        <f t="shared" si="6"/>
        <v>12.344800331955948</v>
      </c>
      <c r="W23" s="10" t="str">
        <f>name!D19</f>
        <v>53 Skilled construction and building trades</v>
      </c>
      <c r="X23" s="11">
        <v>0.59719767349959174</v>
      </c>
      <c r="Y23" s="11">
        <v>0.57279518291295139</v>
      </c>
      <c r="Z23" s="11">
        <v>0.69372441325741929</v>
      </c>
      <c r="AA23" s="11">
        <v>0.7312074838645013</v>
      </c>
      <c r="AB23" s="11">
        <v>0.83377604452288734</v>
      </c>
      <c r="AC23" s="11"/>
      <c r="AD23" s="11">
        <f t="shared" si="4"/>
        <v>0.14005163126546805</v>
      </c>
      <c r="AE23" s="11">
        <f>'RD T1'!T51</f>
        <v>0.40218400197194126</v>
      </c>
      <c r="AF23" s="11">
        <f t="shared" si="7"/>
        <v>0.54223563323740931</v>
      </c>
    </row>
    <row r="24" spans="1:32" x14ac:dyDescent="0.2">
      <c r="A24" s="10" t="str">
        <f>name!D20</f>
        <v>54 Textiles, printing and other skilled trades</v>
      </c>
      <c r="B24" s="11">
        <v>25.365579970038659</v>
      </c>
      <c r="C24" s="11">
        <v>22.288627637543083</v>
      </c>
      <c r="D24" s="11">
        <v>22.332966906852086</v>
      </c>
      <c r="E24" s="11">
        <v>21.474191365326636</v>
      </c>
      <c r="F24" s="11">
        <v>20.707336192508865</v>
      </c>
      <c r="G24" s="11"/>
      <c r="H24" s="11">
        <f t="shared" si="2"/>
        <v>-1.6256307143432203</v>
      </c>
      <c r="I24" s="11">
        <f>'RD T1'!E23</f>
        <v>9.2210636227160041</v>
      </c>
      <c r="J24" s="11">
        <f t="shared" si="5"/>
        <v>7.5954329083727838</v>
      </c>
      <c r="L24" s="10" t="str">
        <f>name!D20</f>
        <v>54 Textiles, printing and other skilled trades</v>
      </c>
      <c r="M24" s="11">
        <v>16.262206785474685</v>
      </c>
      <c r="N24" s="11">
        <v>14.142859015213118</v>
      </c>
      <c r="O24" s="11">
        <v>12.925258663808217</v>
      </c>
      <c r="P24" s="11">
        <v>12.147759775852899</v>
      </c>
      <c r="Q24" s="11">
        <v>11.293901215394678</v>
      </c>
      <c r="R24" s="11"/>
      <c r="S24" s="11">
        <f t="shared" si="3"/>
        <v>-1.6313574484135387</v>
      </c>
      <c r="T24" s="11">
        <f>'RD T1'!T23</f>
        <v>3.8064095337630115</v>
      </c>
      <c r="U24" s="11">
        <f t="shared" si="6"/>
        <v>2.1750520853494728</v>
      </c>
      <c r="W24" s="10" t="str">
        <f>name!D20</f>
        <v>54 Textiles, printing and other skilled trades</v>
      </c>
      <c r="X24" s="11">
        <v>9.1033731845639849</v>
      </c>
      <c r="Y24" s="11">
        <v>8.1457686223299444</v>
      </c>
      <c r="Z24" s="11">
        <v>9.4077082430438814</v>
      </c>
      <c r="AA24" s="11">
        <v>9.326431589473728</v>
      </c>
      <c r="AB24" s="11">
        <v>9.4134349771141856</v>
      </c>
      <c r="AC24" s="11"/>
      <c r="AD24" s="11">
        <f t="shared" si="4"/>
        <v>5.726734070304218E-3</v>
      </c>
      <c r="AE24" s="11">
        <f>'RD T1'!T52</f>
        <v>5.4146540889529939</v>
      </c>
      <c r="AF24" s="11">
        <f t="shared" si="7"/>
        <v>5.4203808230232982</v>
      </c>
    </row>
    <row r="25" spans="1:32" x14ac:dyDescent="0.2">
      <c r="A25" s="10" t="str">
        <f>name!D21</f>
        <v>61 Caring personal service occupations</v>
      </c>
      <c r="B25" s="11">
        <v>108.27911132410225</v>
      </c>
      <c r="C25" s="11">
        <v>115.84108228539445</v>
      </c>
      <c r="D25" s="11">
        <v>112.12090057177249</v>
      </c>
      <c r="E25" s="11">
        <v>121.76416683026633</v>
      </c>
      <c r="F25" s="11">
        <v>134.0944107941005</v>
      </c>
      <c r="G25" s="11"/>
      <c r="H25" s="11">
        <f t="shared" si="2"/>
        <v>21.973510222328002</v>
      </c>
      <c r="I25" s="11">
        <f>'RD T1'!E24</f>
        <v>71.004606043462985</v>
      </c>
      <c r="J25" s="11">
        <f t="shared" si="5"/>
        <v>92.978116265790987</v>
      </c>
      <c r="L25" s="10" t="str">
        <f>name!D21</f>
        <v>61 Caring personal service occupations</v>
      </c>
      <c r="M25" s="11">
        <v>11.662650143501136</v>
      </c>
      <c r="N25" s="11">
        <v>12.521830365541614</v>
      </c>
      <c r="O25" s="11">
        <v>11.999427797688567</v>
      </c>
      <c r="P25" s="11">
        <v>14.748851136017654</v>
      </c>
      <c r="Q25" s="11">
        <v>16.896680781564648</v>
      </c>
      <c r="R25" s="11"/>
      <c r="S25" s="11">
        <f t="shared" si="3"/>
        <v>4.897252983876081</v>
      </c>
      <c r="T25" s="11">
        <f>'RD T1'!T24</f>
        <v>6.6777688000985709</v>
      </c>
      <c r="U25" s="11">
        <f t="shared" si="6"/>
        <v>11.575021783974652</v>
      </c>
      <c r="W25" s="10" t="str">
        <f>name!D21</f>
        <v>61 Caring personal service occupations</v>
      </c>
      <c r="X25" s="11">
        <v>96.616461180601092</v>
      </c>
      <c r="Y25" s="11">
        <v>103.31925191985282</v>
      </c>
      <c r="Z25" s="11">
        <v>100.12147277408391</v>
      </c>
      <c r="AA25" s="11">
        <v>107.01531569424857</v>
      </c>
      <c r="AB25" s="11">
        <v>117.19773001253591</v>
      </c>
      <c r="AC25" s="11"/>
      <c r="AD25" s="11">
        <f t="shared" si="4"/>
        <v>17.076257238452001</v>
      </c>
      <c r="AE25" s="11">
        <f>'RD T1'!T53</f>
        <v>64.326837243364409</v>
      </c>
      <c r="AF25" s="11">
        <f t="shared" si="7"/>
        <v>81.40309448181641</v>
      </c>
    </row>
    <row r="26" spans="1:32" x14ac:dyDescent="0.2">
      <c r="A26" s="10" t="str">
        <f>name!D22</f>
        <v>62 Leisure, travel and related personal service occupations</v>
      </c>
      <c r="B26" s="11">
        <v>30.082144467863088</v>
      </c>
      <c r="C26" s="11">
        <v>28.563366678012851</v>
      </c>
      <c r="D26" s="11">
        <v>26.071197050792069</v>
      </c>
      <c r="E26" s="11">
        <v>26.528524333290523</v>
      </c>
      <c r="F26" s="11">
        <v>27.29376375435448</v>
      </c>
      <c r="G26" s="11"/>
      <c r="H26" s="11">
        <f t="shared" si="2"/>
        <v>1.2225667035624106</v>
      </c>
      <c r="I26" s="11">
        <f>'RD T1'!E25</f>
        <v>13.686766838386664</v>
      </c>
      <c r="J26" s="11">
        <f t="shared" si="5"/>
        <v>14.909333541949074</v>
      </c>
      <c r="L26" s="10" t="str">
        <f>name!D22</f>
        <v>62 Leisure, travel and related personal service occupations</v>
      </c>
      <c r="M26" s="11">
        <v>8.096487569613954</v>
      </c>
      <c r="N26" s="11">
        <v>8.3582280262140287</v>
      </c>
      <c r="O26" s="11">
        <v>7.8966107921758555</v>
      </c>
      <c r="P26" s="11">
        <v>8.0979226038068148</v>
      </c>
      <c r="Q26" s="11">
        <v>8.5059888745480556</v>
      </c>
      <c r="R26" s="11"/>
      <c r="S26" s="11">
        <f t="shared" si="3"/>
        <v>0.60937808237220015</v>
      </c>
      <c r="T26" s="11">
        <f>'RD T1'!T25</f>
        <v>3.5681469206879619</v>
      </c>
      <c r="U26" s="11">
        <f t="shared" si="6"/>
        <v>4.1775250030601621</v>
      </c>
      <c r="W26" s="10" t="str">
        <f>name!D22</f>
        <v>62 Leisure, travel and related personal service occupations</v>
      </c>
      <c r="X26" s="11">
        <v>21.985656898249157</v>
      </c>
      <c r="Y26" s="11">
        <v>20.20513865179883</v>
      </c>
      <c r="Z26" s="11">
        <v>18.17458625861623</v>
      </c>
      <c r="AA26" s="11">
        <v>18.430601729483701</v>
      </c>
      <c r="AB26" s="11">
        <v>18.787774879806403</v>
      </c>
      <c r="AC26" s="11"/>
      <c r="AD26" s="11">
        <f t="shared" si="4"/>
        <v>0.61318862119017226</v>
      </c>
      <c r="AE26" s="11">
        <f>'RD T1'!T54</f>
        <v>10.118619917698705</v>
      </c>
      <c r="AF26" s="11">
        <f t="shared" si="7"/>
        <v>10.731808538888878</v>
      </c>
    </row>
    <row r="27" spans="1:32" x14ac:dyDescent="0.2">
      <c r="A27" s="10" t="str">
        <f>name!D23</f>
        <v>63 Community and civil enforcement occupations</v>
      </c>
      <c r="B27" s="11">
        <v>1.2926597288046038</v>
      </c>
      <c r="C27" s="11">
        <v>1.155746490978925</v>
      </c>
      <c r="D27" s="11">
        <v>1.4245699917380525</v>
      </c>
      <c r="E27" s="11">
        <v>1.2001974512890186</v>
      </c>
      <c r="F27" s="11">
        <v>1.3224999776444588</v>
      </c>
      <c r="G27" s="11"/>
      <c r="H27" s="11">
        <f t="shared" si="2"/>
        <v>-0.10207001409359373</v>
      </c>
      <c r="I27" s="11">
        <f>'RD T1'!E26</f>
        <v>0.62598070850889098</v>
      </c>
      <c r="J27" s="11">
        <f t="shared" si="5"/>
        <v>0.52391069441529725</v>
      </c>
      <c r="L27" s="10" t="str">
        <f>name!D23</f>
        <v>63 Community and civil enforcement occupations</v>
      </c>
      <c r="M27" s="11">
        <v>0.98922377495345326</v>
      </c>
      <c r="N27" s="11">
        <v>0.76823215709202219</v>
      </c>
      <c r="O27" s="11">
        <v>1.0878223130066726</v>
      </c>
      <c r="P27" s="11">
        <v>0.75337171036916828</v>
      </c>
      <c r="Q27" s="11">
        <v>0.86813921006957684</v>
      </c>
      <c r="R27" s="11"/>
      <c r="S27" s="11">
        <f t="shared" si="3"/>
        <v>-0.21968310293709581</v>
      </c>
      <c r="T27" s="11">
        <f>'RD T1'!T26</f>
        <v>0.33564827188793994</v>
      </c>
      <c r="U27" s="11">
        <f t="shared" si="6"/>
        <v>0.11596516895084413</v>
      </c>
      <c r="W27" s="10" t="str">
        <f>name!D23</f>
        <v>63 Community and civil enforcement occupations</v>
      </c>
      <c r="X27" s="11">
        <v>0.30343595385114985</v>
      </c>
      <c r="Y27" s="11">
        <v>0.38751433388690254</v>
      </c>
      <c r="Z27" s="11">
        <v>0.33674767873137768</v>
      </c>
      <c r="AA27" s="11">
        <v>0.44682574091985156</v>
      </c>
      <c r="AB27" s="11">
        <v>0.45436076757488231</v>
      </c>
      <c r="AC27" s="11"/>
      <c r="AD27" s="11">
        <f t="shared" si="4"/>
        <v>0.11761308884350463</v>
      </c>
      <c r="AE27" s="11">
        <f>'RD T1'!T55</f>
        <v>0.29033243662095104</v>
      </c>
      <c r="AF27" s="11">
        <f t="shared" si="7"/>
        <v>0.40794552546445567</v>
      </c>
    </row>
    <row r="28" spans="1:32" x14ac:dyDescent="0.2">
      <c r="A28" s="10" t="str">
        <f>name!D24</f>
        <v>71 Sales occupations</v>
      </c>
      <c r="B28" s="11">
        <v>85.043369150878306</v>
      </c>
      <c r="C28" s="11">
        <v>79.260357778569883</v>
      </c>
      <c r="D28" s="11">
        <v>77.553645479838437</v>
      </c>
      <c r="E28" s="11">
        <v>71.542433470055173</v>
      </c>
      <c r="F28" s="11">
        <v>67.713993755459057</v>
      </c>
      <c r="G28" s="11"/>
      <c r="H28" s="11">
        <f t="shared" si="2"/>
        <v>-9.8396517243793795</v>
      </c>
      <c r="I28" s="11">
        <f>'RD T1'!E27</f>
        <v>32.206924148369865</v>
      </c>
      <c r="J28" s="11">
        <f t="shared" si="5"/>
        <v>22.367272423990485</v>
      </c>
      <c r="L28" s="10" t="str">
        <f>name!D24</f>
        <v>71 Sales occupations</v>
      </c>
      <c r="M28" s="11">
        <v>34.440625199555249</v>
      </c>
      <c r="N28" s="11">
        <v>34.444211674186654</v>
      </c>
      <c r="O28" s="11">
        <v>33.823519562978937</v>
      </c>
      <c r="P28" s="11">
        <v>31.641535635390003</v>
      </c>
      <c r="Q28" s="11">
        <v>30.273463272665335</v>
      </c>
      <c r="R28" s="11"/>
      <c r="S28" s="11">
        <f t="shared" si="3"/>
        <v>-3.5500562903136021</v>
      </c>
      <c r="T28" s="11">
        <f>'RD T1'!T27</f>
        <v>10.29348086701704</v>
      </c>
      <c r="U28" s="11">
        <f t="shared" si="6"/>
        <v>6.743424576703438</v>
      </c>
      <c r="W28" s="10" t="str">
        <f>name!D24</f>
        <v>71 Sales occupations</v>
      </c>
      <c r="X28" s="11">
        <v>50.602743951323077</v>
      </c>
      <c r="Y28" s="11">
        <v>44.816146104383158</v>
      </c>
      <c r="Z28" s="11">
        <v>43.730125916859521</v>
      </c>
      <c r="AA28" s="11">
        <v>39.900897834665081</v>
      </c>
      <c r="AB28" s="11">
        <v>37.440530482793797</v>
      </c>
      <c r="AC28" s="11"/>
      <c r="AD28" s="11">
        <f t="shared" si="4"/>
        <v>-6.2895954340657241</v>
      </c>
      <c r="AE28" s="11">
        <f>'RD T1'!T56</f>
        <v>21.913443281352833</v>
      </c>
      <c r="AF28" s="11">
        <f t="shared" si="7"/>
        <v>15.623847847287109</v>
      </c>
    </row>
    <row r="29" spans="1:32" x14ac:dyDescent="0.2">
      <c r="A29" s="10" t="str">
        <f>name!D25</f>
        <v>72 Customer service occupations</v>
      </c>
      <c r="B29" s="11">
        <v>25.115774027544212</v>
      </c>
      <c r="C29" s="11">
        <v>27.654044684763292</v>
      </c>
      <c r="D29" s="11">
        <v>28.303483753546416</v>
      </c>
      <c r="E29" s="11">
        <v>36.954747983496837</v>
      </c>
      <c r="F29" s="11">
        <v>42.64219944350473</v>
      </c>
      <c r="G29" s="11"/>
      <c r="H29" s="11">
        <f t="shared" si="2"/>
        <v>14.338715689958313</v>
      </c>
      <c r="I29" s="11">
        <f>'RD T1'!E28</f>
        <v>17.211165585876856</v>
      </c>
      <c r="J29" s="11">
        <f t="shared" si="5"/>
        <v>31.549881275835169</v>
      </c>
      <c r="L29" s="10" t="str">
        <f>name!D25</f>
        <v>72 Customer service occupations</v>
      </c>
      <c r="M29" s="11">
        <v>10.95761516638655</v>
      </c>
      <c r="N29" s="11">
        <v>10.5464091986962</v>
      </c>
      <c r="O29" s="11">
        <v>12.056362220500644</v>
      </c>
      <c r="P29" s="11">
        <v>16.990797960504743</v>
      </c>
      <c r="Q29" s="11">
        <v>19.875516494810928</v>
      </c>
      <c r="R29" s="11"/>
      <c r="S29" s="11">
        <f t="shared" si="3"/>
        <v>7.819154274310284</v>
      </c>
      <c r="T29" s="11">
        <f>'RD T1'!T28</f>
        <v>6.018035003185922</v>
      </c>
      <c r="U29" s="11">
        <f t="shared" si="6"/>
        <v>13.837189277496206</v>
      </c>
      <c r="W29" s="10" t="str">
        <f>name!D25</f>
        <v>72 Customer service occupations</v>
      </c>
      <c r="X29" s="11">
        <v>14.158158861157663</v>
      </c>
      <c r="Y29" s="11">
        <v>17.107635486067071</v>
      </c>
      <c r="Z29" s="11">
        <v>16.247121533045743</v>
      </c>
      <c r="AA29" s="11">
        <v>19.963950022992133</v>
      </c>
      <c r="AB29" s="11">
        <v>22.766682948693852</v>
      </c>
      <c r="AC29" s="11"/>
      <c r="AD29" s="11">
        <f t="shared" si="4"/>
        <v>6.5195614156481092</v>
      </c>
      <c r="AE29" s="11">
        <f>'RD T1'!T57</f>
        <v>11.19313058269093</v>
      </c>
      <c r="AF29" s="11">
        <f t="shared" si="7"/>
        <v>17.712691998339039</v>
      </c>
    </row>
    <row r="30" spans="1:32" x14ac:dyDescent="0.2">
      <c r="A30" s="10" t="str">
        <f>name!D26</f>
        <v>81 Process, plant and machine operatives</v>
      </c>
      <c r="B30" s="11">
        <v>51.643342107026285</v>
      </c>
      <c r="C30" s="11">
        <v>49.397031645585294</v>
      </c>
      <c r="D30" s="11">
        <v>41.662370182719663</v>
      </c>
      <c r="E30" s="11">
        <v>50.500122206811724</v>
      </c>
      <c r="F30" s="11">
        <v>49.768422164415014</v>
      </c>
      <c r="G30" s="11"/>
      <c r="H30" s="11">
        <f t="shared" si="2"/>
        <v>8.1060519816953516</v>
      </c>
      <c r="I30" s="11">
        <f>'RD T1'!E29</f>
        <v>19.804182304275791</v>
      </c>
      <c r="J30" s="11">
        <f t="shared" si="5"/>
        <v>27.910234285971143</v>
      </c>
      <c r="L30" s="10" t="str">
        <f>name!D26</f>
        <v>81 Process, plant and machine operatives</v>
      </c>
      <c r="M30" s="11">
        <v>41.661295881709201</v>
      </c>
      <c r="N30" s="11">
        <v>38.733372224485109</v>
      </c>
      <c r="O30" s="11">
        <v>32.459144765423659</v>
      </c>
      <c r="P30" s="11">
        <v>38.706277360353546</v>
      </c>
      <c r="Q30" s="11">
        <v>37.374643805531363</v>
      </c>
      <c r="R30" s="11"/>
      <c r="S30" s="11">
        <f t="shared" si="3"/>
        <v>4.9154990401077043</v>
      </c>
      <c r="T30" s="11">
        <f>'RD T1'!T29</f>
        <v>13.785242431762326</v>
      </c>
      <c r="U30" s="11">
        <f t="shared" si="6"/>
        <v>18.700741471870032</v>
      </c>
      <c r="W30" s="10" t="str">
        <f>name!D26</f>
        <v>81 Process, plant and machine operatives</v>
      </c>
      <c r="X30" s="11">
        <v>9.9820462253170543</v>
      </c>
      <c r="Y30" s="11">
        <v>10.66365942110019</v>
      </c>
      <c r="Z30" s="11">
        <v>9.2032254172959576</v>
      </c>
      <c r="AA30" s="11">
        <v>11.793844846458144</v>
      </c>
      <c r="AB30" s="11">
        <v>12.393778358883644</v>
      </c>
      <c r="AC30" s="11"/>
      <c r="AD30" s="11">
        <f t="shared" si="4"/>
        <v>3.1905529415876863</v>
      </c>
      <c r="AE30" s="11">
        <f>'RD T1'!T58</f>
        <v>6.0189398725134611</v>
      </c>
      <c r="AF30" s="11">
        <f t="shared" si="7"/>
        <v>9.2094928141011465</v>
      </c>
    </row>
    <row r="31" spans="1:32" x14ac:dyDescent="0.2">
      <c r="A31" s="10" t="str">
        <f>name!D27</f>
        <v>82 Transport and mobile machine drivers and operatives</v>
      </c>
      <c r="B31" s="11">
        <v>58.08695516380147</v>
      </c>
      <c r="C31" s="11">
        <v>63.077640761724581</v>
      </c>
      <c r="D31" s="11">
        <v>55.887109188366111</v>
      </c>
      <c r="E31" s="11">
        <v>60.501117500539429</v>
      </c>
      <c r="F31" s="11">
        <v>61.265452583588463</v>
      </c>
      <c r="G31" s="11"/>
      <c r="H31" s="11">
        <f t="shared" si="2"/>
        <v>5.3783433952223518</v>
      </c>
      <c r="I31" s="11">
        <f>'RD T1'!E30</f>
        <v>32.098223094068189</v>
      </c>
      <c r="J31" s="11">
        <f t="shared" si="5"/>
        <v>37.476566489290541</v>
      </c>
      <c r="L31" s="10" t="str">
        <f>name!D27</f>
        <v>82 Transport and mobile machine drivers and operatives</v>
      </c>
      <c r="M31" s="11">
        <v>55.306478888343925</v>
      </c>
      <c r="N31" s="11">
        <v>60.042246563390826</v>
      </c>
      <c r="O31" s="11">
        <v>53.31546558912639</v>
      </c>
      <c r="P31" s="11">
        <v>56.596988798734152</v>
      </c>
      <c r="Q31" s="11">
        <v>56.766246837154192</v>
      </c>
      <c r="R31" s="11"/>
      <c r="S31" s="11">
        <f t="shared" si="3"/>
        <v>3.450781248027802</v>
      </c>
      <c r="T31" s="11">
        <f>'RD T1'!T30</f>
        <v>29.56230821967873</v>
      </c>
      <c r="U31" s="11">
        <f t="shared" si="6"/>
        <v>33.013089467706536</v>
      </c>
      <c r="W31" s="10" t="str">
        <f>name!D27</f>
        <v>82 Transport and mobile machine drivers and operatives</v>
      </c>
      <c r="X31" s="11">
        <v>2.78047627545758</v>
      </c>
      <c r="Y31" s="11">
        <v>3.0353941983337127</v>
      </c>
      <c r="Z31" s="11">
        <v>2.5716435992396161</v>
      </c>
      <c r="AA31" s="11">
        <v>3.9041287018053064</v>
      </c>
      <c r="AB31" s="11">
        <v>4.499205746434213</v>
      </c>
      <c r="AC31" s="11"/>
      <c r="AD31" s="11">
        <f t="shared" si="4"/>
        <v>1.927562147194597</v>
      </c>
      <c r="AE31" s="11">
        <f>'RD T1'!T59</f>
        <v>2.5359148743894604</v>
      </c>
      <c r="AF31" s="11">
        <f t="shared" si="7"/>
        <v>4.4634770215840573</v>
      </c>
    </row>
    <row r="32" spans="1:32" x14ac:dyDescent="0.2">
      <c r="A32" s="10" t="str">
        <f>name!D28</f>
        <v>91 Elementary trades and related occupations</v>
      </c>
      <c r="B32" s="11">
        <v>27.519752486009605</v>
      </c>
      <c r="C32" s="11">
        <v>24.60015284119363</v>
      </c>
      <c r="D32" s="11">
        <v>21.542996276941501</v>
      </c>
      <c r="E32" s="11">
        <v>18.365452066647659</v>
      </c>
      <c r="F32" s="11">
        <v>17.50742278018198</v>
      </c>
      <c r="G32" s="11"/>
      <c r="H32" s="11">
        <f t="shared" si="2"/>
        <v>-4.0355734967595218</v>
      </c>
      <c r="I32" s="11">
        <f>'RD T1'!E31</f>
        <v>7.4104469293543218</v>
      </c>
      <c r="J32" s="11">
        <f t="shared" si="5"/>
        <v>3.3748734325948</v>
      </c>
      <c r="L32" s="10" t="str">
        <f>name!D28</f>
        <v>91 Elementary trades and related occupations</v>
      </c>
      <c r="M32" s="11">
        <v>20.876198829385409</v>
      </c>
      <c r="N32" s="11">
        <v>18.750074143815286</v>
      </c>
      <c r="O32" s="11">
        <v>16.881931064771837</v>
      </c>
      <c r="P32" s="11">
        <v>14.304266837827001</v>
      </c>
      <c r="Q32" s="11">
        <v>13.642560135174678</v>
      </c>
      <c r="R32" s="11"/>
      <c r="S32" s="11">
        <f t="shared" si="3"/>
        <v>-3.2393709295971593</v>
      </c>
      <c r="T32" s="11">
        <f>'RD T1'!T31</f>
        <v>4.8393580400326979</v>
      </c>
      <c r="U32" s="11">
        <f t="shared" si="6"/>
        <v>1.5999871104355385</v>
      </c>
      <c r="W32" s="10" t="str">
        <f>name!D28</f>
        <v>91 Elementary trades and related occupations</v>
      </c>
      <c r="X32" s="11">
        <v>6.6435536566241646</v>
      </c>
      <c r="Y32" s="11">
        <v>5.8500786973783363</v>
      </c>
      <c r="Z32" s="11">
        <v>4.6610652121696488</v>
      </c>
      <c r="AA32" s="11">
        <v>4.0611852288206602</v>
      </c>
      <c r="AB32" s="11">
        <v>3.8648626450073102</v>
      </c>
      <c r="AC32" s="11"/>
      <c r="AD32" s="11">
        <f t="shared" si="4"/>
        <v>-0.7962025671623385</v>
      </c>
      <c r="AE32" s="11">
        <f>'RD T1'!T60</f>
        <v>2.5710888893216239</v>
      </c>
      <c r="AF32" s="11">
        <f t="shared" si="7"/>
        <v>1.7748863221592854</v>
      </c>
    </row>
    <row r="33" spans="1:32" x14ac:dyDescent="0.2">
      <c r="A33" s="10" t="str">
        <f>name!D29</f>
        <v>92 Elementary administration and service occupations</v>
      </c>
      <c r="B33" s="11">
        <v>126.68979570227272</v>
      </c>
      <c r="C33" s="11">
        <v>129.04947689104824</v>
      </c>
      <c r="D33" s="11">
        <v>115.77854526710644</v>
      </c>
      <c r="E33" s="11">
        <v>118.31547823323504</v>
      </c>
      <c r="F33" s="11">
        <v>112.91926780957797</v>
      </c>
      <c r="G33" s="11"/>
      <c r="H33" s="11">
        <f t="shared" ref="H33" si="8">F33-D33</f>
        <v>-2.8592774575284636</v>
      </c>
      <c r="I33" s="11">
        <f>'RD T1'!E32</f>
        <v>57.373709893198196</v>
      </c>
      <c r="J33" s="11">
        <f>SUM(H33:I33)</f>
        <v>54.514432435669733</v>
      </c>
      <c r="L33" s="10" t="str">
        <f>name!D29</f>
        <v>92 Elementary administration and service occupations</v>
      </c>
      <c r="M33" s="11">
        <v>63.872900464993307</v>
      </c>
      <c r="N33" s="11">
        <v>61.332022567707305</v>
      </c>
      <c r="O33" s="11">
        <v>57.197341926765382</v>
      </c>
      <c r="P33" s="11">
        <v>61.759491640640015</v>
      </c>
      <c r="Q33" s="11">
        <v>59.734357639568358</v>
      </c>
      <c r="R33" s="11"/>
      <c r="S33" s="11">
        <f t="shared" ref="S33" si="9">Q33-O33</f>
        <v>2.537015712802976</v>
      </c>
      <c r="T33" s="11">
        <f>'RD T1'!T32</f>
        <v>24.713062664647644</v>
      </c>
      <c r="U33" s="11">
        <f t="shared" ref="U33" si="10">SUM(S33:T33)</f>
        <v>27.25007837745062</v>
      </c>
      <c r="W33" s="10" t="str">
        <f>name!D29</f>
        <v>92 Elementary administration and service occupations</v>
      </c>
      <c r="X33" s="11">
        <v>62.81689523727956</v>
      </c>
      <c r="Y33" s="11">
        <v>67.717454323341002</v>
      </c>
      <c r="Z33" s="11">
        <v>58.581203340340963</v>
      </c>
      <c r="AA33" s="11">
        <v>56.555986592595019</v>
      </c>
      <c r="AB33" s="11">
        <v>53.184910170009552</v>
      </c>
      <c r="AC33" s="11"/>
      <c r="AD33" s="11">
        <f t="shared" ref="AD33" si="11">AB33-Z33</f>
        <v>-5.3962931703314112</v>
      </c>
      <c r="AE33" s="11">
        <f>'RD T1'!T61</f>
        <v>32.660647228550559</v>
      </c>
      <c r="AF33" s="11">
        <f t="shared" ref="AF33" si="12">SUM(AD33:AE33)</f>
        <v>27.264354058219148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1356.5170000000003</v>
      </c>
      <c r="C35" s="34">
        <f>SUM(C8:C33)</f>
        <v>1431.5589999999995</v>
      </c>
      <c r="D35" s="34">
        <f>SUM(D8:D33)</f>
        <v>1399.5330000000004</v>
      </c>
      <c r="E35" s="34">
        <f>SUM(E8:E33)</f>
        <v>1437.6330000000003</v>
      </c>
      <c r="F35" s="34">
        <f>SUM(F8:F33)</f>
        <v>1489.4569999999997</v>
      </c>
      <c r="G35" s="11"/>
      <c r="H35" s="34">
        <f>F35-D35</f>
        <v>89.923999999999296</v>
      </c>
      <c r="I35" s="34">
        <f>SUM(I8:I33)</f>
        <v>699.72319660664346</v>
      </c>
      <c r="J35" s="34">
        <f>SUM(J8:J33)</f>
        <v>789.64719660664264</v>
      </c>
      <c r="L35" s="231" t="str">
        <f>name!D3</f>
        <v>All occupations</v>
      </c>
      <c r="M35" s="34">
        <f>SUM(M8:M33)</f>
        <v>725.91384073219365</v>
      </c>
      <c r="N35" s="34">
        <f>SUM(N8:N33)</f>
        <v>757.66527512360119</v>
      </c>
      <c r="O35" s="34">
        <f>SUM(O8:O33)</f>
        <v>735.5073218620513</v>
      </c>
      <c r="P35" s="34">
        <f>SUM(P8:P33)</f>
        <v>752.43666501268012</v>
      </c>
      <c r="Q35" s="34">
        <f>SUM(Q8:Q33)</f>
        <v>770.7767868653342</v>
      </c>
      <c r="R35" s="11"/>
      <c r="S35" s="34">
        <f>Q35-O35</f>
        <v>35.269465003282903</v>
      </c>
      <c r="T35" s="34">
        <f>SUM(T8:T33)</f>
        <v>305.24064913230973</v>
      </c>
      <c r="U35" s="34">
        <f>SUM(U8:U33)</f>
        <v>340.51011413559235</v>
      </c>
      <c r="W35" s="231" t="str">
        <f>name!D3</f>
        <v>All occupations</v>
      </c>
      <c r="X35" s="34">
        <f>SUM(X8:X33)</f>
        <v>630.60315926780675</v>
      </c>
      <c r="Y35" s="34">
        <f>SUM(Y8:Y33)</f>
        <v>673.89372487639855</v>
      </c>
      <c r="Z35" s="34">
        <f>SUM(Z8:Z33)</f>
        <v>664.02567813794872</v>
      </c>
      <c r="AA35" s="34">
        <f>SUM(AA8:AA33)</f>
        <v>685.19633498731957</v>
      </c>
      <c r="AB35" s="34">
        <f>SUM(AB8:AB33)</f>
        <v>718.68021313466556</v>
      </c>
      <c r="AC35" s="11"/>
      <c r="AD35" s="34">
        <f t="shared" ref="AD35" si="13">AB35-Z35</f>
        <v>54.654534996716848</v>
      </c>
      <c r="AE35" s="34">
        <f>SUM(AE8:AE33)</f>
        <v>394.48254747433356</v>
      </c>
      <c r="AF35" s="34">
        <f>SUM(AF8:AF33)</f>
        <v>449.13708247105041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Midlands (Continued)</v>
      </c>
      <c r="L38" s="19" t="str">
        <f>CONCATENATE(L$1," (Continued)")</f>
        <v>Occupation Table 2.1  Males: Employment Change by Occupation (SOC 2020) and Replacement Demand, 2015-2035, West Midlands (Continued)</v>
      </c>
      <c r="W38" s="19" t="str">
        <f>CONCATENATE(W$1," (Continued)")</f>
        <v>Occupation Table 2.2  Females: Employment Change by Occupation (SOC 2020) and Replacement Demand, 2015-2035, West Midlands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5.8588249697612644</v>
      </c>
      <c r="C45" s="173">
        <f t="shared" si="20"/>
        <v>6.5801421020410436</v>
      </c>
      <c r="D45" s="173">
        <f t="shared" si="20"/>
        <v>6.8817830482701261</v>
      </c>
      <c r="E45" s="173">
        <f t="shared" si="20"/>
        <v>6.2825920016561456</v>
      </c>
      <c r="F45" s="173">
        <f t="shared" si="20"/>
        <v>6.6774286211181284</v>
      </c>
      <c r="H45" s="68">
        <f t="shared" ref="H45:H70" si="21">IF(D8&gt;0,(H8/D8)*100,0)</f>
        <v>3.26498913981386</v>
      </c>
      <c r="I45" s="69">
        <f t="shared" ref="I45:I70" si="22">IF(D8&gt;0,I8/D8*100,0)</f>
        <v>49.843815246559714</v>
      </c>
      <c r="J45" s="69">
        <f t="shared" ref="J45:J70" si="23">IF(D8&gt;0,(J8/D8)*100,0)</f>
        <v>53.108804386373578</v>
      </c>
      <c r="L45" t="str">
        <f t="shared" ref="L45:L70" si="24">L8</f>
        <v>11 Corporate managers and directors</v>
      </c>
      <c r="M45" s="173">
        <f t="shared" ref="M45:Q45" si="25">M8/M$35*100</f>
        <v>7.7779125315574955</v>
      </c>
      <c r="N45" s="173">
        <f t="shared" si="25"/>
        <v>8.4970457588476567</v>
      </c>
      <c r="O45" s="173">
        <f t="shared" si="25"/>
        <v>8.8772939670231938</v>
      </c>
      <c r="P45" s="173">
        <f t="shared" si="25"/>
        <v>7.8746704079986243</v>
      </c>
      <c r="Q45" s="173">
        <f t="shared" si="25"/>
        <v>8.1127446084930011</v>
      </c>
      <c r="S45" s="68">
        <f t="shared" ref="S45:S70" si="26">IF(O8&gt;0,(S8/O8)*100,0)</f>
        <v>-4.2301451422751786</v>
      </c>
      <c r="T45" s="69">
        <f t="shared" ref="T45:T70" si="27">IF(O8&gt;0,T8/O8*100,0)</f>
        <v>43.618172853134332</v>
      </c>
      <c r="U45" s="69">
        <f t="shared" ref="U45:U70" si="28">IF(O8&gt;0,(U8/O8)*100,0)</f>
        <v>39.388027710859156</v>
      </c>
      <c r="W45" t="str">
        <f t="shared" ref="W45:W70" si="29">W8</f>
        <v>11 Corporate managers and directors</v>
      </c>
      <c r="X45" s="173">
        <f t="shared" ref="X45:AB45" si="30">X8/X$35*100</f>
        <v>3.6496824968589614</v>
      </c>
      <c r="Y45" s="173">
        <f t="shared" si="30"/>
        <v>4.4249486599501298</v>
      </c>
      <c r="Z45" s="173">
        <f t="shared" si="30"/>
        <v>4.671457544421707</v>
      </c>
      <c r="AA45" s="173">
        <f t="shared" si="30"/>
        <v>4.5342782624572964</v>
      </c>
      <c r="AB45" s="173">
        <f t="shared" si="30"/>
        <v>5.1380676860788137</v>
      </c>
      <c r="AD45" s="68">
        <f t="shared" ref="AD45:AD70" si="31">IF(Z8&gt;0,(AD8/Z8)*100,0)</f>
        <v>19.041455646058456</v>
      </c>
      <c r="AE45" s="69">
        <f t="shared" ref="AE45:AE70" si="32">IF(Z8&gt;0,AE8/Z8*100,0)</f>
        <v>62.94813532984891</v>
      </c>
      <c r="AF45" s="69">
        <f t="shared" ref="AF45:AF70" si="33">IF(Z8&gt;0,(AF8/Z8)*100,0)</f>
        <v>81.989590975907362</v>
      </c>
    </row>
    <row r="46" spans="1:32" x14ac:dyDescent="0.2">
      <c r="A46" t="str">
        <f t="shared" si="19"/>
        <v>12 Other managers and proprietors</v>
      </c>
      <c r="B46" s="173">
        <f t="shared" si="20"/>
        <v>2.5296354828788545</v>
      </c>
      <c r="C46" s="173">
        <f t="shared" si="20"/>
        <v>2.5421893580867225</v>
      </c>
      <c r="D46" s="173">
        <f t="shared" si="20"/>
        <v>2.7131444209685309</v>
      </c>
      <c r="E46" s="173">
        <f t="shared" si="20"/>
        <v>3.2907901100230283</v>
      </c>
      <c r="F46" s="173">
        <f t="shared" si="20"/>
        <v>3.7192313808874098</v>
      </c>
      <c r="H46" s="68">
        <f t="shared" si="21"/>
        <v>45.889861559255991</v>
      </c>
      <c r="I46" s="69">
        <f t="shared" si="22"/>
        <v>74.687351149382536</v>
      </c>
      <c r="J46" s="69">
        <f t="shared" si="23"/>
        <v>120.57721270863854</v>
      </c>
      <c r="L46" t="str">
        <f t="shared" si="24"/>
        <v>12 Other managers and proprietors</v>
      </c>
      <c r="M46" s="173">
        <f t="shared" ref="M46:Q46" si="34">M9/M$35*100</f>
        <v>2.8182733115613403</v>
      </c>
      <c r="N46" s="173">
        <f t="shared" si="34"/>
        <v>2.9251315654737122</v>
      </c>
      <c r="O46" s="173">
        <f t="shared" si="34"/>
        <v>2.8786944097388907</v>
      </c>
      <c r="P46" s="173">
        <f t="shared" si="34"/>
        <v>3.625550440459504</v>
      </c>
      <c r="Q46" s="173">
        <f t="shared" si="34"/>
        <v>4.0735815982619217</v>
      </c>
      <c r="S46" s="68">
        <f t="shared" si="26"/>
        <v>48.29362516472122</v>
      </c>
      <c r="T46" s="69">
        <f t="shared" si="27"/>
        <v>68.260219003543938</v>
      </c>
      <c r="U46" s="69">
        <f t="shared" si="28"/>
        <v>116.55384416826516</v>
      </c>
      <c r="W46" t="str">
        <f t="shared" si="29"/>
        <v>12 Other managers and proprietors</v>
      </c>
      <c r="X46" s="173">
        <f t="shared" ref="X46:AB46" si="35">X9/X$35*100</f>
        <v>2.1973723285952889</v>
      </c>
      <c r="Y46" s="173">
        <f t="shared" si="35"/>
        <v>2.1116437064418512</v>
      </c>
      <c r="Z46" s="173">
        <f t="shared" si="35"/>
        <v>2.5297731555436487</v>
      </c>
      <c r="AA46" s="173">
        <f t="shared" si="35"/>
        <v>2.9231787645583416</v>
      </c>
      <c r="AB46" s="173">
        <f t="shared" si="35"/>
        <v>3.339194589862275</v>
      </c>
      <c r="AD46" s="68">
        <f t="shared" si="31"/>
        <v>42.860104078842014</v>
      </c>
      <c r="AE46" s="69">
        <f t="shared" si="32"/>
        <v>82.788252441084197</v>
      </c>
      <c r="AF46" s="69">
        <f t="shared" si="33"/>
        <v>125.64835651992621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4.9389399114836676</v>
      </c>
      <c r="C47" s="173">
        <f t="shared" si="20"/>
        <v>5.3542586887683461</v>
      </c>
      <c r="D47" s="173">
        <f t="shared" si="20"/>
        <v>5.7626986921600638</v>
      </c>
      <c r="E47" s="173">
        <f t="shared" si="20"/>
        <v>5.8368871808813125</v>
      </c>
      <c r="F47" s="173">
        <f t="shared" si="20"/>
        <v>6.1989953440674537</v>
      </c>
      <c r="H47" s="68">
        <f t="shared" si="21"/>
        <v>14.482795053361864</v>
      </c>
      <c r="I47" s="69">
        <f t="shared" si="22"/>
        <v>39.081194298850555</v>
      </c>
      <c r="J47" s="69">
        <f t="shared" si="23"/>
        <v>53.563989352212403</v>
      </c>
      <c r="L47" t="str">
        <f t="shared" si="24"/>
        <v>21 Science, research, engineering and technology professionals</v>
      </c>
      <c r="M47" s="173">
        <f t="shared" ref="M47:Q47" si="36">M10/M$35*100</f>
        <v>7.7305991952921858</v>
      </c>
      <c r="N47" s="173">
        <f t="shared" si="36"/>
        <v>8.5258816324540607</v>
      </c>
      <c r="O47" s="173">
        <f t="shared" si="36"/>
        <v>8.9361529682956196</v>
      </c>
      <c r="P47" s="173">
        <f t="shared" si="36"/>
        <v>8.8291987428228698</v>
      </c>
      <c r="Q47" s="173">
        <f t="shared" si="36"/>
        <v>9.2046219404901688</v>
      </c>
      <c r="S47" s="68">
        <f t="shared" si="26"/>
        <v>7.9436222269876469</v>
      </c>
      <c r="T47" s="69">
        <f t="shared" si="27"/>
        <v>33.652054497476144</v>
      </c>
      <c r="U47" s="69">
        <f t="shared" si="28"/>
        <v>41.595676724463793</v>
      </c>
      <c r="W47" t="str">
        <f t="shared" si="29"/>
        <v>21 Science, research, engineering and technology professionals</v>
      </c>
      <c r="X47" s="173">
        <f t="shared" ref="X47:AB47" si="37">X10/X$35*100</f>
        <v>1.7253434000451546</v>
      </c>
      <c r="Y47" s="173">
        <f t="shared" si="37"/>
        <v>1.7883721379524917</v>
      </c>
      <c r="Z47" s="173">
        <f t="shared" si="37"/>
        <v>2.2476255066811839</v>
      </c>
      <c r="AA47" s="173">
        <f t="shared" si="37"/>
        <v>2.5509312914823039</v>
      </c>
      <c r="AB47" s="173">
        <f t="shared" si="37"/>
        <v>2.9754931964250408</v>
      </c>
      <c r="AD47" s="68">
        <f t="shared" si="31"/>
        <v>43.280082702686911</v>
      </c>
      <c r="AE47" s="69">
        <f t="shared" si="32"/>
        <v>62.9901052115585</v>
      </c>
      <c r="AF47" s="69">
        <f t="shared" si="33"/>
        <v>106.27018791424541</v>
      </c>
    </row>
    <row r="48" spans="1:32" x14ac:dyDescent="0.2">
      <c r="A48" t="str">
        <f t="shared" si="19"/>
        <v>22 Health professionals</v>
      </c>
      <c r="B48" s="173">
        <f t="shared" si="20"/>
        <v>4.2573483618160122</v>
      </c>
      <c r="C48" s="173">
        <f t="shared" si="20"/>
        <v>5.1295687723500247</v>
      </c>
      <c r="D48" s="173">
        <f t="shared" si="20"/>
        <v>5.1528845110745252</v>
      </c>
      <c r="E48" s="173">
        <f t="shared" si="20"/>
        <v>5.4371556221312156</v>
      </c>
      <c r="F48" s="173">
        <f t="shared" si="20"/>
        <v>5.7440911558809633</v>
      </c>
      <c r="H48" s="68">
        <f t="shared" si="21"/>
        <v>18.635793916371686</v>
      </c>
      <c r="I48" s="69">
        <f t="shared" si="22"/>
        <v>58.7604698581939</v>
      </c>
      <c r="J48" s="69">
        <f t="shared" si="23"/>
        <v>77.396263774565583</v>
      </c>
      <c r="L48" t="str">
        <f t="shared" si="24"/>
        <v>22 Health professionals</v>
      </c>
      <c r="M48" s="173">
        <f t="shared" ref="M48:Q48" si="38">M11/M$35*100</f>
        <v>1.8612669763326337</v>
      </c>
      <c r="N48" s="173">
        <f t="shared" si="38"/>
        <v>2.2976374046656338</v>
      </c>
      <c r="O48" s="173">
        <f t="shared" si="38"/>
        <v>2.4972321128823709</v>
      </c>
      <c r="P48" s="173">
        <f t="shared" si="38"/>
        <v>2.6049329141605302</v>
      </c>
      <c r="Q48" s="173">
        <f t="shared" si="38"/>
        <v>2.7379986138850438</v>
      </c>
      <c r="S48" s="68">
        <f t="shared" si="26"/>
        <v>14.898918058529251</v>
      </c>
      <c r="T48" s="69">
        <f t="shared" si="27"/>
        <v>41.625257838118443</v>
      </c>
      <c r="U48" s="69">
        <f t="shared" si="28"/>
        <v>56.524175896647691</v>
      </c>
      <c r="W48" t="str">
        <f t="shared" si="29"/>
        <v>22 Health professionals</v>
      </c>
      <c r="X48" s="173">
        <f t="shared" ref="X48:AB48" si="39">X11/X$35*100</f>
        <v>7.0155785033565579</v>
      </c>
      <c r="Y48" s="173">
        <f t="shared" si="39"/>
        <v>8.3135367774257301</v>
      </c>
      <c r="Z48" s="173">
        <f t="shared" si="39"/>
        <v>8.0944150083109037</v>
      </c>
      <c r="AA48" s="173">
        <f t="shared" si="39"/>
        <v>8.5473126678458229</v>
      </c>
      <c r="AB48" s="173">
        <f t="shared" si="39"/>
        <v>8.9680930251314024</v>
      </c>
      <c r="AD48" s="68">
        <f t="shared" si="31"/>
        <v>19.912774343231103</v>
      </c>
      <c r="AE48" s="69">
        <f t="shared" si="32"/>
        <v>64.615984248322249</v>
      </c>
      <c r="AF48" s="69">
        <f t="shared" si="33"/>
        <v>84.528758591553341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4.3701590102013039</v>
      </c>
      <c r="C49" s="173">
        <f t="shared" si="20"/>
        <v>4.3322830645451917</v>
      </c>
      <c r="D49" s="173">
        <f t="shared" si="20"/>
        <v>4.6860363229260971</v>
      </c>
      <c r="E49" s="173">
        <f t="shared" si="20"/>
        <v>4.8564928323148102</v>
      </c>
      <c r="F49" s="173">
        <f t="shared" si="20"/>
        <v>5.2346305326944265</v>
      </c>
      <c r="H49" s="68">
        <f t="shared" si="21"/>
        <v>18.884492977755425</v>
      </c>
      <c r="I49" s="69">
        <f t="shared" si="22"/>
        <v>55.658211553899086</v>
      </c>
      <c r="J49" s="69">
        <f t="shared" si="23"/>
        <v>74.542704531654508</v>
      </c>
      <c r="L49" t="str">
        <f t="shared" si="24"/>
        <v>23 Teaching and other educational professionals</v>
      </c>
      <c r="M49" s="173">
        <f t="shared" ref="M49:Q49" si="40">M12/M$35*100</f>
        <v>2.7515659138751398</v>
      </c>
      <c r="N49" s="173">
        <f t="shared" si="40"/>
        <v>2.6193520461349862</v>
      </c>
      <c r="O49" s="173">
        <f t="shared" si="40"/>
        <v>2.9176127428239473</v>
      </c>
      <c r="P49" s="173">
        <f t="shared" si="40"/>
        <v>3.0743406294309792</v>
      </c>
      <c r="Q49" s="173">
        <f t="shared" si="40"/>
        <v>3.2393389908293839</v>
      </c>
      <c r="S49" s="68">
        <f t="shared" si="26"/>
        <v>16.351068969513957</v>
      </c>
      <c r="T49" s="69">
        <f t="shared" si="27"/>
        <v>46.984587070604363</v>
      </c>
      <c r="U49" s="69">
        <f t="shared" si="28"/>
        <v>63.335656040118323</v>
      </c>
      <c r="W49" t="str">
        <f t="shared" si="29"/>
        <v>23 Teaching and other educational professionals</v>
      </c>
      <c r="X49" s="173">
        <f t="shared" ref="X49:AB49" si="41">X12/X$35*100</f>
        <v>6.2333896551301704</v>
      </c>
      <c r="Y49" s="173">
        <f t="shared" si="41"/>
        <v>6.2581480836467644</v>
      </c>
      <c r="Z49" s="173">
        <f t="shared" si="41"/>
        <v>6.644828782527969</v>
      </c>
      <c r="AA49" s="173">
        <f t="shared" si="41"/>
        <v>6.8135328683035246</v>
      </c>
      <c r="AB49" s="173">
        <f t="shared" si="41"/>
        <v>7.3745592177911812</v>
      </c>
      <c r="AD49" s="68">
        <f t="shared" si="31"/>
        <v>20.116615398455444</v>
      </c>
      <c r="AE49" s="69">
        <f t="shared" si="32"/>
        <v>59.876600248343038</v>
      </c>
      <c r="AF49" s="69">
        <f t="shared" si="33"/>
        <v>79.993215646798475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4.9228266541336039</v>
      </c>
      <c r="C50" s="173">
        <f t="shared" si="20"/>
        <v>5.5261682737762756</v>
      </c>
      <c r="D50" s="173">
        <f t="shared" si="20"/>
        <v>6.1877047087279031</v>
      </c>
      <c r="E50" s="173">
        <f t="shared" si="20"/>
        <v>6.7199421113493347</v>
      </c>
      <c r="F50" s="173">
        <f t="shared" si="20"/>
        <v>7.3181833083280248</v>
      </c>
      <c r="H50" s="68">
        <f t="shared" si="21"/>
        <v>25.868927064544366</v>
      </c>
      <c r="I50" s="69">
        <f t="shared" si="22"/>
        <v>54.637973176150837</v>
      </c>
      <c r="J50" s="69">
        <f t="shared" si="23"/>
        <v>80.506900240695202</v>
      </c>
      <c r="L50" t="str">
        <f t="shared" si="24"/>
        <v>24 Business, media and public service professionals</v>
      </c>
      <c r="M50" s="173">
        <f t="shared" ref="M50:Q50" si="42">M13/M$35*100</f>
        <v>5.5836137496770615</v>
      </c>
      <c r="N50" s="173">
        <f t="shared" si="42"/>
        <v>6.0506398476070196</v>
      </c>
      <c r="O50" s="173">
        <f t="shared" si="42"/>
        <v>6.8838567995607116</v>
      </c>
      <c r="P50" s="173">
        <f t="shared" si="42"/>
        <v>7.5359794102013433</v>
      </c>
      <c r="Q50" s="173">
        <f t="shared" si="42"/>
        <v>7.9913025788219727</v>
      </c>
      <c r="S50" s="68">
        <f t="shared" si="26"/>
        <v>21.654274696221865</v>
      </c>
      <c r="T50" s="69">
        <f t="shared" si="27"/>
        <v>48.091000138006166</v>
      </c>
      <c r="U50" s="69">
        <f t="shared" si="28"/>
        <v>69.745274834228027</v>
      </c>
      <c r="W50" t="str">
        <f t="shared" si="29"/>
        <v>24 Business, media and public service professionals</v>
      </c>
      <c r="X50" s="173">
        <f t="shared" ref="X50:AB50" si="43">X13/X$35*100</f>
        <v>4.1621668138163193</v>
      </c>
      <c r="Y50" s="173">
        <f t="shared" si="43"/>
        <v>4.93649977767347</v>
      </c>
      <c r="Z50" s="173">
        <f t="shared" si="43"/>
        <v>5.4166126007044495</v>
      </c>
      <c r="AA50" s="173">
        <f t="shared" si="43"/>
        <v>5.8238246741690567</v>
      </c>
      <c r="AB50" s="173">
        <f t="shared" si="43"/>
        <v>6.5962701416561602</v>
      </c>
      <c r="AD50" s="68">
        <f t="shared" si="31"/>
        <v>31.801839480798904</v>
      </c>
      <c r="AE50" s="69">
        <f t="shared" si="32"/>
        <v>63.854063670075099</v>
      </c>
      <c r="AF50" s="69">
        <f t="shared" si="33"/>
        <v>95.655903150873996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1.5875311726689763</v>
      </c>
      <c r="C51" s="173">
        <f t="shared" si="20"/>
        <v>1.7045732644945657</v>
      </c>
      <c r="D51" s="173">
        <f t="shared" si="20"/>
        <v>1.887913527015292</v>
      </c>
      <c r="E51" s="173">
        <f t="shared" si="20"/>
        <v>1.6008307793860033</v>
      </c>
      <c r="F51" s="173">
        <f t="shared" si="20"/>
        <v>1.6257389778687563</v>
      </c>
      <c r="H51" s="68">
        <f t="shared" si="21"/>
        <v>-8.3539932060138593</v>
      </c>
      <c r="I51" s="69">
        <f t="shared" si="22"/>
        <v>35.878085269511153</v>
      </c>
      <c r="J51" s="69">
        <f t="shared" si="23"/>
        <v>27.524092063497296</v>
      </c>
      <c r="L51" t="str">
        <f t="shared" si="24"/>
        <v>31 Science, engineering and technology associate professionals</v>
      </c>
      <c r="M51" s="173">
        <f t="shared" ref="M51:Q51" si="44">M14/M$35*100</f>
        <v>2.3056731353713071</v>
      </c>
      <c r="N51" s="173">
        <f t="shared" si="44"/>
        <v>2.5750582326201705</v>
      </c>
      <c r="O51" s="173">
        <f t="shared" si="44"/>
        <v>2.7715109875929902</v>
      </c>
      <c r="P51" s="173">
        <f t="shared" si="44"/>
        <v>2.2345365103048089</v>
      </c>
      <c r="Q51" s="173">
        <f t="shared" si="44"/>
        <v>2.1953679880777432</v>
      </c>
      <c r="S51" s="68">
        <f t="shared" si="26"/>
        <v>-16.989630150496495</v>
      </c>
      <c r="T51" s="69">
        <f t="shared" si="27"/>
        <v>30.363591809040042</v>
      </c>
      <c r="U51" s="69">
        <f t="shared" si="28"/>
        <v>13.373961658543548</v>
      </c>
      <c r="W51" t="str">
        <f t="shared" si="29"/>
        <v>31 Science, engineering and technology associate professionals</v>
      </c>
      <c r="X51" s="173">
        <f t="shared" ref="X51:AB51" si="45">X14/X$35*100</f>
        <v>0.76084773051575061</v>
      </c>
      <c r="Y51" s="173">
        <f t="shared" si="45"/>
        <v>0.72587854080232139</v>
      </c>
      <c r="Z51" s="173">
        <f t="shared" si="45"/>
        <v>0.90919775858893848</v>
      </c>
      <c r="AA51" s="173">
        <f t="shared" si="45"/>
        <v>0.90493764274102895</v>
      </c>
      <c r="AB51" s="173">
        <f t="shared" si="45"/>
        <v>1.0148180005412613</v>
      </c>
      <c r="AD51" s="68">
        <f t="shared" si="31"/>
        <v>20.803806632259043</v>
      </c>
      <c r="AE51" s="69">
        <f t="shared" si="32"/>
        <v>54.497498934488185</v>
      </c>
      <c r="AF51" s="69">
        <f t="shared" si="33"/>
        <v>75.301305566747232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1.8192017289492397</v>
      </c>
      <c r="C52" s="173">
        <f t="shared" si="20"/>
        <v>2.1039061792862066</v>
      </c>
      <c r="D52" s="173">
        <f t="shared" si="20"/>
        <v>2.1663518715591934</v>
      </c>
      <c r="E52" s="173">
        <f t="shared" si="20"/>
        <v>2.1589285276326873</v>
      </c>
      <c r="F52" s="173">
        <f t="shared" si="20"/>
        <v>2.3014501617415593</v>
      </c>
      <c r="H52" s="68">
        <f t="shared" si="21"/>
        <v>13.062192359717537</v>
      </c>
      <c r="I52" s="69">
        <f t="shared" si="22"/>
        <v>60.262958854936755</v>
      </c>
      <c r="J52" s="69">
        <f t="shared" si="23"/>
        <v>73.325151214654298</v>
      </c>
      <c r="L52" t="str">
        <f t="shared" si="24"/>
        <v>32 Health and social care associate professionals</v>
      </c>
      <c r="M52" s="173">
        <f t="shared" ref="M52:Q52" si="46">M15/M$35*100</f>
        <v>0.77671019148215725</v>
      </c>
      <c r="N52" s="173">
        <f t="shared" si="46"/>
        <v>0.84197112666088791</v>
      </c>
      <c r="O52" s="173">
        <f t="shared" si="46"/>
        <v>0.91754401005365949</v>
      </c>
      <c r="P52" s="173">
        <f t="shared" si="46"/>
        <v>0.84078762760999115</v>
      </c>
      <c r="Q52" s="173">
        <f t="shared" si="46"/>
        <v>0.86313473668416296</v>
      </c>
      <c r="S52" s="68">
        <f t="shared" si="26"/>
        <v>-1.418977826875492</v>
      </c>
      <c r="T52" s="69">
        <f t="shared" si="27"/>
        <v>45.905564043673706</v>
      </c>
      <c r="U52" s="69">
        <f t="shared" si="28"/>
        <v>44.486586216798216</v>
      </c>
      <c r="W52" t="str">
        <f t="shared" si="29"/>
        <v>32 Health and social care associate professionals</v>
      </c>
      <c r="X52" s="173">
        <f t="shared" ref="X52:AB52" si="47">X15/X$35*100</f>
        <v>3.0192576195226604</v>
      </c>
      <c r="Y52" s="173">
        <f t="shared" si="47"/>
        <v>3.5227120436839523</v>
      </c>
      <c r="Z52" s="173">
        <f t="shared" si="47"/>
        <v>3.5495925442872092</v>
      </c>
      <c r="AA52" s="173">
        <f t="shared" si="47"/>
        <v>3.606422467961838</v>
      </c>
      <c r="AB52" s="173">
        <f t="shared" si="47"/>
        <v>3.8440279613850508</v>
      </c>
      <c r="AD52" s="68">
        <f t="shared" si="31"/>
        <v>17.208429950973297</v>
      </c>
      <c r="AE52" s="69">
        <f t="shared" si="32"/>
        <v>64.373757175232242</v>
      </c>
      <c r="AF52" s="69">
        <f t="shared" si="33"/>
        <v>81.582187126205525</v>
      </c>
    </row>
    <row r="53" spans="1:32" x14ac:dyDescent="0.2">
      <c r="A53" t="str">
        <f t="shared" si="19"/>
        <v>33 Protective service occupations</v>
      </c>
      <c r="B53" s="173">
        <f t="shared" si="20"/>
        <v>1.0021367562672749</v>
      </c>
      <c r="C53" s="173">
        <f t="shared" si="20"/>
        <v>0.99714833030510186</v>
      </c>
      <c r="D53" s="173">
        <f t="shared" si="20"/>
        <v>1.0827369764593437</v>
      </c>
      <c r="E53" s="173">
        <f t="shared" si="20"/>
        <v>1.2654775505789353</v>
      </c>
      <c r="F53" s="173">
        <f t="shared" si="20"/>
        <v>1.4308889418310842</v>
      </c>
      <c r="H53" s="68">
        <f t="shared" si="21"/>
        <v>40.646129570474962</v>
      </c>
      <c r="I53" s="69">
        <f t="shared" si="22"/>
        <v>43.55729695492289</v>
      </c>
      <c r="J53" s="69">
        <f t="shared" si="23"/>
        <v>84.203426525397859</v>
      </c>
      <c r="L53" t="str">
        <f t="shared" si="24"/>
        <v>33 Protective service occupations</v>
      </c>
      <c r="M53" s="173">
        <f t="shared" ref="M53:Q53" si="48">M16/M$35*100</f>
        <v>1.4418244854204041</v>
      </c>
      <c r="N53" s="173">
        <f t="shared" si="48"/>
        <v>1.4007281500576956</v>
      </c>
      <c r="O53" s="173">
        <f t="shared" si="48"/>
        <v>1.5032578995121955</v>
      </c>
      <c r="P53" s="173">
        <f t="shared" si="48"/>
        <v>1.6968139406567539</v>
      </c>
      <c r="Q53" s="173">
        <f t="shared" si="48"/>
        <v>1.802898141104389</v>
      </c>
      <c r="S53" s="68">
        <f t="shared" si="26"/>
        <v>25.683805670481348</v>
      </c>
      <c r="T53" s="69">
        <f t="shared" si="27"/>
        <v>33.061365755514039</v>
      </c>
      <c r="U53" s="69">
        <f t="shared" si="28"/>
        <v>58.74517142599538</v>
      </c>
      <c r="W53" t="str">
        <f t="shared" si="29"/>
        <v>33 Protective service occupations</v>
      </c>
      <c r="X53" s="173">
        <f t="shared" ref="X53:AB53" si="49">X16/X$35*100</f>
        <v>0.49599370337969179</v>
      </c>
      <c r="Y53" s="173">
        <f t="shared" si="49"/>
        <v>0.54339961017379534</v>
      </c>
      <c r="Z53" s="173">
        <f t="shared" si="49"/>
        <v>0.61694743234279092</v>
      </c>
      <c r="AA53" s="173">
        <f t="shared" si="49"/>
        <v>0.79181285292002301</v>
      </c>
      <c r="AB53" s="173">
        <f t="shared" si="49"/>
        <v>1.0319130829444625</v>
      </c>
      <c r="AD53" s="68">
        <f t="shared" si="31"/>
        <v>81.028007534574314</v>
      </c>
      <c r="AE53" s="69">
        <f t="shared" si="32"/>
        <v>71.884809154701642</v>
      </c>
      <c r="AF53" s="69">
        <f t="shared" si="33"/>
        <v>152.91281668927596</v>
      </c>
    </row>
    <row r="54" spans="1:32" x14ac:dyDescent="0.2">
      <c r="A54" t="str">
        <f t="shared" si="19"/>
        <v>34 Culture, media and sports occupations</v>
      </c>
      <c r="B54" s="173">
        <f t="shared" si="20"/>
        <v>1.5785759258948029</v>
      </c>
      <c r="C54" s="173">
        <f t="shared" si="20"/>
        <v>1.5847516934159671</v>
      </c>
      <c r="D54" s="173">
        <f t="shared" si="20"/>
        <v>1.6719329282225364</v>
      </c>
      <c r="E54" s="173">
        <f t="shared" si="20"/>
        <v>1.5423219805531063</v>
      </c>
      <c r="F54" s="173">
        <f t="shared" si="20"/>
        <v>1.6520139115204324</v>
      </c>
      <c r="H54" s="68">
        <f t="shared" si="21"/>
        <v>5.1573602552593867</v>
      </c>
      <c r="I54" s="69">
        <f t="shared" si="22"/>
        <v>45.351416317870338</v>
      </c>
      <c r="J54" s="69">
        <f t="shared" si="23"/>
        <v>50.508776573129722</v>
      </c>
      <c r="L54" t="str">
        <f t="shared" si="24"/>
        <v>34 Culture, media and sports occupations</v>
      </c>
      <c r="M54" s="173">
        <f t="shared" ref="M54:Q54" si="50">M17/M$35*100</f>
        <v>1.7779861102290597</v>
      </c>
      <c r="N54" s="173">
        <f t="shared" si="50"/>
        <v>1.8256405123667385</v>
      </c>
      <c r="O54" s="173">
        <f t="shared" si="50"/>
        <v>1.9155241757403203</v>
      </c>
      <c r="P54" s="173">
        <f t="shared" si="50"/>
        <v>1.7791607546571677</v>
      </c>
      <c r="Q54" s="173">
        <f t="shared" si="50"/>
        <v>1.8852383042364944</v>
      </c>
      <c r="S54" s="68">
        <f t="shared" si="26"/>
        <v>3.1383653408968897</v>
      </c>
      <c r="T54" s="69">
        <f t="shared" si="27"/>
        <v>39.461535028298428</v>
      </c>
      <c r="U54" s="69">
        <f t="shared" si="28"/>
        <v>42.599900369195318</v>
      </c>
      <c r="W54" t="str">
        <f t="shared" si="29"/>
        <v>34 Culture, media and sports occupations</v>
      </c>
      <c r="X54" s="173">
        <f t="shared" ref="X54:AB54" si="51">X17/X$35*100</f>
        <v>1.3490264688967291</v>
      </c>
      <c r="Y54" s="173">
        <f t="shared" si="51"/>
        <v>1.3139180492564064</v>
      </c>
      <c r="Z54" s="173">
        <f t="shared" si="51"/>
        <v>1.4021193472278264</v>
      </c>
      <c r="AA54" s="173">
        <f t="shared" si="51"/>
        <v>1.2822415215181797</v>
      </c>
      <c r="AB54" s="173">
        <f t="shared" si="51"/>
        <v>1.4018832626575277</v>
      </c>
      <c r="AD54" s="68">
        <f t="shared" si="31"/>
        <v>8.2125627990622032</v>
      </c>
      <c r="AE54" s="69">
        <f t="shared" si="32"/>
        <v>54.264158083878343</v>
      </c>
      <c r="AF54" s="69">
        <f t="shared" si="33"/>
        <v>62.476720882940548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5.7283665708756333</v>
      </c>
      <c r="C55" s="173">
        <f t="shared" si="52"/>
        <v>5.8636454156077082</v>
      </c>
      <c r="D55" s="173">
        <f t="shared" si="52"/>
        <v>6.1524077877805432</v>
      </c>
      <c r="E55" s="173">
        <f t="shared" si="52"/>
        <v>5.7413457275603763</v>
      </c>
      <c r="F55" s="173">
        <f t="shared" si="52"/>
        <v>5.7920486417530048</v>
      </c>
      <c r="H55" s="68">
        <f t="shared" si="21"/>
        <v>0.19173880377521829</v>
      </c>
      <c r="I55" s="69">
        <f t="shared" si="22"/>
        <v>44.870810155113972</v>
      </c>
      <c r="J55" s="69">
        <f t="shared" si="23"/>
        <v>45.062548958889195</v>
      </c>
      <c r="L55" t="str">
        <f t="shared" si="24"/>
        <v>35 Business and public service associate professionals</v>
      </c>
      <c r="M55" s="173">
        <f t="shared" ref="M55:Q55" si="53">M18/M$35*100</f>
        <v>5.9347822571836994</v>
      </c>
      <c r="N55" s="173">
        <f t="shared" si="53"/>
        <v>5.9795035482459395</v>
      </c>
      <c r="O55" s="173">
        <f t="shared" si="53"/>
        <v>6.3684893777895653</v>
      </c>
      <c r="P55" s="173">
        <f t="shared" si="53"/>
        <v>5.7761516658269816</v>
      </c>
      <c r="Q55" s="173">
        <f t="shared" si="53"/>
        <v>5.5645784417966091</v>
      </c>
      <c r="S55" s="68">
        <f t="shared" si="26"/>
        <v>-8.4333203209301306</v>
      </c>
      <c r="T55" s="69">
        <f t="shared" si="27"/>
        <v>35.781054931291742</v>
      </c>
      <c r="U55" s="69">
        <f t="shared" si="28"/>
        <v>27.347734610361613</v>
      </c>
      <c r="W55" t="str">
        <f t="shared" si="29"/>
        <v>35 Business and public service associate professionals</v>
      </c>
      <c r="X55" s="173">
        <f t="shared" ref="X55:AB55" si="54">X18/X$35*100</f>
        <v>5.4907527856715754</v>
      </c>
      <c r="Y55" s="173">
        <f t="shared" si="54"/>
        <v>5.7333849892225892</v>
      </c>
      <c r="Z55" s="173">
        <f t="shared" si="54"/>
        <v>5.9130652490749549</v>
      </c>
      <c r="AA55" s="173">
        <f t="shared" si="54"/>
        <v>5.7031241802830754</v>
      </c>
      <c r="AB55" s="173">
        <f t="shared" si="54"/>
        <v>6.0360079808661204</v>
      </c>
      <c r="AD55" s="68">
        <f t="shared" si="31"/>
        <v>10.481089380053083</v>
      </c>
      <c r="AE55" s="69">
        <f t="shared" si="32"/>
        <v>55.714524592103828</v>
      </c>
      <c r="AF55" s="69">
        <f t="shared" si="33"/>
        <v>66.19561397215692</v>
      </c>
    </row>
    <row r="56" spans="1:32" x14ac:dyDescent="0.2">
      <c r="A56" t="str">
        <f t="shared" si="19"/>
        <v>41 Administrative occupations</v>
      </c>
      <c r="B56" s="173">
        <f t="shared" si="52"/>
        <v>10.311579502387644</v>
      </c>
      <c r="C56" s="173">
        <f t="shared" si="52"/>
        <v>9.5416160518651463</v>
      </c>
      <c r="D56" s="173">
        <f t="shared" si="52"/>
        <v>10.168703584006087</v>
      </c>
      <c r="E56" s="173">
        <f t="shared" si="52"/>
        <v>9.2044553854140077</v>
      </c>
      <c r="F56" s="173">
        <f t="shared" si="52"/>
        <v>8.4562363391441941</v>
      </c>
      <c r="H56" s="68">
        <f t="shared" si="21"/>
        <v>-11.497334473129149</v>
      </c>
      <c r="I56" s="69">
        <f t="shared" si="22"/>
        <v>45.87108620829666</v>
      </c>
      <c r="J56" s="69">
        <f t="shared" si="23"/>
        <v>34.373751735167509</v>
      </c>
      <c r="L56" t="str">
        <f t="shared" si="24"/>
        <v>41 Administrative occupations</v>
      </c>
      <c r="M56" s="173">
        <f t="shared" ref="M56:Q56" si="55">M19/M$35*100</f>
        <v>6.079885568812136</v>
      </c>
      <c r="N56" s="173">
        <f t="shared" si="55"/>
        <v>5.4780958743588073</v>
      </c>
      <c r="O56" s="173">
        <f t="shared" si="55"/>
        <v>6.7247813454017296</v>
      </c>
      <c r="P56" s="173">
        <f t="shared" si="55"/>
        <v>6.3991530324004717</v>
      </c>
      <c r="Q56" s="173">
        <f t="shared" si="55"/>
        <v>6.8713428242227463</v>
      </c>
      <c r="S56" s="68">
        <f t="shared" si="26"/>
        <v>7.0791894885639621</v>
      </c>
      <c r="T56" s="69">
        <f t="shared" si="27"/>
        <v>38.468934796400347</v>
      </c>
      <c r="U56" s="69">
        <f t="shared" si="28"/>
        <v>45.54812428496431</v>
      </c>
      <c r="W56" t="str">
        <f t="shared" si="29"/>
        <v>41 Administrative occupations</v>
      </c>
      <c r="X56" s="173">
        <f t="shared" ref="X56:AB56" si="56">X19/X$35*100</f>
        <v>15.182860514826002</v>
      </c>
      <c r="Y56" s="173">
        <f t="shared" si="56"/>
        <v>14.110271345139108</v>
      </c>
      <c r="Z56" s="173">
        <f t="shared" si="56"/>
        <v>13.983360314631577</v>
      </c>
      <c r="AA56" s="173">
        <f t="shared" si="56"/>
        <v>12.28505030262529</v>
      </c>
      <c r="AB56" s="173">
        <f t="shared" si="56"/>
        <v>10.156017561207626</v>
      </c>
      <c r="AD56" s="68">
        <f t="shared" si="31"/>
        <v>-21.392730911227073</v>
      </c>
      <c r="AE56" s="69">
        <f t="shared" si="32"/>
        <v>49.814085601863447</v>
      </c>
      <c r="AF56" s="69">
        <f t="shared" si="33"/>
        <v>28.42135469063637</v>
      </c>
    </row>
    <row r="57" spans="1:32" x14ac:dyDescent="0.2">
      <c r="A57" t="str">
        <f t="shared" si="19"/>
        <v>42 Secretarial and related occupations</v>
      </c>
      <c r="B57" s="173">
        <f t="shared" si="52"/>
        <v>2.3516866673836656</v>
      </c>
      <c r="C57" s="173">
        <f t="shared" si="52"/>
        <v>2.0066356793683844</v>
      </c>
      <c r="D57" s="173">
        <f t="shared" si="52"/>
        <v>2.0018619221577127</v>
      </c>
      <c r="E57" s="173">
        <f t="shared" si="52"/>
        <v>2.0459659256187739</v>
      </c>
      <c r="F57" s="173">
        <f t="shared" si="52"/>
        <v>1.3421644088842328</v>
      </c>
      <c r="H57" s="68">
        <f t="shared" si="21"/>
        <v>-28.646311869213552</v>
      </c>
      <c r="I57" s="69">
        <f t="shared" si="22"/>
        <v>49.061956225383454</v>
      </c>
      <c r="J57" s="69">
        <f t="shared" si="23"/>
        <v>20.415644356169903</v>
      </c>
      <c r="L57" t="str">
        <f t="shared" si="24"/>
        <v>42 Secretarial and related occupations</v>
      </c>
      <c r="M57" s="173">
        <f t="shared" ref="M57:Q57" si="57">M20/M$35*100</f>
        <v>0.38241209969497564</v>
      </c>
      <c r="N57" s="173">
        <f t="shared" si="57"/>
        <v>0.27527339931776323</v>
      </c>
      <c r="O57" s="173">
        <f t="shared" si="57"/>
        <v>0.28640291372734294</v>
      </c>
      <c r="P57" s="173">
        <f t="shared" si="57"/>
        <v>0.35676505011202153</v>
      </c>
      <c r="Q57" s="173">
        <f t="shared" si="57"/>
        <v>0.42146832000898216</v>
      </c>
      <c r="S57" s="68">
        <f t="shared" si="26"/>
        <v>54.215892085216751</v>
      </c>
      <c r="T57" s="69">
        <f t="shared" si="27"/>
        <v>44.684571944168646</v>
      </c>
      <c r="U57" s="69">
        <f t="shared" si="28"/>
        <v>98.900464029385404</v>
      </c>
      <c r="W57" t="str">
        <f t="shared" si="29"/>
        <v>42 Secretarial and related occupations</v>
      </c>
      <c r="X57" s="173">
        <f t="shared" ref="X57:AB57" si="58">X20/X$35*100</f>
        <v>4.6186015152999822</v>
      </c>
      <c r="Y57" s="173">
        <f t="shared" si="58"/>
        <v>3.9532231453575948</v>
      </c>
      <c r="Z57" s="173">
        <f t="shared" si="58"/>
        <v>3.9019882314186516</v>
      </c>
      <c r="AA57" s="173">
        <f t="shared" si="58"/>
        <v>3.9009330473070749</v>
      </c>
      <c r="AB57" s="173">
        <f t="shared" si="58"/>
        <v>2.3296010463386909</v>
      </c>
      <c r="AD57" s="68">
        <f t="shared" si="31"/>
        <v>-35.383056479013206</v>
      </c>
      <c r="AE57" s="69">
        <f t="shared" si="32"/>
        <v>49.417840072954206</v>
      </c>
      <c r="AF57" s="69">
        <f t="shared" si="33"/>
        <v>14.034783593941</v>
      </c>
    </row>
    <row r="58" spans="1:32" x14ac:dyDescent="0.2">
      <c r="A58" t="str">
        <f t="shared" si="19"/>
        <v>51 Skilled agricultural and related trades</v>
      </c>
      <c r="B58" s="173">
        <f t="shared" si="52"/>
        <v>0.82080432217320731</v>
      </c>
      <c r="C58" s="173">
        <f t="shared" si="52"/>
        <v>0.69468716926870444</v>
      </c>
      <c r="D58" s="173">
        <f t="shared" si="52"/>
        <v>0.59549439044711083</v>
      </c>
      <c r="E58" s="173">
        <f t="shared" si="52"/>
        <v>0.60454660472681088</v>
      </c>
      <c r="F58" s="173">
        <f t="shared" si="52"/>
        <v>0.65445700439974774</v>
      </c>
      <c r="H58" s="68">
        <f t="shared" si="21"/>
        <v>16.962938833361367</v>
      </c>
      <c r="I58" s="69">
        <f t="shared" si="22"/>
        <v>59.035390197690027</v>
      </c>
      <c r="J58" s="69">
        <f t="shared" si="23"/>
        <v>75.998329031051398</v>
      </c>
      <c r="L58" t="str">
        <f t="shared" si="24"/>
        <v>51 Skilled agricultural and related trades</v>
      </c>
      <c r="M58" s="173">
        <f t="shared" ref="M58:Q58" si="59">M21/M$35*100</f>
        <v>1.3118682076771735</v>
      </c>
      <c r="N58" s="173">
        <f t="shared" si="59"/>
        <v>1.1117481095289787</v>
      </c>
      <c r="O58" s="173">
        <f t="shared" si="59"/>
        <v>0.92693096380985396</v>
      </c>
      <c r="P58" s="173">
        <f t="shared" si="59"/>
        <v>0.9231454896249115</v>
      </c>
      <c r="Q58" s="173">
        <f t="shared" si="59"/>
        <v>0.99167324855112593</v>
      </c>
      <c r="S58" s="68">
        <f t="shared" si="26"/>
        <v>12.114771023466917</v>
      </c>
      <c r="T58" s="69">
        <f t="shared" si="27"/>
        <v>53.664382122640241</v>
      </c>
      <c r="U58" s="69">
        <f t="shared" si="28"/>
        <v>65.779153146107163</v>
      </c>
      <c r="W58" t="str">
        <f t="shared" si="29"/>
        <v>51 Skilled agricultural and related trades</v>
      </c>
      <c r="X58" s="173">
        <f t="shared" ref="X58:AB58" si="60">X21/X$35*100</f>
        <v>0.25552001312382749</v>
      </c>
      <c r="Y58" s="173">
        <f t="shared" si="60"/>
        <v>0.22578149411411683</v>
      </c>
      <c r="Z58" s="173">
        <f t="shared" si="60"/>
        <v>0.2283790296002933</v>
      </c>
      <c r="AA58" s="173">
        <f t="shared" si="60"/>
        <v>0.2546826749468582</v>
      </c>
      <c r="AB58" s="173">
        <f t="shared" si="60"/>
        <v>0.29279621508691839</v>
      </c>
      <c r="AD58" s="68">
        <f t="shared" si="31"/>
        <v>38.758644608994466</v>
      </c>
      <c r="AE58" s="69">
        <f t="shared" si="32"/>
        <v>83.181607142454709</v>
      </c>
      <c r="AF58" s="69">
        <f t="shared" si="33"/>
        <v>121.94025175144918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4.8442737419470312</v>
      </c>
      <c r="C59" s="173">
        <f t="shared" si="52"/>
        <v>4.6596299194025246</v>
      </c>
      <c r="D59" s="173">
        <f t="shared" si="52"/>
        <v>3.9403070760666159</v>
      </c>
      <c r="E59" s="173">
        <f t="shared" si="52"/>
        <v>3.7521057985130537</v>
      </c>
      <c r="F59" s="173">
        <f t="shared" si="52"/>
        <v>3.3757429263862382</v>
      </c>
      <c r="H59" s="68">
        <f t="shared" si="21"/>
        <v>-8.8232465209723578</v>
      </c>
      <c r="I59" s="69">
        <f t="shared" si="22"/>
        <v>36.29383940163855</v>
      </c>
      <c r="J59" s="69">
        <f t="shared" si="23"/>
        <v>27.470592880666196</v>
      </c>
      <c r="L59" t="str">
        <f t="shared" si="24"/>
        <v>52 Skilled metal, electrical and electronic trades</v>
      </c>
      <c r="M59" s="173">
        <f t="shared" ref="M59:Q59" si="61">M22/M$35*100</f>
        <v>8.9300168807747848</v>
      </c>
      <c r="N59" s="173">
        <f t="shared" si="61"/>
        <v>8.6097183741829273</v>
      </c>
      <c r="O59" s="173">
        <f t="shared" si="61"/>
        <v>7.340572211241378</v>
      </c>
      <c r="P59" s="173">
        <f t="shared" si="61"/>
        <v>6.839207264087797</v>
      </c>
      <c r="Q59" s="173">
        <f t="shared" si="61"/>
        <v>6.1275286086224385</v>
      </c>
      <c r="S59" s="68">
        <f t="shared" si="26"/>
        <v>-12.522359875315519</v>
      </c>
      <c r="T59" s="69">
        <f t="shared" si="27"/>
        <v>34.422842928384192</v>
      </c>
      <c r="U59" s="69">
        <f t="shared" si="28"/>
        <v>21.90048305306868</v>
      </c>
      <c r="W59" t="str">
        <f t="shared" si="29"/>
        <v>52 Skilled metal, electrical and electronic trades</v>
      </c>
      <c r="X59" s="173">
        <f t="shared" ref="X59:AB59" si="62">X22/X$35*100</f>
        <v>0.14100283287742396</v>
      </c>
      <c r="Y59" s="173">
        <f t="shared" si="62"/>
        <v>0.21850701622861574</v>
      </c>
      <c r="Z59" s="173">
        <f t="shared" si="62"/>
        <v>0.17400708868308543</v>
      </c>
      <c r="AA59" s="173">
        <f t="shared" si="62"/>
        <v>0.36205799366627234</v>
      </c>
      <c r="AB59" s="173">
        <f t="shared" si="62"/>
        <v>0.42448242479982101</v>
      </c>
      <c r="AD59" s="68">
        <f t="shared" si="31"/>
        <v>164.02410949582818</v>
      </c>
      <c r="AE59" s="69">
        <f t="shared" si="32"/>
        <v>123.71932830672012</v>
      </c>
      <c r="AF59" s="69">
        <f t="shared" si="33"/>
        <v>287.74343780254833</v>
      </c>
    </row>
    <row r="60" spans="1:32" x14ac:dyDescent="0.2">
      <c r="A60" t="str">
        <f t="shared" si="19"/>
        <v>53 Skilled construction and building trades</v>
      </c>
      <c r="B60" s="173">
        <f t="shared" si="52"/>
        <v>3.3352616101017487</v>
      </c>
      <c r="C60" s="173">
        <f t="shared" si="52"/>
        <v>3.5956849190628954</v>
      </c>
      <c r="D60" s="173">
        <f t="shared" si="52"/>
        <v>3.0305011201592942</v>
      </c>
      <c r="E60" s="173">
        <f t="shared" si="52"/>
        <v>2.9924983174207673</v>
      </c>
      <c r="F60" s="173">
        <f t="shared" si="52"/>
        <v>2.5418060132467479</v>
      </c>
      <c r="H60" s="68">
        <f t="shared" si="21"/>
        <v>-10.736732451406535</v>
      </c>
      <c r="I60" s="69">
        <f t="shared" si="22"/>
        <v>41.121467128861802</v>
      </c>
      <c r="J60" s="69">
        <f t="shared" si="23"/>
        <v>30.38473467745526</v>
      </c>
      <c r="L60" t="str">
        <f t="shared" si="24"/>
        <v>53 Skilled construction and building trades</v>
      </c>
      <c r="M60" s="173">
        <f t="shared" ref="M60:Q60" si="63">M23/M$35*100</f>
        <v>6.1503432717265643</v>
      </c>
      <c r="N60" s="173">
        <f t="shared" si="63"/>
        <v>6.7182115320344833</v>
      </c>
      <c r="O60" s="173">
        <f t="shared" si="63"/>
        <v>5.6721581945809936</v>
      </c>
      <c r="P60" s="173">
        <f t="shared" si="63"/>
        <v>5.6203980771070619</v>
      </c>
      <c r="Q60" s="173">
        <f t="shared" si="63"/>
        <v>4.8036386379485734</v>
      </c>
      <c r="S60" s="68">
        <f t="shared" si="26"/>
        <v>-11.250968774326967</v>
      </c>
      <c r="T60" s="69">
        <f t="shared" si="27"/>
        <v>40.841225616952038</v>
      </c>
      <c r="U60" s="69">
        <f t="shared" si="28"/>
        <v>29.590256842625067</v>
      </c>
      <c r="W60" t="str">
        <f t="shared" si="29"/>
        <v>53 Skilled construction and building trades</v>
      </c>
      <c r="X60" s="173">
        <f t="shared" ref="X60:AB60" si="64">X23/X$35*100</f>
        <v>9.4702613636284003E-2</v>
      </c>
      <c r="Y60" s="173">
        <f t="shared" si="64"/>
        <v>8.4997850813644235E-2</v>
      </c>
      <c r="Z60" s="173">
        <f t="shared" si="64"/>
        <v>0.10447252811107414</v>
      </c>
      <c r="AA60" s="173">
        <f t="shared" si="64"/>
        <v>0.1067150313753551</v>
      </c>
      <c r="AB60" s="173">
        <f t="shared" si="64"/>
        <v>0.116014888024565</v>
      </c>
      <c r="AD60" s="68">
        <f t="shared" si="31"/>
        <v>20.188367107890624</v>
      </c>
      <c r="AE60" s="69">
        <f t="shared" si="32"/>
        <v>57.974606960055688</v>
      </c>
      <c r="AF60" s="69">
        <f t="shared" si="33"/>
        <v>78.162974067946308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1.8699050561134622</v>
      </c>
      <c r="C61" s="173">
        <f t="shared" si="52"/>
        <v>1.5569478895066911</v>
      </c>
      <c r="D61" s="173">
        <f t="shared" si="52"/>
        <v>1.5957442165959703</v>
      </c>
      <c r="E61" s="173">
        <f t="shared" si="52"/>
        <v>1.4937185891897746</v>
      </c>
      <c r="F61" s="173">
        <f t="shared" si="52"/>
        <v>1.3902607589550333</v>
      </c>
      <c r="H61" s="68">
        <f t="shared" si="21"/>
        <v>-7.2790629257792547</v>
      </c>
      <c r="I61" s="69">
        <f t="shared" si="22"/>
        <v>41.289022014745584</v>
      </c>
      <c r="J61" s="69">
        <f t="shared" si="23"/>
        <v>34.009959088966326</v>
      </c>
      <c r="L61" t="str">
        <f t="shared" si="24"/>
        <v>54 Textiles, printing and other skilled trades</v>
      </c>
      <c r="M61" s="173">
        <f t="shared" ref="M61:Q61" si="65">M24/M$35*100</f>
        <v>2.2402392505799029</v>
      </c>
      <c r="N61" s="173">
        <f t="shared" si="65"/>
        <v>1.8666368222967502</v>
      </c>
      <c r="O61" s="173">
        <f t="shared" si="65"/>
        <v>1.7573256281237164</v>
      </c>
      <c r="P61" s="173">
        <f t="shared" si="65"/>
        <v>1.6144561184625663</v>
      </c>
      <c r="Q61" s="173">
        <f t="shared" si="65"/>
        <v>1.4652622403595927</v>
      </c>
      <c r="S61" s="68">
        <f t="shared" si="26"/>
        <v>-12.621468481566819</v>
      </c>
      <c r="T61" s="69">
        <f t="shared" si="27"/>
        <v>29.449387689402844</v>
      </c>
      <c r="U61" s="69">
        <f t="shared" si="28"/>
        <v>16.827919207836025</v>
      </c>
      <c r="W61" t="str">
        <f t="shared" si="29"/>
        <v>54 Textiles, printing and other skilled trades</v>
      </c>
      <c r="X61" s="173">
        <f t="shared" ref="X61:AB61" si="66">X24/X$35*100</f>
        <v>1.4435977763152836</v>
      </c>
      <c r="Y61" s="173">
        <f t="shared" si="66"/>
        <v>1.2087616075997727</v>
      </c>
      <c r="Z61" s="173">
        <f t="shared" si="66"/>
        <v>1.416768741447596</v>
      </c>
      <c r="AA61" s="173">
        <f t="shared" si="66"/>
        <v>1.3611327313428092</v>
      </c>
      <c r="AB61" s="173">
        <f t="shared" si="66"/>
        <v>1.3098224780748633</v>
      </c>
      <c r="AD61" s="68">
        <f t="shared" si="31"/>
        <v>6.087278561746004E-2</v>
      </c>
      <c r="AE61" s="69">
        <f t="shared" si="32"/>
        <v>57.555506070850186</v>
      </c>
      <c r="AF61" s="69">
        <f t="shared" si="33"/>
        <v>57.616378856467641</v>
      </c>
    </row>
    <row r="62" spans="1:32" x14ac:dyDescent="0.2">
      <c r="A62" t="str">
        <f t="shared" si="19"/>
        <v>61 Caring personal service occupations</v>
      </c>
      <c r="B62" s="173">
        <f t="shared" si="52"/>
        <v>7.9821418621441698</v>
      </c>
      <c r="C62" s="173">
        <f t="shared" si="52"/>
        <v>8.0919530585462773</v>
      </c>
      <c r="D62" s="173">
        <f t="shared" si="52"/>
        <v>8.0113080986137852</v>
      </c>
      <c r="E62" s="173">
        <f t="shared" si="52"/>
        <v>8.4697670984365487</v>
      </c>
      <c r="F62" s="173">
        <f t="shared" si="52"/>
        <v>9.002905810244977</v>
      </c>
      <c r="H62" s="68">
        <f t="shared" si="21"/>
        <v>19.598050060489829</v>
      </c>
      <c r="I62" s="69">
        <f t="shared" si="22"/>
        <v>63.328608387345639</v>
      </c>
      <c r="J62" s="69">
        <f t="shared" si="23"/>
        <v>82.926658447835479</v>
      </c>
      <c r="L62" t="str">
        <f t="shared" si="24"/>
        <v>61 Caring personal service occupations</v>
      </c>
      <c r="M62" s="173">
        <f t="shared" ref="M62:Q62" si="67">M25/M$35*100</f>
        <v>1.6066163074859672</v>
      </c>
      <c r="N62" s="173">
        <f t="shared" si="67"/>
        <v>1.6526863216080312</v>
      </c>
      <c r="O62" s="173">
        <f t="shared" si="67"/>
        <v>1.6314491291956341</v>
      </c>
      <c r="P62" s="173">
        <f t="shared" si="67"/>
        <v>1.9601451951798636</v>
      </c>
      <c r="Q62" s="173">
        <f t="shared" si="67"/>
        <v>2.1921626428685821</v>
      </c>
      <c r="S62" s="68">
        <f t="shared" si="26"/>
        <v>40.81238761084451</v>
      </c>
      <c r="T62" s="69">
        <f t="shared" si="27"/>
        <v>55.650726957037897</v>
      </c>
      <c r="U62" s="69">
        <f t="shared" si="28"/>
        <v>96.463114567882414</v>
      </c>
      <c r="W62" t="str">
        <f t="shared" si="29"/>
        <v>61 Caring personal service occupations</v>
      </c>
      <c r="X62" s="173">
        <f t="shared" ref="X62:AB62" si="68">X25/X$35*100</f>
        <v>15.321277694324026</v>
      </c>
      <c r="Y62" s="173">
        <f t="shared" si="68"/>
        <v>15.331683336093239</v>
      </c>
      <c r="Z62" s="173">
        <f t="shared" si="68"/>
        <v>15.077951963370321</v>
      </c>
      <c r="AA62" s="173">
        <f t="shared" si="68"/>
        <v>15.618197329708284</v>
      </c>
      <c r="AB62" s="173">
        <f t="shared" si="68"/>
        <v>16.307354490998836</v>
      </c>
      <c r="AD62" s="68">
        <f t="shared" si="31"/>
        <v>17.055539401605895</v>
      </c>
      <c r="AE62" s="69">
        <f t="shared" si="32"/>
        <v>64.248792452856506</v>
      </c>
      <c r="AF62" s="69">
        <f t="shared" si="33"/>
        <v>81.304331854462404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2.2176017305985165</v>
      </c>
      <c r="C63" s="173">
        <f t="shared" si="52"/>
        <v>1.9952629740033669</v>
      </c>
      <c r="D63" s="173">
        <f t="shared" si="52"/>
        <v>1.8628497542245923</v>
      </c>
      <c r="E63" s="173">
        <f t="shared" si="52"/>
        <v>1.8452918327062968</v>
      </c>
      <c r="F63" s="173">
        <f t="shared" si="52"/>
        <v>1.8324640291297087</v>
      </c>
      <c r="H63" s="68">
        <f t="shared" si="21"/>
        <v>4.689338587639833</v>
      </c>
      <c r="I63" s="69">
        <f t="shared" si="22"/>
        <v>52.497654065220011</v>
      </c>
      <c r="J63" s="69">
        <f t="shared" si="23"/>
        <v>57.18699265285985</v>
      </c>
      <c r="L63" t="str">
        <f t="shared" si="24"/>
        <v>62 Leisure, travel and related personal service occupations</v>
      </c>
      <c r="M63" s="173">
        <f t="shared" ref="M63:Q63" si="69">M26/M$35*100</f>
        <v>1.1153510396560871</v>
      </c>
      <c r="N63" s="173">
        <f t="shared" si="69"/>
        <v>1.1031557470877247</v>
      </c>
      <c r="O63" s="173">
        <f t="shared" si="69"/>
        <v>1.0736277610648872</v>
      </c>
      <c r="P63" s="173">
        <f t="shared" si="69"/>
        <v>1.0762264759746054</v>
      </c>
      <c r="Q63" s="173">
        <f t="shared" si="69"/>
        <v>1.1035605923137608</v>
      </c>
      <c r="S63" s="68">
        <f t="shared" si="26"/>
        <v>7.716957292310596</v>
      </c>
      <c r="T63" s="69">
        <f t="shared" si="27"/>
        <v>45.185802043369847</v>
      </c>
      <c r="U63" s="69">
        <f t="shared" si="28"/>
        <v>52.90275933568045</v>
      </c>
      <c r="W63" t="str">
        <f t="shared" si="29"/>
        <v>62 Leisure, travel and related personal service occupations</v>
      </c>
      <c r="X63" s="173">
        <f t="shared" ref="X63:AB63" si="70">X26/X$35*100</f>
        <v>3.4864488981908526</v>
      </c>
      <c r="Y63" s="173">
        <f t="shared" si="70"/>
        <v>2.9982678137424017</v>
      </c>
      <c r="Z63" s="173">
        <f t="shared" si="70"/>
        <v>2.7370306385712593</v>
      </c>
      <c r="AA63" s="173">
        <f t="shared" si="70"/>
        <v>2.6898278330436169</v>
      </c>
      <c r="AB63" s="173">
        <f t="shared" si="70"/>
        <v>2.6142051132672508</v>
      </c>
      <c r="AD63" s="68">
        <f t="shared" si="31"/>
        <v>3.3738793965638205</v>
      </c>
      <c r="AE63" s="69">
        <f t="shared" si="32"/>
        <v>55.674554422946812</v>
      </c>
      <c r="AF63" s="69">
        <f t="shared" si="33"/>
        <v>59.048433819510628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9.5292556510873316E-2</v>
      </c>
      <c r="C64" s="173">
        <f t="shared" si="52"/>
        <v>8.0733416574442649E-2</v>
      </c>
      <c r="D64" s="173">
        <f t="shared" si="52"/>
        <v>0.10178895329642475</v>
      </c>
      <c r="E64" s="173">
        <f t="shared" si="52"/>
        <v>8.3484272501328116E-2</v>
      </c>
      <c r="F64" s="173">
        <f t="shared" si="52"/>
        <v>8.8790745731126122E-2</v>
      </c>
      <c r="H64" s="68">
        <f t="shared" si="21"/>
        <v>-7.164970109265238</v>
      </c>
      <c r="I64" s="69">
        <f t="shared" si="22"/>
        <v>43.941730637268343</v>
      </c>
      <c r="J64" s="69">
        <f t="shared" si="23"/>
        <v>36.776760528003109</v>
      </c>
      <c r="L64" t="str">
        <f t="shared" si="24"/>
        <v>63 Community and civil enforcement occupations</v>
      </c>
      <c r="M64" s="173">
        <f t="shared" ref="M64:Q64" si="71">M27/M$35*100</f>
        <v>0.13627289072704163</v>
      </c>
      <c r="N64" s="173">
        <f t="shared" si="71"/>
        <v>0.10139466362196646</v>
      </c>
      <c r="O64" s="173">
        <f t="shared" si="71"/>
        <v>0.14790094954495914</v>
      </c>
      <c r="P64" s="173">
        <f t="shared" si="71"/>
        <v>0.10012426897836942</v>
      </c>
      <c r="Q64" s="173">
        <f t="shared" si="71"/>
        <v>0.11263172748107854</v>
      </c>
      <c r="S64" s="68">
        <f t="shared" si="26"/>
        <v>-20.194759779279163</v>
      </c>
      <c r="T64" s="69">
        <f t="shared" si="27"/>
        <v>30.855064092243996</v>
      </c>
      <c r="U64" s="69">
        <f t="shared" si="28"/>
        <v>10.660304312964833</v>
      </c>
      <c r="W64" t="str">
        <f t="shared" si="29"/>
        <v>63 Community and civil enforcement occupations</v>
      </c>
      <c r="X64" s="173">
        <f t="shared" ref="X64:AB64" si="72">X27/X$35*100</f>
        <v>4.8118368801619911E-2</v>
      </c>
      <c r="Y64" s="173">
        <f t="shared" si="72"/>
        <v>5.7503775385054683E-2</v>
      </c>
      <c r="Z64" s="173">
        <f t="shared" si="72"/>
        <v>5.0713050687389176E-2</v>
      </c>
      <c r="AA64" s="173">
        <f t="shared" si="72"/>
        <v>6.5211344267934623E-2</v>
      </c>
      <c r="AB64" s="173">
        <f t="shared" si="72"/>
        <v>6.3221549622619791E-2</v>
      </c>
      <c r="AD64" s="68">
        <f t="shared" si="31"/>
        <v>34.926176562400045</v>
      </c>
      <c r="AE64" s="69">
        <f t="shared" si="32"/>
        <v>86.216611118067448</v>
      </c>
      <c r="AF64" s="69">
        <f t="shared" si="33"/>
        <v>121.14278768046749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6.2692446280347607</v>
      </c>
      <c r="C65" s="173">
        <f t="shared" si="73"/>
        <v>5.5366462561843353</v>
      </c>
      <c r="D65" s="173">
        <f t="shared" si="73"/>
        <v>5.5413945566012677</v>
      </c>
      <c r="E65" s="173">
        <f t="shared" si="73"/>
        <v>4.9764045114473001</v>
      </c>
      <c r="F65" s="173">
        <f t="shared" si="73"/>
        <v>4.5462201161536768</v>
      </c>
      <c r="H65" s="68">
        <f t="shared" si="21"/>
        <v>-12.687542492038478</v>
      </c>
      <c r="I65" s="69">
        <f t="shared" si="22"/>
        <v>41.528575412670541</v>
      </c>
      <c r="J65" s="69">
        <f t="shared" si="23"/>
        <v>28.841032920632063</v>
      </c>
      <c r="L65" t="str">
        <f t="shared" si="24"/>
        <v>71 Sales occupations</v>
      </c>
      <c r="M65" s="173">
        <f t="shared" ref="M65:Q65" si="74">M28/M$35*100</f>
        <v>4.7444508241937751</v>
      </c>
      <c r="N65" s="173">
        <f t="shared" si="74"/>
        <v>4.5460987595831979</v>
      </c>
      <c r="O65" s="173">
        <f t="shared" si="74"/>
        <v>4.5986652420195391</v>
      </c>
      <c r="P65" s="173">
        <f t="shared" si="74"/>
        <v>4.2052091699780174</v>
      </c>
      <c r="Q65" s="173">
        <f t="shared" si="74"/>
        <v>3.927656331709759</v>
      </c>
      <c r="S65" s="68">
        <f t="shared" si="26"/>
        <v>-10.495821653637922</v>
      </c>
      <c r="T65" s="69">
        <f t="shared" si="27"/>
        <v>30.432908816158879</v>
      </c>
      <c r="U65" s="69">
        <f t="shared" si="28"/>
        <v>19.937087162520957</v>
      </c>
      <c r="W65" t="str">
        <f t="shared" si="29"/>
        <v>71 Sales occupations</v>
      </c>
      <c r="X65" s="173">
        <f t="shared" ref="X65:AB65" si="75">X28/X$35*100</f>
        <v>8.0244989590724405</v>
      </c>
      <c r="Y65" s="173">
        <f t="shared" si="75"/>
        <v>6.650328449430666</v>
      </c>
      <c r="Z65" s="173">
        <f t="shared" si="75"/>
        <v>6.5856076589518215</v>
      </c>
      <c r="AA65" s="173">
        <f t="shared" si="75"/>
        <v>5.8232795181841563</v>
      </c>
      <c r="AB65" s="173">
        <f t="shared" si="75"/>
        <v>5.2096231117160627</v>
      </c>
      <c r="AD65" s="68">
        <f t="shared" si="31"/>
        <v>-14.382751712226058</v>
      </c>
      <c r="AE65" s="69">
        <f t="shared" si="32"/>
        <v>50.110633852312823</v>
      </c>
      <c r="AF65" s="69">
        <f t="shared" si="33"/>
        <v>35.72788214008677</v>
      </c>
    </row>
    <row r="66" spans="1:32" x14ac:dyDescent="0.2">
      <c r="A66" t="str">
        <f t="shared" si="19"/>
        <v>72 Customer service occupations</v>
      </c>
      <c r="B66" s="173">
        <f t="shared" si="73"/>
        <v>1.8514898101199031</v>
      </c>
      <c r="C66" s="173">
        <f t="shared" si="73"/>
        <v>1.9317432732261335</v>
      </c>
      <c r="D66" s="173">
        <f t="shared" si="73"/>
        <v>2.0223520098165895</v>
      </c>
      <c r="E66" s="173">
        <f t="shared" si="73"/>
        <v>2.5705272474614058</v>
      </c>
      <c r="F66" s="173">
        <f t="shared" si="73"/>
        <v>2.8629359184927621</v>
      </c>
      <c r="H66" s="68">
        <f t="shared" si="21"/>
        <v>50.660603531399829</v>
      </c>
      <c r="I66" s="69">
        <f t="shared" si="22"/>
        <v>60.809353844013295</v>
      </c>
      <c r="J66" s="69">
        <f t="shared" si="23"/>
        <v>111.46995737541312</v>
      </c>
      <c r="L66" t="str">
        <f t="shared" si="24"/>
        <v>72 Customer service occupations</v>
      </c>
      <c r="M66" s="173">
        <f t="shared" ref="M66:Q66" si="76">M29/M$35*100</f>
        <v>1.5094925253572988</v>
      </c>
      <c r="N66" s="173">
        <f t="shared" si="76"/>
        <v>1.3919615356498578</v>
      </c>
      <c r="O66" s="173">
        <f t="shared" si="76"/>
        <v>1.6391899661825371</v>
      </c>
      <c r="P66" s="173">
        <f t="shared" si="76"/>
        <v>2.258103405981474</v>
      </c>
      <c r="Q66" s="173">
        <f t="shared" si="76"/>
        <v>2.578634545500845</v>
      </c>
      <c r="S66" s="68">
        <f t="shared" si="26"/>
        <v>64.855004613369942</v>
      </c>
      <c r="T66" s="69">
        <f t="shared" si="27"/>
        <v>49.915844374291055</v>
      </c>
      <c r="U66" s="69">
        <f t="shared" si="28"/>
        <v>114.77084898766098</v>
      </c>
      <c r="W66" t="str">
        <f t="shared" si="29"/>
        <v>72 Customer service occupations</v>
      </c>
      <c r="X66" s="173">
        <f t="shared" ref="X66:AB66" si="77">X29/X$35*100</f>
        <v>2.2451772803670536</v>
      </c>
      <c r="Y66" s="173">
        <f t="shared" si="77"/>
        <v>2.5386251354699656</v>
      </c>
      <c r="Z66" s="173">
        <f t="shared" si="77"/>
        <v>2.4467610316826436</v>
      </c>
      <c r="AA66" s="173">
        <f t="shared" si="77"/>
        <v>2.9136101586651937</v>
      </c>
      <c r="AB66" s="173">
        <f t="shared" si="77"/>
        <v>3.1678460784933082</v>
      </c>
      <c r="AD66" s="68">
        <f t="shared" si="31"/>
        <v>40.12748598197954</v>
      </c>
      <c r="AE66" s="69">
        <f t="shared" si="32"/>
        <v>68.893007046969672</v>
      </c>
      <c r="AF66" s="69">
        <f t="shared" si="33"/>
        <v>109.0204930289492</v>
      </c>
    </row>
    <row r="67" spans="1:32" x14ac:dyDescent="0.2">
      <c r="A67" t="str">
        <f t="shared" si="19"/>
        <v>81 Process, plant and machine operatives</v>
      </c>
      <c r="B67" s="173">
        <f t="shared" si="73"/>
        <v>3.8070545453559577</v>
      </c>
      <c r="C67" s="173">
        <f t="shared" si="73"/>
        <v>3.4505760255487421</v>
      </c>
      <c r="D67" s="173">
        <f t="shared" si="73"/>
        <v>2.9768765854552663</v>
      </c>
      <c r="E67" s="173">
        <f t="shared" si="73"/>
        <v>3.5127269759953839</v>
      </c>
      <c r="F67" s="173">
        <f t="shared" si="73"/>
        <v>3.3413802590081505</v>
      </c>
      <c r="H67" s="68">
        <f t="shared" si="21"/>
        <v>19.456531028226294</v>
      </c>
      <c r="I67" s="69">
        <f t="shared" si="22"/>
        <v>47.534939124730805</v>
      </c>
      <c r="J67" s="69">
        <f t="shared" si="23"/>
        <v>66.991470152957106</v>
      </c>
      <c r="L67" t="str">
        <f t="shared" si="24"/>
        <v>81 Process, plant and machine operatives</v>
      </c>
      <c r="M67" s="173">
        <f t="shared" ref="M67:Q67" si="78">M30/M$35*100</f>
        <v>5.739151610566827</v>
      </c>
      <c r="N67" s="173">
        <f t="shared" si="78"/>
        <v>5.1122010597841339</v>
      </c>
      <c r="O67" s="173">
        <f t="shared" si="78"/>
        <v>4.4131640570549697</v>
      </c>
      <c r="P67" s="173">
        <f t="shared" si="78"/>
        <v>5.144124304429166</v>
      </c>
      <c r="Q67" s="173">
        <f t="shared" si="78"/>
        <v>4.8489581474722394</v>
      </c>
      <c r="S67" s="68">
        <f t="shared" si="26"/>
        <v>15.143649272435002</v>
      </c>
      <c r="T67" s="69">
        <f t="shared" si="27"/>
        <v>42.469518317213122</v>
      </c>
      <c r="U67" s="69">
        <f t="shared" si="28"/>
        <v>57.613167589648128</v>
      </c>
      <c r="W67" t="str">
        <f t="shared" si="29"/>
        <v>81 Process, plant and machine operatives</v>
      </c>
      <c r="X67" s="173">
        <f t="shared" ref="X67:AB67" si="79">X30/X$35*100</f>
        <v>1.5829362854615583</v>
      </c>
      <c r="Y67" s="173">
        <f t="shared" si="79"/>
        <v>1.5823948239102616</v>
      </c>
      <c r="Z67" s="173">
        <f t="shared" si="79"/>
        <v>1.3859743260386421</v>
      </c>
      <c r="AA67" s="173">
        <f t="shared" si="79"/>
        <v>1.7212358333289106</v>
      </c>
      <c r="AB67" s="173">
        <f t="shared" si="79"/>
        <v>1.7245192134657128</v>
      </c>
      <c r="AD67" s="68">
        <f t="shared" si="31"/>
        <v>34.667769145277738</v>
      </c>
      <c r="AE67" s="69">
        <f t="shared" si="32"/>
        <v>65.400330857938656</v>
      </c>
      <c r="AF67" s="69">
        <f t="shared" si="33"/>
        <v>100.06810000321637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4.2820661417292563</v>
      </c>
      <c r="C68" s="173">
        <f t="shared" si="73"/>
        <v>4.4062201251729478</v>
      </c>
      <c r="D68" s="173">
        <f t="shared" si="73"/>
        <v>3.9932684108460537</v>
      </c>
      <c r="E68" s="173">
        <f t="shared" si="73"/>
        <v>4.2083840243330126</v>
      </c>
      <c r="F68" s="173">
        <f t="shared" si="73"/>
        <v>4.1132743398156828</v>
      </c>
      <c r="H68" s="68">
        <f t="shared" si="21"/>
        <v>9.6235848898442367</v>
      </c>
      <c r="I68" s="69">
        <f t="shared" si="22"/>
        <v>57.434037222934407</v>
      </c>
      <c r="J68" s="69">
        <f t="shared" si="23"/>
        <v>67.057622112778645</v>
      </c>
      <c r="L68" t="str">
        <f t="shared" si="24"/>
        <v>82 Transport and mobile machine drivers and operatives</v>
      </c>
      <c r="M68" s="173">
        <f t="shared" ref="M68:Q68" si="80">M31/M$35*100</f>
        <v>7.6188764816164687</v>
      </c>
      <c r="N68" s="173">
        <f t="shared" si="80"/>
        <v>7.9246401458211047</v>
      </c>
      <c r="O68" s="173">
        <f t="shared" si="80"/>
        <v>7.2488014740832201</v>
      </c>
      <c r="P68" s="173">
        <f t="shared" si="80"/>
        <v>7.5218276076140418</v>
      </c>
      <c r="Q68" s="173">
        <f t="shared" si="80"/>
        <v>7.3648101246038262</v>
      </c>
      <c r="S68" s="68">
        <f t="shared" si="26"/>
        <v>6.4723832191978152</v>
      </c>
      <c r="T68" s="69">
        <f t="shared" si="27"/>
        <v>55.447904080027243</v>
      </c>
      <c r="U68" s="69">
        <f t="shared" si="28"/>
        <v>61.920287299225066</v>
      </c>
      <c r="W68" t="str">
        <f t="shared" si="29"/>
        <v>82 Transport and mobile machine drivers and operatives</v>
      </c>
      <c r="X68" s="173">
        <f t="shared" ref="X68:AB68" si="81">X31/X$35*100</f>
        <v>0.44092330249121975</v>
      </c>
      <c r="Y68" s="173">
        <f t="shared" si="81"/>
        <v>0.45042624471543286</v>
      </c>
      <c r="Z68" s="173">
        <f t="shared" si="81"/>
        <v>0.38728074589690298</v>
      </c>
      <c r="AA68" s="173">
        <f t="shared" si="81"/>
        <v>0.56978248458926117</v>
      </c>
      <c r="AB68" s="173">
        <f t="shared" si="81"/>
        <v>0.62603723661877919</v>
      </c>
      <c r="AD68" s="68">
        <f t="shared" si="31"/>
        <v>74.954482330465183</v>
      </c>
      <c r="AE68" s="69">
        <f t="shared" si="32"/>
        <v>98.610665767965671</v>
      </c>
      <c r="AF68" s="69">
        <f t="shared" si="33"/>
        <v>173.56514809843085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2.0287067899635316</v>
      </c>
      <c r="C69" s="173">
        <f t="shared" si="73"/>
        <v>1.7184169734669432</v>
      </c>
      <c r="D69" s="173">
        <f t="shared" si="73"/>
        <v>1.5392989144908693</v>
      </c>
      <c r="E69" s="173">
        <f t="shared" si="73"/>
        <v>1.2774784709760874</v>
      </c>
      <c r="F69" s="173">
        <f t="shared" si="73"/>
        <v>1.1754231763778333</v>
      </c>
      <c r="H69" s="68">
        <f t="shared" si="21"/>
        <v>-18.732647236628775</v>
      </c>
      <c r="I69" s="69">
        <f t="shared" si="22"/>
        <v>34.398404168532849</v>
      </c>
      <c r="J69" s="69">
        <f t="shared" si="23"/>
        <v>15.665756931904074</v>
      </c>
      <c r="L69" t="str">
        <f t="shared" si="24"/>
        <v>91 Elementary trades and related occupations</v>
      </c>
      <c r="M69" s="173">
        <f t="shared" ref="M69:Q70" si="82">M32/M$35*100</f>
        <v>2.8758507770465727</v>
      </c>
      <c r="N69" s="173">
        <f t="shared" si="82"/>
        <v>2.4747173665516748</v>
      </c>
      <c r="O69" s="173">
        <f t="shared" si="82"/>
        <v>2.2952770914683214</v>
      </c>
      <c r="P69" s="173">
        <f t="shared" si="82"/>
        <v>1.9010592522874923</v>
      </c>
      <c r="Q69" s="173">
        <f t="shared" si="82"/>
        <v>1.7699754802758778</v>
      </c>
      <c r="S69" s="68">
        <f t="shared" si="26"/>
        <v>-19.188390932106557</v>
      </c>
      <c r="T69" s="69">
        <f t="shared" si="27"/>
        <v>28.665903334549025</v>
      </c>
      <c r="U69" s="69">
        <f t="shared" si="28"/>
        <v>9.4775124024424677</v>
      </c>
      <c r="W69" t="str">
        <f t="shared" si="29"/>
        <v>91 Elementary trades and related occupations</v>
      </c>
      <c r="X69" s="173">
        <f t="shared" ref="X69:AB70" si="83">X32/X$35*100</f>
        <v>1.0535236874388632</v>
      </c>
      <c r="Y69" s="173">
        <f t="shared" si="83"/>
        <v>0.86810107906128997</v>
      </c>
      <c r="Z69" s="173">
        <f t="shared" si="83"/>
        <v>0.70194050706595279</v>
      </c>
      <c r="AA69" s="173">
        <f t="shared" si="83"/>
        <v>0.59270387499895449</v>
      </c>
      <c r="AB69" s="173">
        <f t="shared" si="83"/>
        <v>0.53777223504595306</v>
      </c>
      <c r="AD69" s="68">
        <f t="shared" si="31"/>
        <v>-17.081987290877645</v>
      </c>
      <c r="AE69" s="69">
        <f t="shared" si="32"/>
        <v>55.160972273220452</v>
      </c>
      <c r="AF69" s="69">
        <f t="shared" si="33"/>
        <v>38.078984982342803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9.3393444905056615</v>
      </c>
      <c r="C70" s="173">
        <f t="shared" si="73"/>
        <v>9.014611126125315</v>
      </c>
      <c r="D70" s="173">
        <f t="shared" si="73"/>
        <v>8.2726556120581947</v>
      </c>
      <c r="E70" s="173">
        <f t="shared" si="73"/>
        <v>8.2298805211924755</v>
      </c>
      <c r="F70" s="173">
        <f t="shared" si="73"/>
        <v>7.5812371763386261</v>
      </c>
      <c r="H70" s="68">
        <f t="shared" si="21"/>
        <v>-2.4696090721575215</v>
      </c>
      <c r="I70" s="69">
        <f t="shared" si="22"/>
        <v>49.554699241413338</v>
      </c>
      <c r="J70" s="69">
        <f t="shared" si="23"/>
        <v>47.085090169255821</v>
      </c>
      <c r="L70" t="str">
        <f t="shared" si="24"/>
        <v>92 Elementary administration and service occupations</v>
      </c>
      <c r="M70" s="173">
        <f t="shared" si="82"/>
        <v>8.7989644061019483</v>
      </c>
      <c r="N70" s="173">
        <f t="shared" si="82"/>
        <v>8.0948704634380864</v>
      </c>
      <c r="O70" s="173">
        <f t="shared" si="82"/>
        <v>7.7765836214874664</v>
      </c>
      <c r="P70" s="173">
        <f t="shared" si="82"/>
        <v>8.2079322436525928</v>
      </c>
      <c r="Q70" s="173">
        <f t="shared" si="82"/>
        <v>7.7498905853796565</v>
      </c>
      <c r="S70" s="68">
        <f t="shared" si="26"/>
        <v>4.4355482743434695</v>
      </c>
      <c r="T70" s="69">
        <f t="shared" si="27"/>
        <v>43.20666281361445</v>
      </c>
      <c r="U70" s="69">
        <f t="shared" si="28"/>
        <v>47.642211087957918</v>
      </c>
      <c r="W70" t="str">
        <f t="shared" si="29"/>
        <v>92 Elementary administration and service occupations</v>
      </c>
      <c r="X70" s="173">
        <f t="shared" si="83"/>
        <v>9.961398751984726</v>
      </c>
      <c r="Y70" s="173">
        <f t="shared" si="83"/>
        <v>10.048684506709321</v>
      </c>
      <c r="Z70" s="173">
        <f t="shared" si="83"/>
        <v>8.8221292141312269</v>
      </c>
      <c r="AA70" s="173">
        <f t="shared" si="83"/>
        <v>8.2539826477095311</v>
      </c>
      <c r="AB70" s="173">
        <f t="shared" si="83"/>
        <v>7.4003582118997091</v>
      </c>
      <c r="AD70" s="68">
        <f t="shared" si="31"/>
        <v>-9.2116461640099914</v>
      </c>
      <c r="AE70" s="69">
        <f t="shared" si="32"/>
        <v>55.752776259649409</v>
      </c>
      <c r="AF70" s="69">
        <f t="shared" si="33"/>
        <v>46.54113009563941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6.425286149022515</v>
      </c>
      <c r="I72" s="67">
        <f>IF(D35&gt;0,I35/D35*100,0)</f>
        <v>49.996905868360606</v>
      </c>
      <c r="J72" s="67">
        <f>IF(D35&gt;0,(J35/D35)*100,0)</f>
        <v>56.422192017383111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4.7952568186531117</v>
      </c>
      <c r="T72" s="67">
        <f t="shared" ref="T72" si="85">IF(O35&gt;0,T35/O35*100,0)</f>
        <v>41.500694834627275</v>
      </c>
      <c r="U72" s="67">
        <f t="shared" ref="U72" si="86">IF(O35&gt;0,(U35/O35)*100,0)</f>
        <v>46.295951653280348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8.2307863680781601</v>
      </c>
      <c r="AE72" s="67">
        <f t="shared" ref="AE72" si="88">IF(Z35&gt;0,AE35/Z35*100,0)</f>
        <v>59.407724800723948</v>
      </c>
      <c r="AF72" s="67">
        <f t="shared" ref="AF72" si="89">IF(Z35&gt;0,(AF35/Z35)*100,0)</f>
        <v>67.638511168802111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Midlands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Midlands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Midlands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4.3403261486117062</v>
      </c>
      <c r="C82" s="18">
        <f t="shared" ref="B82:E107" si="96">IF(AND(D$6-C$6 &lt;&gt; 0,C8&lt;&gt;0,D8&lt;&gt;0),(EXP(LN(D8/C8)/(D$6-C$6))-1)*100,0)</f>
        <v>2.244415420856738</v>
      </c>
      <c r="D82" s="18">
        <f t="shared" si="96"/>
        <v>-1.2764976910522585</v>
      </c>
      <c r="E82" s="18">
        <f t="shared" si="96"/>
        <v>0.96829750481659538</v>
      </c>
      <c r="F82" s="18">
        <f t="shared" ref="F82:F107" si="97">IF(AND(F$6-D$6 &lt;&gt; 0,D8&lt;&gt;0,F8&lt;&gt;0),(EXP(LN(F8/D8)/(F$6-D$6))-1)*100,0)</f>
        <v>0.21441760369969032</v>
      </c>
      <c r="H82" s="18">
        <f t="shared" ref="H82:H107" si="98">IF($F$6-$D$6 &lt;&gt; 0,(EXP(LN(1+(H45/100))/($F$6-$D$6))-1)*100,0)</f>
        <v>0.21441760369969032</v>
      </c>
      <c r="I82" s="18">
        <f t="shared" ref="I82:I107" si="99">IF(D8&gt;0,((1+(I8/D8))^(1/($F$6-$D$6))-1)*100,0)</f>
        <v>2.7328306981212025</v>
      </c>
      <c r="J82" s="18">
        <f t="shared" ref="J82:J107" si="100">IF($F$6-$D$6 &lt;&gt; 0,(EXP(LN(1+(J45/100))/($F$6-$D$6))-1)*100,0)</f>
        <v>2.8805658753435326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3.3354421665868328</v>
      </c>
      <c r="N82" s="18">
        <f t="shared" si="102"/>
        <v>1.4196859849477717</v>
      </c>
      <c r="O82" s="18">
        <f t="shared" si="102"/>
        <v>-1.9230511269493156</v>
      </c>
      <c r="P82" s="18">
        <f t="shared" si="102"/>
        <v>0.54012239184260125</v>
      </c>
      <c r="Q82" s="18">
        <f t="shared" ref="Q82:Q107" si="103">IF(AND(Q$6-O$6 &lt;&gt; 0,O8&lt;&gt;0,Q8&lt;&gt;0),(EXP(LN(Q8/O8)/(Q$6-O$6))-1)*100,0)</f>
        <v>-0.28773337166615454</v>
      </c>
      <c r="S82" s="18">
        <f t="shared" ref="S82:S107" si="104">IF($F$6-$D$6 &lt;&gt; 0,(EXP(LN(1+(S45/100))/($F$6-$D$6))-1)*100,0)</f>
        <v>-0.28773337166615454</v>
      </c>
      <c r="T82" s="18">
        <f t="shared" ref="T82:T107" si="105">IF(O8&gt;0,((1+(T8/O8))^(1/($F$6-$D$6))-1)*100,0)</f>
        <v>2.4426080488740176</v>
      </c>
      <c r="U82" s="18">
        <f t="shared" ref="U82:U107" si="106">IF($F$6-$D$6 &lt;&gt; 0,(EXP(LN(1+(U45/100))/($F$6-$D$6))-1)*100,0)</f>
        <v>2.2386324101407284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6.6896045496725343</v>
      </c>
      <c r="Y82" s="18">
        <f t="shared" si="108"/>
        <v>4.024977776563099</v>
      </c>
      <c r="Z82" s="18">
        <f t="shared" si="108"/>
        <v>3.159276133044564E-2</v>
      </c>
      <c r="AA82" s="18">
        <f t="shared" si="108"/>
        <v>1.7422249822159452</v>
      </c>
      <c r="AB82" s="18">
        <f t="shared" ref="AB82:AB107" si="109">IF(AND(AB$6-Z$6 &lt;&gt; 0,Z8&lt;&gt;0,AB8&lt;&gt;0),(EXP(LN(AB8/Z8)/(AB$6-Z$6))-1)*100,0)</f>
        <v>1.1687883264446031</v>
      </c>
      <c r="AD82" s="18">
        <f t="shared" ref="AD82:AD107" si="110">IF($F$6-$D$6 &lt;&gt; 0,(EXP(LN(1+(AD45/100))/($F$6-$D$6))-1)*100,0)</f>
        <v>1.1687883264446031</v>
      </c>
      <c r="AE82" s="18">
        <f t="shared" ref="AE82:AE107" si="111">IF(Z8&gt;0,((1+(AE8/Z8))^(1/($F$6-$D$6))-1)*100,0)</f>
        <v>3.3086357173054193</v>
      </c>
      <c r="AF82" s="18">
        <f t="shared" ref="AF82:AF107" si="112">IF($F$6-$D$6 &lt;&gt; 0,(EXP(LN(1+(AF45/100))/($F$6-$D$6))-1)*100,0)</f>
        <v>4.0726076944562095</v>
      </c>
    </row>
    <row r="83" spans="1:32" x14ac:dyDescent="0.2">
      <c r="A83" t="str">
        <f t="shared" si="95"/>
        <v>12 Other managers and proprietors</v>
      </c>
      <c r="B83" s="18">
        <f t="shared" si="96"/>
        <v>1.4807085173788259</v>
      </c>
      <c r="C83" s="18">
        <f t="shared" si="96"/>
        <v>4.3371349838953854</v>
      </c>
      <c r="D83" s="18">
        <f t="shared" si="96"/>
        <v>4.4957030543124388</v>
      </c>
      <c r="E83" s="18">
        <f t="shared" si="96"/>
        <v>1.590546145580185</v>
      </c>
      <c r="F83" s="18">
        <f t="shared" si="97"/>
        <v>2.549844809162094</v>
      </c>
      <c r="H83" s="18">
        <f t="shared" si="98"/>
        <v>2.549844809162094</v>
      </c>
      <c r="I83" s="18">
        <f t="shared" si="99"/>
        <v>3.7888653076894485</v>
      </c>
      <c r="J83" s="18">
        <f t="shared" si="100"/>
        <v>5.4153956152223071</v>
      </c>
      <c r="L83" t="str">
        <f t="shared" si="101"/>
        <v>12 Other managers and proprietors</v>
      </c>
      <c r="M83" s="18">
        <f t="shared" si="102"/>
        <v>2.0207826036163778</v>
      </c>
      <c r="N83" s="18">
        <f t="shared" si="102"/>
        <v>-4.4656007263088267</v>
      </c>
      <c r="O83" s="18">
        <f t="shared" si="102"/>
        <v>5.1991588553542689</v>
      </c>
      <c r="P83" s="18">
        <f t="shared" si="102"/>
        <v>1.4159152833059796</v>
      </c>
      <c r="Q83" s="18">
        <f t="shared" si="103"/>
        <v>2.6616323685291432</v>
      </c>
      <c r="S83" s="18">
        <f t="shared" si="104"/>
        <v>2.6616323685291432</v>
      </c>
      <c r="T83" s="18">
        <f t="shared" si="105"/>
        <v>3.5298130999647848</v>
      </c>
      <c r="U83" s="18">
        <f t="shared" si="106"/>
        <v>5.2861050803370002</v>
      </c>
      <c r="W83" t="str">
        <f t="shared" si="107"/>
        <v>12 Other managers and proprietors</v>
      </c>
      <c r="X83" s="18">
        <f t="shared" si="108"/>
        <v>0.66721766571127272</v>
      </c>
      <c r="Y83" s="18">
        <f t="shared" si="108"/>
        <v>18.046849015185849</v>
      </c>
      <c r="Z83" s="18">
        <f t="shared" si="108"/>
        <v>3.5811648100126492</v>
      </c>
      <c r="AA83" s="18">
        <f t="shared" si="108"/>
        <v>1.8241283260900909</v>
      </c>
      <c r="AB83" s="18">
        <f t="shared" si="109"/>
        <v>2.4064703348677163</v>
      </c>
      <c r="AD83" s="18">
        <f t="shared" si="110"/>
        <v>2.4064703348677163</v>
      </c>
      <c r="AE83" s="18">
        <f t="shared" si="111"/>
        <v>4.1029936948321355</v>
      </c>
      <c r="AF83" s="18">
        <f t="shared" si="112"/>
        <v>5.5752564382171466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3.4218744139172808</v>
      </c>
      <c r="C84" s="18">
        <f t="shared" si="96"/>
        <v>5.2205225341861228</v>
      </c>
      <c r="D84" s="18">
        <f t="shared" si="96"/>
        <v>0.7961757848849782</v>
      </c>
      <c r="E84" s="18">
        <f t="shared" si="96"/>
        <v>0.96061671288987238</v>
      </c>
      <c r="F84" s="18">
        <f t="shared" si="97"/>
        <v>0.90577328378418365</v>
      </c>
      <c r="H84" s="18">
        <f t="shared" si="98"/>
        <v>0.90577328378418365</v>
      </c>
      <c r="I84" s="18">
        <f t="shared" si="99"/>
        <v>2.2236131862885866</v>
      </c>
      <c r="J84" s="18">
        <f t="shared" si="100"/>
        <v>2.9009282317394414</v>
      </c>
      <c r="L84" t="str">
        <f t="shared" si="101"/>
        <v>21 Science, research, engineering and technology professionals</v>
      </c>
      <c r="M84" s="18">
        <f t="shared" si="102"/>
        <v>3.580883732614093</v>
      </c>
      <c r="N84" s="18">
        <f t="shared" si="102"/>
        <v>1.7468359034139791</v>
      </c>
      <c r="O84" s="18">
        <f t="shared" si="102"/>
        <v>0.21453820693095871</v>
      </c>
      <c r="P84" s="18">
        <f t="shared" si="102"/>
        <v>0.65939920959439124</v>
      </c>
      <c r="Q84" s="18">
        <f t="shared" si="103"/>
        <v>0.51089322088042621</v>
      </c>
      <c r="S84" s="18">
        <f t="shared" si="104"/>
        <v>0.51089322088042621</v>
      </c>
      <c r="T84" s="18">
        <f t="shared" si="105"/>
        <v>1.9526165002272888</v>
      </c>
      <c r="U84" s="18">
        <f t="shared" si="106"/>
        <v>2.3457939886812662</v>
      </c>
      <c r="W84" t="str">
        <f t="shared" si="107"/>
        <v>21 Science, research, engineering and technology professionals</v>
      </c>
      <c r="X84" s="18">
        <f t="shared" si="108"/>
        <v>2.5898523102841242</v>
      </c>
      <c r="Y84" s="18">
        <f t="shared" si="108"/>
        <v>23.839593703078641</v>
      </c>
      <c r="Z84" s="18">
        <f t="shared" si="108"/>
        <v>3.209813505586534</v>
      </c>
      <c r="AA84" s="18">
        <f t="shared" si="108"/>
        <v>2.037094991993893</v>
      </c>
      <c r="AB84" s="18">
        <f t="shared" si="109"/>
        <v>2.4265130831351955</v>
      </c>
      <c r="AD84" s="18">
        <f t="shared" si="110"/>
        <v>2.4265130831351955</v>
      </c>
      <c r="AE84" s="18">
        <f t="shared" si="111"/>
        <v>3.3104094228427527</v>
      </c>
      <c r="AF84" s="18">
        <f t="shared" si="112"/>
        <v>4.9451640927649088</v>
      </c>
    </row>
    <row r="85" spans="1:32" x14ac:dyDescent="0.2">
      <c r="A85" t="str">
        <f t="shared" si="95"/>
        <v>22 Health professionals</v>
      </c>
      <c r="B85" s="18">
        <f t="shared" si="96"/>
        <v>6.1894618488078645</v>
      </c>
      <c r="C85" s="18">
        <f t="shared" si="96"/>
        <v>-1.7927740410893733</v>
      </c>
      <c r="D85" s="18">
        <f t="shared" si="96"/>
        <v>1.6242255317469256</v>
      </c>
      <c r="E85" s="18">
        <f t="shared" si="96"/>
        <v>0.90738453552379195</v>
      </c>
      <c r="F85" s="18">
        <f t="shared" si="97"/>
        <v>1.1457679343445104</v>
      </c>
      <c r="H85" s="18">
        <f t="shared" si="98"/>
        <v>1.1457679343445104</v>
      </c>
      <c r="I85" s="18">
        <f t="shared" si="99"/>
        <v>3.1294793073934235</v>
      </c>
      <c r="J85" s="18">
        <f t="shared" si="100"/>
        <v>3.895394844600597</v>
      </c>
      <c r="L85" t="str">
        <f t="shared" si="101"/>
        <v>22 Health professionals</v>
      </c>
      <c r="M85" s="18">
        <f t="shared" si="102"/>
        <v>6.5408805348495802</v>
      </c>
      <c r="N85" s="18">
        <f t="shared" si="102"/>
        <v>5.5083995581806988</v>
      </c>
      <c r="O85" s="18">
        <f t="shared" si="102"/>
        <v>1.3080873892824307</v>
      </c>
      <c r="P85" s="18">
        <f t="shared" si="102"/>
        <v>0.74176043309703843</v>
      </c>
      <c r="Q85" s="18">
        <f t="shared" si="103"/>
        <v>0.93018344721935708</v>
      </c>
      <c r="S85" s="18">
        <f t="shared" si="104"/>
        <v>0.93018344721935708</v>
      </c>
      <c r="T85" s="18">
        <f t="shared" si="105"/>
        <v>2.3472192711074591</v>
      </c>
      <c r="U85" s="18">
        <f t="shared" si="106"/>
        <v>3.0319916653997359</v>
      </c>
      <c r="W85" t="str">
        <f t="shared" si="107"/>
        <v>22 Health professionals</v>
      </c>
      <c r="X85" s="18">
        <f t="shared" si="108"/>
        <v>6.0814386654098218</v>
      </c>
      <c r="Y85" s="18">
        <f t="shared" si="108"/>
        <v>-4.0614596500075262</v>
      </c>
      <c r="Z85" s="18">
        <f t="shared" si="108"/>
        <v>1.7313613574984066</v>
      </c>
      <c r="AA85" s="18">
        <f t="shared" si="108"/>
        <v>0.9622724332605026</v>
      </c>
      <c r="AB85" s="18">
        <f t="shared" si="109"/>
        <v>1.2179871931540909</v>
      </c>
      <c r="AD85" s="18">
        <f t="shared" si="110"/>
        <v>1.2179871931540909</v>
      </c>
      <c r="AE85" s="18">
        <f t="shared" si="111"/>
        <v>3.3787952888144623</v>
      </c>
      <c r="AF85" s="18">
        <f t="shared" si="112"/>
        <v>4.1687862761944583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1.1348650185967202</v>
      </c>
      <c r="C86" s="18">
        <f t="shared" si="96"/>
        <v>5.7457001995921075</v>
      </c>
      <c r="D86" s="18">
        <f t="shared" si="96"/>
        <v>1.259644484297362</v>
      </c>
      <c r="E86" s="18">
        <f t="shared" si="96"/>
        <v>1.110049232514343</v>
      </c>
      <c r="F86" s="18">
        <f t="shared" si="97"/>
        <v>1.1598897443564571</v>
      </c>
      <c r="H86" s="18">
        <f t="shared" si="98"/>
        <v>1.1598897443564571</v>
      </c>
      <c r="I86" s="18">
        <f t="shared" si="99"/>
        <v>2.9938918170382189</v>
      </c>
      <c r="J86" s="18">
        <f t="shared" si="100"/>
        <v>3.7831337297383305</v>
      </c>
      <c r="L86" t="str">
        <f t="shared" si="101"/>
        <v>23 Teaching and other educational professionals</v>
      </c>
      <c r="M86" s="18">
        <f t="shared" si="102"/>
        <v>-0.16069147360292524</v>
      </c>
      <c r="N86" s="18">
        <f t="shared" si="102"/>
        <v>8.1293000685029639</v>
      </c>
      <c r="O86" s="18">
        <f t="shared" si="102"/>
        <v>1.5129520297553434</v>
      </c>
      <c r="P86" s="18">
        <f t="shared" si="102"/>
        <v>0.76653130863779673</v>
      </c>
      <c r="Q86" s="18">
        <f t="shared" si="103"/>
        <v>1.0147263917490656</v>
      </c>
      <c r="S86" s="18">
        <f t="shared" si="104"/>
        <v>1.0147263917490656</v>
      </c>
      <c r="T86" s="18">
        <f t="shared" si="105"/>
        <v>2.6009667989173257</v>
      </c>
      <c r="U86" s="18">
        <f t="shared" si="106"/>
        <v>3.324996699493532</v>
      </c>
      <c r="W86" t="str">
        <f t="shared" si="107"/>
        <v>23 Teaching and other educational professionals</v>
      </c>
      <c r="X86" s="18">
        <f t="shared" si="108"/>
        <v>1.7745538941992711</v>
      </c>
      <c r="Y86" s="18">
        <f t="shared" si="108"/>
        <v>4.6240243719368967</v>
      </c>
      <c r="Z86" s="18">
        <f t="shared" si="108"/>
        <v>1.1355273926320297</v>
      </c>
      <c r="AA86" s="18">
        <f t="shared" si="108"/>
        <v>1.2764423199590924</v>
      </c>
      <c r="AB86" s="18">
        <f t="shared" si="109"/>
        <v>1.2294488753857635</v>
      </c>
      <c r="AD86" s="18">
        <f t="shared" si="110"/>
        <v>1.2294488753857635</v>
      </c>
      <c r="AE86" s="18">
        <f t="shared" si="111"/>
        <v>3.1776567111775789</v>
      </c>
      <c r="AF86" s="18">
        <f t="shared" si="112"/>
        <v>3.996105453476595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4.3274021514059458</v>
      </c>
      <c r="C87" s="18">
        <f t="shared" si="96"/>
        <v>9.4660296465847829</v>
      </c>
      <c r="D87" s="18">
        <f t="shared" si="96"/>
        <v>2.2115956816115112</v>
      </c>
      <c r="E87" s="18">
        <f t="shared" si="96"/>
        <v>1.2142750576146</v>
      </c>
      <c r="F87" s="18">
        <f t="shared" si="97"/>
        <v>1.5456292977662933</v>
      </c>
      <c r="H87" s="18">
        <f t="shared" si="98"/>
        <v>1.5456292977662933</v>
      </c>
      <c r="I87" s="18">
        <f t="shared" si="99"/>
        <v>2.9487497128971141</v>
      </c>
      <c r="J87" s="18">
        <f t="shared" si="100"/>
        <v>4.0158655242088726</v>
      </c>
      <c r="L87" t="str">
        <f t="shared" si="101"/>
        <v>24 Business, media and public service professionals</v>
      </c>
      <c r="M87" s="18">
        <f t="shared" si="102"/>
        <v>3.1263294706904032</v>
      </c>
      <c r="N87" s="18">
        <f t="shared" si="102"/>
        <v>10.443494942452647</v>
      </c>
      <c r="O87" s="18">
        <f t="shared" si="102"/>
        <v>2.291174470087487</v>
      </c>
      <c r="P87" s="18">
        <f t="shared" si="102"/>
        <v>0.83090260234164326</v>
      </c>
      <c r="Q87" s="18">
        <f t="shared" si="103"/>
        <v>1.3153288149156284</v>
      </c>
      <c r="S87" s="18">
        <f t="shared" si="104"/>
        <v>1.3153288149156284</v>
      </c>
      <c r="T87" s="18">
        <f t="shared" si="105"/>
        <v>2.6522747660943313</v>
      </c>
      <c r="U87" s="18">
        <f t="shared" si="106"/>
        <v>3.5904801946738507</v>
      </c>
      <c r="W87" t="str">
        <f t="shared" si="107"/>
        <v>24 Business, media and public service professionals</v>
      </c>
      <c r="X87" s="18">
        <f t="shared" si="108"/>
        <v>6.10448150261651</v>
      </c>
      <c r="Y87" s="18">
        <f t="shared" si="108"/>
        <v>8.1190237419500821</v>
      </c>
      <c r="Z87" s="18">
        <f t="shared" si="108"/>
        <v>2.0991519373719791</v>
      </c>
      <c r="AA87" s="18">
        <f t="shared" si="108"/>
        <v>1.7375042849786526</v>
      </c>
      <c r="AB87" s="18">
        <f t="shared" si="109"/>
        <v>1.8579109445618247</v>
      </c>
      <c r="AD87" s="18">
        <f t="shared" si="110"/>
        <v>1.8579109445618247</v>
      </c>
      <c r="AE87" s="18">
        <f t="shared" si="111"/>
        <v>3.3468271204323718</v>
      </c>
      <c r="AF87" s="18">
        <f t="shared" si="112"/>
        <v>4.5762016719955945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3.1737831369416325</v>
      </c>
      <c r="C88" s="18">
        <f t="shared" si="96"/>
        <v>8.2780229576405073</v>
      </c>
      <c r="D88" s="18">
        <f t="shared" si="96"/>
        <v>-2.7240135585937297</v>
      </c>
      <c r="E88" s="18">
        <f t="shared" si="96"/>
        <v>0.50982871895022264</v>
      </c>
      <c r="F88" s="18">
        <f t="shared" si="97"/>
        <v>-0.57989065780653659</v>
      </c>
      <c r="H88" s="18">
        <f t="shared" si="98"/>
        <v>-0.57989065780654769</v>
      </c>
      <c r="I88" s="18">
        <f t="shared" si="99"/>
        <v>2.0649501739816056</v>
      </c>
      <c r="J88" s="18">
        <f t="shared" si="100"/>
        <v>1.634108649906163</v>
      </c>
      <c r="L88" t="str">
        <f t="shared" si="101"/>
        <v>31 Science, engineering and technology associate professionals</v>
      </c>
      <c r="M88" s="18">
        <f t="shared" si="102"/>
        <v>3.9071433951907375</v>
      </c>
      <c r="N88" s="18">
        <f t="shared" si="102"/>
        <v>4.4814442081797301</v>
      </c>
      <c r="O88" s="18">
        <f t="shared" si="102"/>
        <v>-3.7788019594633404</v>
      </c>
      <c r="P88" s="18">
        <f t="shared" si="102"/>
        <v>6.3998927034281117E-2</v>
      </c>
      <c r="Q88" s="18">
        <f t="shared" si="103"/>
        <v>-1.2336911768258352</v>
      </c>
      <c r="S88" s="18">
        <f t="shared" si="104"/>
        <v>-1.2336911768258352</v>
      </c>
      <c r="T88" s="18">
        <f t="shared" si="105"/>
        <v>1.783431353493925</v>
      </c>
      <c r="U88" s="18">
        <f t="shared" si="106"/>
        <v>0.84032147145132186</v>
      </c>
      <c r="W88" t="str">
        <f t="shared" si="107"/>
        <v>31 Science, engineering and technology associate professionals</v>
      </c>
      <c r="X88" s="18">
        <f t="shared" si="108"/>
        <v>0.48479932613239018</v>
      </c>
      <c r="Y88" s="18">
        <f t="shared" si="108"/>
        <v>23.42065888240883</v>
      </c>
      <c r="Z88" s="18">
        <f t="shared" si="108"/>
        <v>0.53518720843857004</v>
      </c>
      <c r="AA88" s="18">
        <f t="shared" si="108"/>
        <v>1.636339782694729</v>
      </c>
      <c r="AB88" s="18">
        <f t="shared" si="109"/>
        <v>1.2679553154137713</v>
      </c>
      <c r="AD88" s="18">
        <f t="shared" si="110"/>
        <v>1.2679553154137713</v>
      </c>
      <c r="AE88" s="18">
        <f t="shared" si="111"/>
        <v>2.9425124429389049</v>
      </c>
      <c r="AF88" s="18">
        <f t="shared" si="112"/>
        <v>3.8131438661131778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5.1071789753117436</v>
      </c>
      <c r="C89" s="18">
        <f t="shared" si="96"/>
        <v>0.66454181233910337</v>
      </c>
      <c r="D89" s="18">
        <f t="shared" si="96"/>
        <v>0.46963656337404291</v>
      </c>
      <c r="E89" s="18">
        <f t="shared" si="96"/>
        <v>0.99836065283172015</v>
      </c>
      <c r="F89" s="18">
        <f t="shared" si="97"/>
        <v>0.82181085229695583</v>
      </c>
      <c r="H89" s="18">
        <f t="shared" si="98"/>
        <v>0.82181085229695583</v>
      </c>
      <c r="I89" s="18">
        <f t="shared" si="99"/>
        <v>3.194260637537738</v>
      </c>
      <c r="J89" s="18">
        <f t="shared" si="100"/>
        <v>3.7347120729740446</v>
      </c>
      <c r="L89" t="str">
        <f t="shared" si="101"/>
        <v>32 Health and social care associate professionals</v>
      </c>
      <c r="M89" s="18">
        <f t="shared" si="102"/>
        <v>3.1353686627251021</v>
      </c>
      <c r="N89" s="18">
        <f t="shared" si="102"/>
        <v>5.7887103454118849</v>
      </c>
      <c r="O89" s="18">
        <f t="shared" si="102"/>
        <v>-1.2837903902891412</v>
      </c>
      <c r="P89" s="18">
        <f t="shared" si="102"/>
        <v>0.50440479800362148</v>
      </c>
      <c r="Q89" s="18">
        <f>IF(AND(Q$6-O$6 &lt;&gt; 0,O15&lt;&gt;0,Q15&lt;&gt;0),(EXP(LN(Q15/O15)/(Q$6-O$6))-1)*100,0)</f>
        <v>-9.5230732023166009E-2</v>
      </c>
      <c r="S89" s="18">
        <f t="shared" si="104"/>
        <v>-9.5230732023166009E-2</v>
      </c>
      <c r="T89" s="18">
        <f t="shared" si="105"/>
        <v>2.5505806183294899</v>
      </c>
      <c r="U89" s="18">
        <f t="shared" si="106"/>
        <v>2.4837878284995174</v>
      </c>
      <c r="W89" t="str">
        <f t="shared" si="107"/>
        <v>32 Health and social care associate professionals</v>
      </c>
      <c r="X89" s="18">
        <f t="shared" si="108"/>
        <v>5.6703293064950255</v>
      </c>
      <c r="Y89" s="18">
        <f t="shared" si="108"/>
        <v>-0.71244388947023785</v>
      </c>
      <c r="Z89" s="18">
        <f t="shared" si="108"/>
        <v>0.94984367627668487</v>
      </c>
      <c r="AA89" s="18">
        <f t="shared" si="108"/>
        <v>1.1213966907780204</v>
      </c>
      <c r="AB89" s="18">
        <f t="shared" si="109"/>
        <v>1.0641799842481259</v>
      </c>
      <c r="AD89" s="18">
        <f t="shared" si="110"/>
        <v>1.0641799842481259</v>
      </c>
      <c r="AE89" s="18">
        <f t="shared" si="111"/>
        <v>3.3686470824444648</v>
      </c>
      <c r="AF89" s="18">
        <f t="shared" si="112"/>
        <v>4.0570595747318139</v>
      </c>
    </row>
    <row r="90" spans="1:32" x14ac:dyDescent="0.2">
      <c r="A90" t="str">
        <f t="shared" si="95"/>
        <v>33 Protective service occupations</v>
      </c>
      <c r="B90" s="18">
        <f t="shared" si="96"/>
        <v>1.2288251398499428</v>
      </c>
      <c r="C90" s="18">
        <f t="shared" si="96"/>
        <v>6.1541785129215265</v>
      </c>
      <c r="D90" s="18">
        <f t="shared" si="96"/>
        <v>3.7240040144060238</v>
      </c>
      <c r="E90" s="18">
        <f t="shared" si="96"/>
        <v>1.5951888336735776</v>
      </c>
      <c r="F90" s="18">
        <f t="shared" si="97"/>
        <v>2.2998944664504473</v>
      </c>
      <c r="H90" s="18">
        <f t="shared" si="98"/>
        <v>2.2998944664504473</v>
      </c>
      <c r="I90" s="18">
        <f t="shared" si="99"/>
        <v>2.4397126308465467</v>
      </c>
      <c r="J90" s="18">
        <f t="shared" si="100"/>
        <v>4.156532590608486</v>
      </c>
      <c r="L90" t="str">
        <f t="shared" si="101"/>
        <v>33 Protective service occupations</v>
      </c>
      <c r="M90" s="18">
        <f t="shared" si="102"/>
        <v>0.34793541182913668</v>
      </c>
      <c r="N90" s="18">
        <f t="shared" si="102"/>
        <v>4.1811759201277887</v>
      </c>
      <c r="O90" s="18">
        <f t="shared" si="102"/>
        <v>2.9192791328775058</v>
      </c>
      <c r="P90" s="18">
        <f t="shared" si="102"/>
        <v>0.85085034821794636</v>
      </c>
      <c r="Q90" s="18">
        <f t="shared" si="103"/>
        <v>1.5356659264477157</v>
      </c>
      <c r="S90" s="18">
        <f t="shared" si="104"/>
        <v>1.5356659264477157</v>
      </c>
      <c r="T90" s="18">
        <f t="shared" si="105"/>
        <v>1.9225150425473014</v>
      </c>
      <c r="U90" s="18">
        <f t="shared" si="106"/>
        <v>3.1288167619873963</v>
      </c>
      <c r="W90" t="str">
        <f t="shared" si="107"/>
        <v>33 Protective service occupations</v>
      </c>
      <c r="X90" s="18">
        <f t="shared" si="108"/>
        <v>4.020660569478185</v>
      </c>
      <c r="Y90" s="18">
        <f t="shared" si="108"/>
        <v>11.872231310654913</v>
      </c>
      <c r="Z90" s="18">
        <f t="shared" si="108"/>
        <v>5.7793535663501316</v>
      </c>
      <c r="AA90" s="18">
        <f t="shared" si="108"/>
        <v>3.174915726454941</v>
      </c>
      <c r="AB90" s="18">
        <f t="shared" si="109"/>
        <v>4.035857571601853</v>
      </c>
      <c r="AD90" s="18">
        <f t="shared" si="110"/>
        <v>4.035857571601853</v>
      </c>
      <c r="AE90" s="18">
        <f t="shared" si="111"/>
        <v>3.677018572484525</v>
      </c>
      <c r="AF90" s="18">
        <f t="shared" si="112"/>
        <v>6.3811602248651678</v>
      </c>
    </row>
    <row r="91" spans="1:32" x14ac:dyDescent="0.2">
      <c r="A91" t="str">
        <f t="shared" si="95"/>
        <v>34 Culture, media and sports occupations</v>
      </c>
      <c r="B91" s="18">
        <f t="shared" si="96"/>
        <v>1.4541788281336565</v>
      </c>
      <c r="C91" s="18">
        <f t="shared" si="96"/>
        <v>3.1410428644142119</v>
      </c>
      <c r="D91" s="18">
        <f t="shared" si="96"/>
        <v>-1.0708637311708902</v>
      </c>
      <c r="E91" s="18">
        <f t="shared" si="96"/>
        <v>1.0466357970991602</v>
      </c>
      <c r="F91" s="18">
        <f t="shared" si="97"/>
        <v>0.33581400528737149</v>
      </c>
      <c r="H91" s="18">
        <f t="shared" si="98"/>
        <v>0.33581400528737149</v>
      </c>
      <c r="I91" s="18">
        <f t="shared" si="99"/>
        <v>2.524568752103562</v>
      </c>
      <c r="J91" s="18">
        <f t="shared" si="100"/>
        <v>2.7631610749922819</v>
      </c>
      <c r="L91" t="str">
        <f t="shared" si="101"/>
        <v>34 Culture, media and sports occupations</v>
      </c>
      <c r="M91" s="18">
        <f t="shared" si="102"/>
        <v>1.7465756670295818</v>
      </c>
      <c r="N91" s="18">
        <f t="shared" si="102"/>
        <v>1.8549148634624313</v>
      </c>
      <c r="O91" s="18">
        <f t="shared" si="102"/>
        <v>-1.0166608504019736</v>
      </c>
      <c r="P91" s="18">
        <f t="shared" si="102"/>
        <v>0.82331535972628433</v>
      </c>
      <c r="Q91" s="18">
        <f t="shared" si="103"/>
        <v>0.20622070017011218</v>
      </c>
      <c r="S91" s="18">
        <f t="shared" si="104"/>
        <v>0.20622070017011218</v>
      </c>
      <c r="T91" s="18">
        <f t="shared" si="105"/>
        <v>2.2422259462788752</v>
      </c>
      <c r="U91" s="18">
        <f t="shared" si="106"/>
        <v>2.3940249572373284</v>
      </c>
      <c r="W91" t="str">
        <f t="shared" si="107"/>
        <v>34 Culture, media and sports occupations</v>
      </c>
      <c r="X91" s="18">
        <f t="shared" si="108"/>
        <v>1.0056736419363999</v>
      </c>
      <c r="Y91" s="18">
        <f t="shared" si="108"/>
        <v>5.1502150188333484</v>
      </c>
      <c r="Z91" s="18">
        <f>IF(AND(AA$6-Z$6 &lt;&gt; 0,Z17&lt;&gt;0,AA17&lt;&gt;0),(EXP(LN(AA17/Z17)/(AA$6-Z$6))-1)*100,0)</f>
        <v>-1.1531116991546075</v>
      </c>
      <c r="AA91" s="18">
        <f t="shared" si="108"/>
        <v>1.3785947780956764</v>
      </c>
      <c r="AB91" s="18">
        <f t="shared" si="109"/>
        <v>0.52756864061938025</v>
      </c>
      <c r="AD91" s="18">
        <f t="shared" si="110"/>
        <v>0.52756864061938025</v>
      </c>
      <c r="AE91" s="18">
        <f t="shared" si="111"/>
        <v>2.9321400462927638</v>
      </c>
      <c r="AF91" s="18">
        <f t="shared" si="112"/>
        <v>3.2886837423103943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1.9483561108298408</v>
      </c>
      <c r="C92" s="18">
        <f t="shared" si="96"/>
        <v>2.5773097737036732</v>
      </c>
      <c r="D92" s="18">
        <f t="shared" si="96"/>
        <v>-0.84224276628545036</v>
      </c>
      <c r="E92" s="18">
        <f t="shared" si="96"/>
        <v>0.44303888652243995</v>
      </c>
      <c r="F92" s="18">
        <f t="shared" si="97"/>
        <v>1.2771163414404541E-2</v>
      </c>
      <c r="H92" s="18">
        <f t="shared" si="98"/>
        <v>1.2771163414404541E-2</v>
      </c>
      <c r="I92" s="18">
        <f t="shared" si="99"/>
        <v>2.5019338924720635</v>
      </c>
      <c r="J92" s="18">
        <f t="shared" si="100"/>
        <v>2.510972506323772</v>
      </c>
      <c r="L92" t="str">
        <f t="shared" si="101"/>
        <v>35 Business and public service associate professionals</v>
      </c>
      <c r="M92" s="18">
        <f t="shared" si="102"/>
        <v>1.265884683454277</v>
      </c>
      <c r="N92" s="18">
        <f t="shared" si="102"/>
        <v>3.390567204097672</v>
      </c>
      <c r="O92" s="18">
        <f t="shared" si="102"/>
        <v>-1.4862112972937602</v>
      </c>
      <c r="P92" s="18">
        <f t="shared" si="102"/>
        <v>-0.13225681905394415</v>
      </c>
      <c r="Q92" s="18">
        <f t="shared" si="103"/>
        <v>-0.58563005896277165</v>
      </c>
      <c r="S92" s="18">
        <f t="shared" si="104"/>
        <v>-0.58563005896277165</v>
      </c>
      <c r="T92" s="18">
        <f t="shared" si="105"/>
        <v>2.0600895920843909</v>
      </c>
      <c r="U92" s="18">
        <f t="shared" si="106"/>
        <v>1.6247323769525313</v>
      </c>
      <c r="W92" t="str">
        <f t="shared" si="107"/>
        <v>35 Business and public service associate professionals</v>
      </c>
      <c r="X92" s="18">
        <f t="shared" si="108"/>
        <v>2.7788185563508039</v>
      </c>
      <c r="Y92" s="18">
        <f t="shared" si="108"/>
        <v>1.6237058401449289</v>
      </c>
      <c r="Z92" s="18">
        <f t="shared" si="108"/>
        <v>-9.5267154937717091E-2</v>
      </c>
      <c r="AA92" s="18">
        <f t="shared" si="108"/>
        <v>1.0498709897829972</v>
      </c>
      <c r="AB92" s="18">
        <f t="shared" si="109"/>
        <v>0.66670721998653981</v>
      </c>
      <c r="AD92" s="18">
        <f t="shared" si="110"/>
        <v>0.66670721998653981</v>
      </c>
      <c r="AE92" s="18">
        <f t="shared" si="111"/>
        <v>2.9963754294569434</v>
      </c>
      <c r="AF92" s="18">
        <f t="shared" si="112"/>
        <v>3.4446347598771743</v>
      </c>
    </row>
    <row r="93" spans="1:32" x14ac:dyDescent="0.2">
      <c r="A93" t="str">
        <f t="shared" si="95"/>
        <v>41 Administrative occupations</v>
      </c>
      <c r="B93" s="18">
        <f t="shared" si="96"/>
        <v>-0.59226276299602088</v>
      </c>
      <c r="C93" s="18">
        <f t="shared" si="96"/>
        <v>4.1879619294166837</v>
      </c>
      <c r="D93" s="18">
        <f t="shared" si="96"/>
        <v>-1.4448144779461214</v>
      </c>
      <c r="E93" s="18">
        <f t="shared" si="96"/>
        <v>-0.49248168797848546</v>
      </c>
      <c r="F93" s="18">
        <f t="shared" si="97"/>
        <v>-0.81094406626944782</v>
      </c>
      <c r="H93" s="18">
        <f t="shared" si="98"/>
        <v>-0.81094406626944782</v>
      </c>
      <c r="I93" s="18">
        <f t="shared" si="99"/>
        <v>2.5489649102428791</v>
      </c>
      <c r="J93" s="18">
        <f t="shared" si="100"/>
        <v>1.9892260642163206</v>
      </c>
      <c r="L93" t="str">
        <f t="shared" si="101"/>
        <v>41 Administrative occupations</v>
      </c>
      <c r="M93" s="18">
        <f t="shared" si="102"/>
        <v>-1.5237204690767059</v>
      </c>
      <c r="N93" s="18">
        <f t="shared" si="102"/>
        <v>19.167589945099927</v>
      </c>
      <c r="O93" s="18">
        <f t="shared" si="102"/>
        <v>-0.53610651810213072</v>
      </c>
      <c r="P93" s="18">
        <f t="shared" si="102"/>
        <v>0.95731219455112981</v>
      </c>
      <c r="Q93" s="18">
        <f t="shared" si="103"/>
        <v>0.4570309714413856</v>
      </c>
      <c r="S93" s="18">
        <f t="shared" si="104"/>
        <v>0.4570309714413856</v>
      </c>
      <c r="T93" s="18">
        <f t="shared" si="105"/>
        <v>2.1935509764480443</v>
      </c>
      <c r="U93" s="18">
        <f t="shared" si="106"/>
        <v>2.5338128651332337</v>
      </c>
      <c r="W93" t="str">
        <f t="shared" si="107"/>
        <v>41 Administrative occupations</v>
      </c>
      <c r="X93" s="18">
        <f t="shared" si="108"/>
        <v>-0.17156601527741344</v>
      </c>
      <c r="Y93" s="18">
        <f t="shared" si="108"/>
        <v>-2.3505852701119712</v>
      </c>
      <c r="Z93" s="18">
        <f t="shared" si="108"/>
        <v>-1.9428854192852896</v>
      </c>
      <c r="AA93" s="18">
        <f t="shared" si="108"/>
        <v>-1.4159363056291951</v>
      </c>
      <c r="AB93" s="18">
        <f t="shared" si="109"/>
        <v>-1.5918999023464608</v>
      </c>
      <c r="AD93" s="18">
        <f t="shared" si="110"/>
        <v>-1.5918999023464608</v>
      </c>
      <c r="AE93" s="18">
        <f t="shared" si="111"/>
        <v>2.7314717305092273</v>
      </c>
      <c r="AF93" s="18">
        <f t="shared" si="112"/>
        <v>1.6816261597723425</v>
      </c>
    </row>
    <row r="94" spans="1:32" x14ac:dyDescent="0.2">
      <c r="A94" t="str">
        <f t="shared" si="95"/>
        <v>42 Secretarial and related occupations</v>
      </c>
      <c r="B94" s="18">
        <f t="shared" si="96"/>
        <v>-2.5866966103695099</v>
      </c>
      <c r="C94" s="18">
        <f t="shared" si="96"/>
        <v>-2.4697178901935235</v>
      </c>
      <c r="D94" s="18">
        <f t="shared" si="96"/>
        <v>0.97778349458654823</v>
      </c>
      <c r="E94" s="18">
        <f t="shared" si="96"/>
        <v>-3.7881144853322946</v>
      </c>
      <c r="F94" s="18">
        <f t="shared" si="97"/>
        <v>-2.2250141611608654</v>
      </c>
      <c r="H94" s="18">
        <f t="shared" si="98"/>
        <v>-2.2250141611608654</v>
      </c>
      <c r="I94" s="18">
        <f t="shared" si="99"/>
        <v>2.6970072487180419</v>
      </c>
      <c r="J94" s="18">
        <f t="shared" si="100"/>
        <v>1.2462300263049064</v>
      </c>
      <c r="L94" t="str">
        <f t="shared" si="101"/>
        <v>42 Secretarial and related occupations</v>
      </c>
      <c r="M94" s="18">
        <f t="shared" si="102"/>
        <v>-6.8985956858057529</v>
      </c>
      <c r="N94" s="18">
        <f t="shared" si="102"/>
        <v>1.0003323962230137</v>
      </c>
      <c r="O94" s="18">
        <f t="shared" si="102"/>
        <v>4.9681550692071808</v>
      </c>
      <c r="P94" s="18">
        <f t="shared" si="102"/>
        <v>1.9258005078300666</v>
      </c>
      <c r="Q94" s="18">
        <f t="shared" si="103"/>
        <v>2.9299927131563042</v>
      </c>
      <c r="S94" s="18">
        <f t="shared" si="104"/>
        <v>2.9299927131563042</v>
      </c>
      <c r="T94" s="18">
        <f t="shared" si="105"/>
        <v>2.4931438821922169</v>
      </c>
      <c r="U94" s="18">
        <f t="shared" si="106"/>
        <v>4.6909288675404337</v>
      </c>
      <c r="W94" t="str">
        <f t="shared" si="107"/>
        <v>42 Secretarial and related occupations</v>
      </c>
      <c r="X94" s="18">
        <f t="shared" si="108"/>
        <v>-2.2044650940856392</v>
      </c>
      <c r="Y94" s="18">
        <f t="shared" si="108"/>
        <v>-2.7413834946853011</v>
      </c>
      <c r="Z94" s="18">
        <f t="shared" si="108"/>
        <v>0.62422296669255584</v>
      </c>
      <c r="AA94" s="18">
        <f t="shared" si="108"/>
        <v>-4.5703411487323038</v>
      </c>
      <c r="AB94" s="18">
        <f t="shared" si="109"/>
        <v>-2.8693203943944701</v>
      </c>
      <c r="AD94" s="18">
        <f t="shared" si="110"/>
        <v>-2.8693203943944701</v>
      </c>
      <c r="AE94" s="18">
        <f t="shared" si="111"/>
        <v>2.7133349328249734</v>
      </c>
      <c r="AF94" s="18">
        <f t="shared" si="112"/>
        <v>0.87939976634725525</v>
      </c>
    </row>
    <row r="95" spans="1:32" x14ac:dyDescent="0.2">
      <c r="A95" t="str">
        <f t="shared" si="95"/>
        <v>51 Skilled agricultural and related trades</v>
      </c>
      <c r="B95" s="18">
        <f t="shared" si="96"/>
        <v>-2.7849702388521136</v>
      </c>
      <c r="C95" s="18">
        <f t="shared" si="96"/>
        <v>-16.196474576713939</v>
      </c>
      <c r="D95" s="18">
        <f t="shared" si="96"/>
        <v>0.84245275113801199</v>
      </c>
      <c r="E95" s="18">
        <f t="shared" si="96"/>
        <v>1.154015371604622</v>
      </c>
      <c r="F95" s="18">
        <f t="shared" si="97"/>
        <v>1.0500543554755382</v>
      </c>
      <c r="H95" s="18">
        <f t="shared" si="98"/>
        <v>1.0500543554755382</v>
      </c>
      <c r="I95" s="18">
        <f t="shared" si="99"/>
        <v>3.1413754278537542</v>
      </c>
      <c r="J95" s="18">
        <f t="shared" si="100"/>
        <v>3.8406113449013901</v>
      </c>
      <c r="L95" t="str">
        <f t="shared" si="101"/>
        <v>51 Skilled agricultural and related trades</v>
      </c>
      <c r="M95" s="18">
        <f t="shared" si="102"/>
        <v>-3.0211288247398826</v>
      </c>
      <c r="N95" s="18">
        <f t="shared" si="102"/>
        <v>-19.062346897081063</v>
      </c>
      <c r="O95" s="18">
        <f t="shared" si="102"/>
        <v>0.37397938285355092</v>
      </c>
      <c r="P95" s="18">
        <f t="shared" si="102"/>
        <v>0.96148092163936827</v>
      </c>
      <c r="Q95" s="18">
        <f t="shared" si="103"/>
        <v>0.76526598588315675</v>
      </c>
      <c r="S95" s="18">
        <f t="shared" si="104"/>
        <v>0.76526598588315675</v>
      </c>
      <c r="T95" s="18">
        <f t="shared" si="105"/>
        <v>2.9054116434904742</v>
      </c>
      <c r="U95" s="18">
        <f t="shared" si="106"/>
        <v>3.4273334216865958</v>
      </c>
      <c r="W95" t="str">
        <f t="shared" si="107"/>
        <v>51 Skilled agricultural and related trades</v>
      </c>
      <c r="X95" s="18">
        <f t="shared" si="108"/>
        <v>-1.4232097714379499</v>
      </c>
      <c r="Y95" s="18">
        <f t="shared" si="108"/>
        <v>-0.3307151091087146</v>
      </c>
      <c r="Z95" s="18">
        <f t="shared" si="108"/>
        <v>2.8477197480262229</v>
      </c>
      <c r="AA95" s="18">
        <f t="shared" si="108"/>
        <v>1.8893217425315356</v>
      </c>
      <c r="AB95" s="18">
        <f t="shared" si="109"/>
        <v>2.2077912854746362</v>
      </c>
      <c r="AD95" s="18">
        <f t="shared" si="110"/>
        <v>2.2077912854746362</v>
      </c>
      <c r="AE95" s="18">
        <f t="shared" si="111"/>
        <v>4.1179138131874682</v>
      </c>
      <c r="AF95" s="18">
        <f t="shared" si="112"/>
        <v>5.4586979404693814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0.3752615452678798</v>
      </c>
      <c r="C96" s="18">
        <f t="shared" si="96"/>
        <v>-17.329124861656673</v>
      </c>
      <c r="D96" s="18">
        <f t="shared" si="96"/>
        <v>-0.44066676442098274</v>
      </c>
      <c r="E96" s="18">
        <f t="shared" si="96"/>
        <v>-0.70041745612238193</v>
      </c>
      <c r="F96" s="18">
        <f t="shared" si="97"/>
        <v>-0.61390927862131628</v>
      </c>
      <c r="H96" s="18">
        <f t="shared" si="98"/>
        <v>-0.61390927862131628</v>
      </c>
      <c r="I96" s="18">
        <f t="shared" si="99"/>
        <v>2.0857401112950535</v>
      </c>
      <c r="J96" s="18">
        <f t="shared" si="100"/>
        <v>1.6312655758553785</v>
      </c>
      <c r="L96" t="str">
        <f t="shared" si="101"/>
        <v>52 Skilled metal, electrical and electronic trades</v>
      </c>
      <c r="M96" s="18">
        <f t="shared" si="102"/>
        <v>0.15721572908000692</v>
      </c>
      <c r="N96" s="18">
        <f t="shared" si="102"/>
        <v>-17.234263022503594</v>
      </c>
      <c r="O96" s="18">
        <f t="shared" si="102"/>
        <v>-0.95518163356452801</v>
      </c>
      <c r="P96" s="18">
        <f t="shared" si="102"/>
        <v>-0.85431311828055856</v>
      </c>
      <c r="Q96" s="18">
        <f t="shared" si="103"/>
        <v>-0.88794736552217923</v>
      </c>
      <c r="S96" s="18">
        <f t="shared" si="104"/>
        <v>-0.88794736552217923</v>
      </c>
      <c r="T96" s="18">
        <f t="shared" si="105"/>
        <v>1.9917096442013449</v>
      </c>
      <c r="U96" s="18">
        <f t="shared" si="106"/>
        <v>1.3289856317139082</v>
      </c>
      <c r="W96" t="str">
        <f t="shared" si="107"/>
        <v>52 Skilled metal, electrical and electronic trades</v>
      </c>
      <c r="X96" s="18">
        <f t="shared" si="108"/>
        <v>13.440518973156323</v>
      </c>
      <c r="Y96" s="18">
        <f t="shared" si="108"/>
        <v>-21.531560497482104</v>
      </c>
      <c r="Z96" s="18">
        <f t="shared" si="108"/>
        <v>16.511359920154845</v>
      </c>
      <c r="AA96" s="18">
        <f t="shared" si="108"/>
        <v>2.0892992910223285</v>
      </c>
      <c r="AB96" s="18">
        <f t="shared" si="109"/>
        <v>6.6865257223760022</v>
      </c>
      <c r="AD96" s="18">
        <f t="shared" si="110"/>
        <v>6.6865257223760022</v>
      </c>
      <c r="AE96" s="18">
        <f t="shared" si="111"/>
        <v>5.5148454405757663</v>
      </c>
      <c r="AF96" s="18">
        <f t="shared" si="112"/>
        <v>9.4551743522984122</v>
      </c>
    </row>
    <row r="97" spans="1:32" x14ac:dyDescent="0.2">
      <c r="A97" t="str">
        <f t="shared" si="95"/>
        <v>53 Skilled construction and building trades</v>
      </c>
      <c r="B97" s="18">
        <f t="shared" si="96"/>
        <v>3.2782650540349012</v>
      </c>
      <c r="C97" s="18">
        <f t="shared" si="96"/>
        <v>-17.60388939353512</v>
      </c>
      <c r="D97" s="18">
        <f t="shared" si="96"/>
        <v>0.28520605581052738</v>
      </c>
      <c r="E97" s="18">
        <f t="shared" si="96"/>
        <v>-1.2700669633295747</v>
      </c>
      <c r="F97" s="18">
        <f t="shared" si="97"/>
        <v>-0.75434125923644624</v>
      </c>
      <c r="H97" s="18">
        <f t="shared" si="98"/>
        <v>-0.75434125923644624</v>
      </c>
      <c r="I97" s="18">
        <f t="shared" si="99"/>
        <v>2.3229075207277017</v>
      </c>
      <c r="J97" s="18">
        <f t="shared" si="100"/>
        <v>1.7845317787521076</v>
      </c>
      <c r="L97" t="str">
        <f t="shared" si="101"/>
        <v>53 Skilled construction and building trades</v>
      </c>
      <c r="M97" s="18">
        <f t="shared" si="102"/>
        <v>3.3324332371380772</v>
      </c>
      <c r="N97" s="18">
        <f t="shared" si="102"/>
        <v>-18.039560674950838</v>
      </c>
      <c r="O97" s="18">
        <f t="shared" si="102"/>
        <v>0.27215259238944078</v>
      </c>
      <c r="P97" s="18">
        <f t="shared" si="102"/>
        <v>-1.32066980380251</v>
      </c>
      <c r="Q97" s="18">
        <f t="shared" si="103"/>
        <v>-0.79256036914990835</v>
      </c>
      <c r="S97" s="18">
        <f t="shared" si="104"/>
        <v>-0.79256036914990835</v>
      </c>
      <c r="T97" s="18">
        <f t="shared" si="105"/>
        <v>2.3093486414559328</v>
      </c>
      <c r="U97" s="18">
        <f t="shared" si="106"/>
        <v>1.7430665937434142</v>
      </c>
      <c r="W97" t="str">
        <f t="shared" si="107"/>
        <v>53 Skilled construction and building trades</v>
      </c>
      <c r="X97" s="18">
        <f t="shared" si="108"/>
        <v>-1.0375787276731829</v>
      </c>
      <c r="Y97" s="18">
        <f t="shared" si="108"/>
        <v>21.11212418538193</v>
      </c>
      <c r="Z97" s="18">
        <f t="shared" si="108"/>
        <v>1.0580071804048519</v>
      </c>
      <c r="AA97" s="18">
        <f t="shared" si="108"/>
        <v>1.3213292051767134</v>
      </c>
      <c r="AB97" s="18">
        <f t="shared" si="109"/>
        <v>1.2334790488911285</v>
      </c>
      <c r="AD97" s="18">
        <f t="shared" si="110"/>
        <v>1.2334790488911285</v>
      </c>
      <c r="AE97" s="18">
        <f t="shared" si="111"/>
        <v>3.0953677740356289</v>
      </c>
      <c r="AF97" s="18">
        <f t="shared" si="112"/>
        <v>3.925270501914313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-3.1812139420808294</v>
      </c>
      <c r="C98" s="18">
        <f t="shared" si="96"/>
        <v>0.19893225383835755</v>
      </c>
      <c r="D98" s="18">
        <f t="shared" si="96"/>
        <v>-0.78117506333322817</v>
      </c>
      <c r="E98" s="18">
        <f t="shared" si="96"/>
        <v>-0.36297733423583667</v>
      </c>
      <c r="F98" s="18">
        <f t="shared" si="97"/>
        <v>-0.50257206271339117</v>
      </c>
      <c r="H98" s="18">
        <f t="shared" si="98"/>
        <v>-0.50257206271339117</v>
      </c>
      <c r="I98" s="18">
        <f t="shared" si="99"/>
        <v>2.3310023018660031</v>
      </c>
      <c r="J98" s="18">
        <f t="shared" si="100"/>
        <v>1.9707949404161429</v>
      </c>
      <c r="L98" t="str">
        <f t="shared" si="101"/>
        <v>54 Textiles, printing and other skilled trades</v>
      </c>
      <c r="M98" s="18">
        <f t="shared" si="102"/>
        <v>-3.4306222001826536</v>
      </c>
      <c r="N98" s="18">
        <f t="shared" si="102"/>
        <v>-8.6092942741998524</v>
      </c>
      <c r="O98" s="18">
        <f t="shared" si="102"/>
        <v>-1.2331073605999499</v>
      </c>
      <c r="P98" s="18">
        <f t="shared" si="102"/>
        <v>-0.72616963053722117</v>
      </c>
      <c r="Q98" s="18">
        <f t="shared" si="103"/>
        <v>-0.89543732117709496</v>
      </c>
      <c r="S98" s="18">
        <f t="shared" si="104"/>
        <v>-0.89543732117709496</v>
      </c>
      <c r="T98" s="18">
        <f t="shared" si="105"/>
        <v>1.7356896320810167</v>
      </c>
      <c r="U98" s="18">
        <f t="shared" si="106"/>
        <v>1.0422734885144003</v>
      </c>
      <c r="W98" t="str">
        <f t="shared" si="107"/>
        <v>54 Textiles, printing and other skilled trades</v>
      </c>
      <c r="X98" s="18">
        <f t="shared" si="108"/>
        <v>-2.7404108114294834</v>
      </c>
      <c r="Y98" s="18">
        <f t="shared" si="108"/>
        <v>15.491964960244387</v>
      </c>
      <c r="Z98" s="18">
        <f t="shared" si="108"/>
        <v>-0.17338758351329586</v>
      </c>
      <c r="AA98" s="18">
        <f t="shared" si="108"/>
        <v>9.2897586550044764E-2</v>
      </c>
      <c r="AB98" s="18">
        <f t="shared" si="109"/>
        <v>4.0570333388778579E-3</v>
      </c>
      <c r="AD98" s="18">
        <f t="shared" si="110"/>
        <v>4.0570333388778579E-3</v>
      </c>
      <c r="AE98" s="18">
        <f t="shared" si="111"/>
        <v>3.0771112767274289</v>
      </c>
      <c r="AF98" s="18">
        <f t="shared" si="112"/>
        <v>3.0797657739791928</v>
      </c>
    </row>
    <row r="99" spans="1:32" x14ac:dyDescent="0.2">
      <c r="A99" t="str">
        <f t="shared" si="95"/>
        <v>61 Caring personal service occupations</v>
      </c>
      <c r="B99" s="18">
        <f t="shared" si="96"/>
        <v>1.7019970453407529</v>
      </c>
      <c r="C99" s="18">
        <f t="shared" si="96"/>
        <v>-3.2114528285022814</v>
      </c>
      <c r="D99" s="18">
        <f t="shared" si="96"/>
        <v>1.6638575936972932</v>
      </c>
      <c r="E99" s="18">
        <f t="shared" si="96"/>
        <v>0.9692470145323373</v>
      </c>
      <c r="F99" s="18">
        <f t="shared" si="97"/>
        <v>1.2002549472361901</v>
      </c>
      <c r="H99" s="18">
        <f t="shared" si="98"/>
        <v>1.2002549472361901</v>
      </c>
      <c r="I99" s="18">
        <f t="shared" si="99"/>
        <v>3.3246994737762714</v>
      </c>
      <c r="J99" s="18">
        <f t="shared" si="100"/>
        <v>4.1082469101800356</v>
      </c>
      <c r="L99" t="str">
        <f t="shared" si="101"/>
        <v>61 Caring personal service occupations</v>
      </c>
      <c r="M99" s="18">
        <f t="shared" si="102"/>
        <v>1.7929362838460028</v>
      </c>
      <c r="N99" s="18">
        <f t="shared" si="102"/>
        <v>-4.1719345543174686</v>
      </c>
      <c r="O99" s="18">
        <f t="shared" si="102"/>
        <v>4.2124319867848037</v>
      </c>
      <c r="P99" s="18">
        <f t="shared" si="102"/>
        <v>1.3688035820670796</v>
      </c>
      <c r="Q99" s="18">
        <f t="shared" si="103"/>
        <v>2.3079519483294453</v>
      </c>
      <c r="S99" s="18">
        <f t="shared" si="104"/>
        <v>2.3079519483294453</v>
      </c>
      <c r="T99" s="18">
        <f t="shared" si="105"/>
        <v>2.9935616556117983</v>
      </c>
      <c r="U99" s="18">
        <f t="shared" si="106"/>
        <v>4.6049095576185639</v>
      </c>
      <c r="W99" t="str">
        <f t="shared" si="107"/>
        <v>61 Caring personal service occupations</v>
      </c>
      <c r="X99" s="18">
        <f t="shared" si="108"/>
        <v>1.6910031825104754</v>
      </c>
      <c r="Y99" s="18">
        <f t="shared" si="108"/>
        <v>-3.0950467471923759</v>
      </c>
      <c r="Z99" s="18">
        <f t="shared" si="108"/>
        <v>1.3406630638240546</v>
      </c>
      <c r="AA99" s="18">
        <f t="shared" si="108"/>
        <v>0.91304855763323367</v>
      </c>
      <c r="AB99" s="18">
        <f t="shared" si="109"/>
        <v>1.0553858659680504</v>
      </c>
      <c r="AD99" s="18">
        <f t="shared" si="110"/>
        <v>1.0553858659680504</v>
      </c>
      <c r="AE99" s="18">
        <f t="shared" si="111"/>
        <v>3.3634061730972054</v>
      </c>
      <c r="AF99" s="18">
        <f t="shared" si="112"/>
        <v>4.0464368480161772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-1.2868182058522692</v>
      </c>
      <c r="C100" s="18">
        <f t="shared" si="96"/>
        <v>-8.7250556116662992</v>
      </c>
      <c r="D100" s="18">
        <f t="shared" si="96"/>
        <v>0.34839349124313745</v>
      </c>
      <c r="E100" s="18">
        <f t="shared" si="96"/>
        <v>0.28478171644576999</v>
      </c>
      <c r="F100" s="18">
        <f t="shared" si="97"/>
        <v>0.3059811596607398</v>
      </c>
      <c r="H100" s="18">
        <f t="shared" si="98"/>
        <v>0.3059811596607398</v>
      </c>
      <c r="I100" s="18">
        <f t="shared" si="99"/>
        <v>2.8531374877834192</v>
      </c>
      <c r="J100" s="18">
        <f t="shared" si="100"/>
        <v>3.0610209377896602</v>
      </c>
      <c r="L100" t="str">
        <f t="shared" si="101"/>
        <v>62 Leisure, travel and related personal service occupations</v>
      </c>
      <c r="M100" s="18">
        <f t="shared" si="102"/>
        <v>0.79857452660370143</v>
      </c>
      <c r="N100" s="18">
        <f t="shared" si="102"/>
        <v>-5.5229078770092972</v>
      </c>
      <c r="O100" s="18">
        <f t="shared" si="102"/>
        <v>0.50474770785848833</v>
      </c>
      <c r="P100" s="18">
        <f t="shared" si="102"/>
        <v>0.49283976724285861</v>
      </c>
      <c r="Q100" s="18">
        <f t="shared" si="103"/>
        <v>0.49680892400989496</v>
      </c>
      <c r="S100" s="18">
        <f t="shared" si="104"/>
        <v>0.49680892400989496</v>
      </c>
      <c r="T100" s="18">
        <f t="shared" si="105"/>
        <v>2.5167768009175084</v>
      </c>
      <c r="U100" s="18">
        <f t="shared" si="106"/>
        <v>2.8713300225796434</v>
      </c>
      <c r="W100" t="str">
        <f t="shared" si="107"/>
        <v>62 Leisure, travel and related personal service occupations</v>
      </c>
      <c r="X100" s="18">
        <f t="shared" si="108"/>
        <v>-2.089200422622195</v>
      </c>
      <c r="Y100" s="18">
        <f t="shared" si="108"/>
        <v>-10.049683044376545</v>
      </c>
      <c r="Z100" s="18">
        <f t="shared" si="108"/>
        <v>0.28015493768391853</v>
      </c>
      <c r="AA100" s="18">
        <f t="shared" si="108"/>
        <v>0.1921239756747406</v>
      </c>
      <c r="AB100" s="18">
        <f t="shared" si="109"/>
        <v>0.22145903988106674</v>
      </c>
      <c r="AD100" s="18">
        <f t="shared" si="110"/>
        <v>0.22145903988106674</v>
      </c>
      <c r="AE100" s="18">
        <f t="shared" si="111"/>
        <v>2.9946126841243759</v>
      </c>
      <c r="AF100" s="18">
        <f t="shared" si="112"/>
        <v>3.1419393633836057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-2.7600803966560727</v>
      </c>
      <c r="C101" s="18">
        <f t="shared" si="96"/>
        <v>23.259728916107903</v>
      </c>
      <c r="D101" s="18">
        <f t="shared" si="96"/>
        <v>-3.3695990255333319</v>
      </c>
      <c r="E101" s="18">
        <f t="shared" si="96"/>
        <v>0.97510125003934522</v>
      </c>
      <c r="F101" s="18">
        <f t="shared" si="97"/>
        <v>-0.49441466147236435</v>
      </c>
      <c r="H101" s="18">
        <f t="shared" si="98"/>
        <v>-0.49441466147236435</v>
      </c>
      <c r="I101" s="18">
        <f t="shared" si="99"/>
        <v>2.4579781118707844</v>
      </c>
      <c r="J101" s="18">
        <f t="shared" si="100"/>
        <v>2.1098145813263747</v>
      </c>
      <c r="L101" t="str">
        <f t="shared" si="101"/>
        <v>63 Community and civil enforcement occupations</v>
      </c>
      <c r="M101" s="18">
        <f t="shared" si="102"/>
        <v>-6.1251007025092452</v>
      </c>
      <c r="N101" s="18">
        <f t="shared" si="102"/>
        <v>41.600726156060745</v>
      </c>
      <c r="O101" s="18">
        <f t="shared" si="102"/>
        <v>-7.0840505385069026</v>
      </c>
      <c r="P101" s="18">
        <f t="shared" si="102"/>
        <v>1.4280337254648279</v>
      </c>
      <c r="Q101" s="18">
        <f t="shared" si="103"/>
        <v>-1.4926217427892463</v>
      </c>
      <c r="S101" s="18">
        <f t="shared" si="104"/>
        <v>-1.4926217427892463</v>
      </c>
      <c r="T101" s="18">
        <f t="shared" si="105"/>
        <v>1.8089681050969642</v>
      </c>
      <c r="U101" s="18">
        <f t="shared" si="106"/>
        <v>0.67758530154280461</v>
      </c>
      <c r="W101" t="str">
        <f t="shared" si="107"/>
        <v>63 Community and civil enforcement occupations</v>
      </c>
      <c r="X101" s="18">
        <f t="shared" si="108"/>
        <v>6.3053650516707194</v>
      </c>
      <c r="Y101" s="18">
        <f t="shared" si="108"/>
        <v>-13.100587698606603</v>
      </c>
      <c r="Z101" s="18">
        <f t="shared" si="108"/>
        <v>5.8197459837958432</v>
      </c>
      <c r="AA101" s="18">
        <f t="shared" si="108"/>
        <v>0.16736837931674575</v>
      </c>
      <c r="AB101" s="18">
        <f t="shared" si="109"/>
        <v>2.0171251509117027</v>
      </c>
      <c r="AD101" s="18">
        <f t="shared" si="110"/>
        <v>2.0171251509117027</v>
      </c>
      <c r="AE101" s="18">
        <f t="shared" si="111"/>
        <v>4.2320376440753815</v>
      </c>
      <c r="AF101" s="18">
        <f t="shared" si="112"/>
        <v>5.4333935721146087</v>
      </c>
    </row>
    <row r="102" spans="1:32" x14ac:dyDescent="0.2">
      <c r="A102" t="str">
        <f t="shared" si="95"/>
        <v>71 Sales occupations</v>
      </c>
      <c r="B102" s="18">
        <f t="shared" si="96"/>
        <v>-1.7451735707935234</v>
      </c>
      <c r="C102" s="18">
        <f t="shared" si="96"/>
        <v>-2.1532987568634199</v>
      </c>
      <c r="D102" s="18">
        <f t="shared" si="96"/>
        <v>-1.6006344461452437</v>
      </c>
      <c r="E102" s="18">
        <f t="shared" si="96"/>
        <v>-0.54846926262679396</v>
      </c>
      <c r="F102" s="18">
        <f t="shared" si="97"/>
        <v>-0.9004351527929555</v>
      </c>
      <c r="H102" s="18">
        <f t="shared" si="98"/>
        <v>-0.9004351527929555</v>
      </c>
      <c r="I102" s="18">
        <f t="shared" si="99"/>
        <v>2.34255987098555</v>
      </c>
      <c r="J102" s="18">
        <f t="shared" si="100"/>
        <v>1.7037453377552136</v>
      </c>
      <c r="L102" t="str">
        <f t="shared" si="101"/>
        <v>71 Sales occupations</v>
      </c>
      <c r="M102" s="18">
        <f t="shared" si="102"/>
        <v>2.6032734343983677E-3</v>
      </c>
      <c r="N102" s="18">
        <f t="shared" si="102"/>
        <v>-1.8020215329035305</v>
      </c>
      <c r="O102" s="18">
        <f t="shared" si="102"/>
        <v>-1.3248600199718519</v>
      </c>
      <c r="P102" s="18">
        <f t="shared" si="102"/>
        <v>-0.44101612665824463</v>
      </c>
      <c r="Q102" s="18">
        <f t="shared" si="103"/>
        <v>-0.73650690588982215</v>
      </c>
      <c r="S102" s="18">
        <f t="shared" si="104"/>
        <v>-0.73650690588982215</v>
      </c>
      <c r="T102" s="18">
        <f t="shared" si="105"/>
        <v>1.7870384816580209</v>
      </c>
      <c r="U102" s="18">
        <f t="shared" si="106"/>
        <v>1.2193552218893844</v>
      </c>
      <c r="W102" t="str">
        <f t="shared" si="107"/>
        <v>71 Sales occupations</v>
      </c>
      <c r="X102" s="18">
        <f t="shared" si="108"/>
        <v>-2.9903115093747656</v>
      </c>
      <c r="Y102" s="18">
        <f t="shared" si="108"/>
        <v>-2.4232788446247544</v>
      </c>
      <c r="Z102" s="18">
        <f t="shared" si="108"/>
        <v>-1.816075319031063</v>
      </c>
      <c r="AA102" s="18">
        <f t="shared" si="108"/>
        <v>-0.634429000358816</v>
      </c>
      <c r="AB102" s="18">
        <f t="shared" si="109"/>
        <v>-1.0298828409417093</v>
      </c>
      <c r="AD102" s="18">
        <f t="shared" si="110"/>
        <v>-1.0298828409417093</v>
      </c>
      <c r="AE102" s="18">
        <f t="shared" si="111"/>
        <v>2.7450159542754538</v>
      </c>
      <c r="AF102" s="18">
        <f t="shared" si="112"/>
        <v>2.057424609679237</v>
      </c>
    </row>
    <row r="103" spans="1:32" x14ac:dyDescent="0.2">
      <c r="A103" t="str">
        <f t="shared" si="95"/>
        <v>72 Customer service occupations</v>
      </c>
      <c r="B103" s="18">
        <f t="shared" si="96"/>
        <v>2.4360971457924485</v>
      </c>
      <c r="C103" s="18">
        <f t="shared" si="96"/>
        <v>2.3484415252317481</v>
      </c>
      <c r="D103" s="18">
        <f t="shared" si="96"/>
        <v>5.4790161139996796</v>
      </c>
      <c r="E103" s="18">
        <f t="shared" si="96"/>
        <v>1.4417972948658875</v>
      </c>
      <c r="F103" s="18">
        <f t="shared" si="97"/>
        <v>2.7700687023483495</v>
      </c>
      <c r="H103" s="18">
        <f t="shared" si="98"/>
        <v>2.7700687023483495</v>
      </c>
      <c r="I103" s="18">
        <f t="shared" si="99"/>
        <v>3.2176785308861033</v>
      </c>
      <c r="J103" s="18">
        <f t="shared" si="100"/>
        <v>5.1194899987981657</v>
      </c>
      <c r="L103" t="str">
        <f t="shared" si="101"/>
        <v>72 Customer service occupations</v>
      </c>
      <c r="M103" s="18">
        <f t="shared" si="102"/>
        <v>-0.95167320006851464</v>
      </c>
      <c r="N103" s="18">
        <f t="shared" si="102"/>
        <v>14.317223932398825</v>
      </c>
      <c r="O103" s="18">
        <f t="shared" si="102"/>
        <v>7.1024727111061559</v>
      </c>
      <c r="P103" s="18">
        <f t="shared" si="102"/>
        <v>1.5805277343726498</v>
      </c>
      <c r="Q103" s="18">
        <f t="shared" si="103"/>
        <v>3.3887954962848132</v>
      </c>
      <c r="S103" s="18">
        <f t="shared" si="104"/>
        <v>3.3887954962848132</v>
      </c>
      <c r="T103" s="18">
        <f t="shared" si="105"/>
        <v>2.7361221683061654</v>
      </c>
      <c r="U103" s="18">
        <f t="shared" si="106"/>
        <v>5.2280903286800129</v>
      </c>
      <c r="W103" t="str">
        <f t="shared" si="107"/>
        <v>72 Customer service occupations</v>
      </c>
      <c r="X103" s="18">
        <f t="shared" si="108"/>
        <v>4.8445359417697675</v>
      </c>
      <c r="Y103" s="18">
        <f t="shared" si="108"/>
        <v>-5.0299993457433416</v>
      </c>
      <c r="Z103" s="18">
        <f t="shared" si="108"/>
        <v>4.2063079365613154</v>
      </c>
      <c r="AA103" s="18">
        <f t="shared" si="108"/>
        <v>1.3223674036663802</v>
      </c>
      <c r="AB103" s="18">
        <f t="shared" si="109"/>
        <v>2.2747018279685172</v>
      </c>
      <c r="AD103" s="18">
        <f t="shared" si="110"/>
        <v>2.2747018279685172</v>
      </c>
      <c r="AE103" s="18">
        <f t="shared" si="111"/>
        <v>3.5557244453481518</v>
      </c>
      <c r="AF103" s="18">
        <f t="shared" si="112"/>
        <v>5.0378743889535116</v>
      </c>
    </row>
    <row r="104" spans="1:32" x14ac:dyDescent="0.2">
      <c r="A104" t="str">
        <f t="shared" si="95"/>
        <v>81 Process, plant and machine operatives</v>
      </c>
      <c r="B104" s="18">
        <f t="shared" si="96"/>
        <v>-1.105616360397188</v>
      </c>
      <c r="C104" s="18">
        <f t="shared" si="96"/>
        <v>-15.658150308221796</v>
      </c>
      <c r="D104" s="18">
        <f t="shared" si="96"/>
        <v>3.9225252168733071</v>
      </c>
      <c r="E104" s="18">
        <f t="shared" si="96"/>
        <v>-0.14584420772324469</v>
      </c>
      <c r="F104" s="18">
        <f t="shared" si="97"/>
        <v>1.1922672603291939</v>
      </c>
      <c r="H104" s="18">
        <f t="shared" si="98"/>
        <v>1.1922672603291939</v>
      </c>
      <c r="I104" s="18">
        <f t="shared" si="99"/>
        <v>2.626533300077627</v>
      </c>
      <c r="J104" s="18">
        <f t="shared" si="100"/>
        <v>3.4775853447917005</v>
      </c>
      <c r="L104" t="str">
        <f t="shared" si="101"/>
        <v>81 Process, plant and machine operatives</v>
      </c>
      <c r="M104" s="18">
        <f t="shared" si="102"/>
        <v>-1.8052805422168694</v>
      </c>
      <c r="N104" s="18">
        <f t="shared" si="102"/>
        <v>-16.198505574723054</v>
      </c>
      <c r="O104" s="18">
        <f t="shared" si="102"/>
        <v>3.5830909382750464</v>
      </c>
      <c r="P104" s="18">
        <f t="shared" si="102"/>
        <v>-0.34948080126256942</v>
      </c>
      <c r="Q104" s="18">
        <f t="shared" si="103"/>
        <v>0.94450110321835368</v>
      </c>
      <c r="S104" s="18">
        <f t="shared" si="104"/>
        <v>0.94450110321835368</v>
      </c>
      <c r="T104" s="18">
        <f t="shared" si="105"/>
        <v>2.3877808935908851</v>
      </c>
      <c r="U104" s="18">
        <f t="shared" si="106"/>
        <v>3.079625763242877</v>
      </c>
      <c r="W104" t="str">
        <f t="shared" si="107"/>
        <v>81 Process, plant and machine operatives</v>
      </c>
      <c r="X104" s="18">
        <f t="shared" si="108"/>
        <v>1.665048537663516</v>
      </c>
      <c r="Y104" s="18">
        <f t="shared" si="108"/>
        <v>-13.695429928252123</v>
      </c>
      <c r="Z104" s="18">
        <f t="shared" si="108"/>
        <v>5.0855665839373287</v>
      </c>
      <c r="AA104" s="18">
        <f t="shared" si="108"/>
        <v>0.49740124566304278</v>
      </c>
      <c r="AB104" s="18">
        <f t="shared" si="109"/>
        <v>2.0040881096700103</v>
      </c>
      <c r="AD104" s="18">
        <f t="shared" si="110"/>
        <v>2.0040881096700103</v>
      </c>
      <c r="AE104" s="18">
        <f t="shared" si="111"/>
        <v>3.4115604605242433</v>
      </c>
      <c r="AF104" s="18">
        <f t="shared" si="112"/>
        <v>4.7317892621544733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2.082008735673968</v>
      </c>
      <c r="C105" s="18">
        <f t="shared" si="96"/>
        <v>-11.399493523419279</v>
      </c>
      <c r="D105" s="18">
        <f t="shared" si="96"/>
        <v>1.5992144614972892</v>
      </c>
      <c r="E105" s="18">
        <f t="shared" si="96"/>
        <v>0.12562152517292535</v>
      </c>
      <c r="F105" s="18">
        <f t="shared" si="97"/>
        <v>0.61442895798717867</v>
      </c>
      <c r="H105" s="18">
        <f t="shared" si="98"/>
        <v>0.61442895798717867</v>
      </c>
      <c r="I105" s="18">
        <f t="shared" si="99"/>
        <v>3.0718114873818037</v>
      </c>
      <c r="J105" s="18">
        <f t="shared" si="100"/>
        <v>3.4803176120694168</v>
      </c>
      <c r="L105" t="str">
        <f t="shared" si="101"/>
        <v>82 Transport and mobile machine drivers and operatives</v>
      </c>
      <c r="M105" s="18">
        <f t="shared" si="102"/>
        <v>2.0751979845070156</v>
      </c>
      <c r="N105" s="18">
        <f t="shared" si="102"/>
        <v>-11.203413195344879</v>
      </c>
      <c r="O105" s="18">
        <f t="shared" si="102"/>
        <v>1.2017503258427542</v>
      </c>
      <c r="P105" s="18">
        <f t="shared" si="102"/>
        <v>2.9865668005135682E-2</v>
      </c>
      <c r="Q105" s="18">
        <f t="shared" si="103"/>
        <v>0.41897829035146827</v>
      </c>
      <c r="S105" s="18">
        <f t="shared" si="104"/>
        <v>0.41897829035146827</v>
      </c>
      <c r="T105" s="18">
        <f t="shared" si="105"/>
        <v>2.9846090626800992</v>
      </c>
      <c r="U105" s="18">
        <f t="shared" si="106"/>
        <v>3.2650638051557657</v>
      </c>
      <c r="W105" t="str">
        <f t="shared" si="107"/>
        <v>82 Transport and mobile machine drivers and operatives</v>
      </c>
      <c r="X105" s="18">
        <f t="shared" si="108"/>
        <v>2.2171990995463631</v>
      </c>
      <c r="Y105" s="18">
        <f t="shared" si="108"/>
        <v>-15.278101254481991</v>
      </c>
      <c r="Z105" s="18">
        <f t="shared" si="108"/>
        <v>8.7082912280754154</v>
      </c>
      <c r="AA105" s="18">
        <f t="shared" si="108"/>
        <v>1.4287732293113642</v>
      </c>
      <c r="AB105" s="18">
        <f t="shared" si="109"/>
        <v>3.7994386648130041</v>
      </c>
      <c r="AD105" s="18">
        <f t="shared" si="110"/>
        <v>3.7994386648130041</v>
      </c>
      <c r="AE105" s="18">
        <f t="shared" si="111"/>
        <v>4.6807529578971607</v>
      </c>
      <c r="AF105" s="18">
        <f t="shared" si="112"/>
        <v>6.9393117076998134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-2.7648428427436977</v>
      </c>
      <c r="C106" s="18">
        <f t="shared" si="96"/>
        <v>-12.427388496273228</v>
      </c>
      <c r="D106" s="18">
        <f t="shared" si="96"/>
        <v>-3.1411957347409869</v>
      </c>
      <c r="E106" s="18">
        <f t="shared" si="96"/>
        <v>-0.47732063466451313</v>
      </c>
      <c r="F106" s="18">
        <f t="shared" si="97"/>
        <v>-1.3733214722353893</v>
      </c>
      <c r="H106" s="18">
        <f t="shared" si="98"/>
        <v>-1.3733214722353893</v>
      </c>
      <c r="I106" s="18">
        <f t="shared" si="99"/>
        <v>1.9904733650376372</v>
      </c>
      <c r="J106" s="18">
        <f t="shared" si="100"/>
        <v>0.9749515871904757</v>
      </c>
      <c r="L106" t="str">
        <f t="shared" si="101"/>
        <v>91 Elementary trades and related occupations</v>
      </c>
      <c r="M106" s="18">
        <f t="shared" si="102"/>
        <v>-2.6495661737402143</v>
      </c>
      <c r="N106" s="18">
        <f t="shared" si="102"/>
        <v>-9.9633903562971078</v>
      </c>
      <c r="O106" s="18">
        <f t="shared" si="102"/>
        <v>-3.2594179369494936</v>
      </c>
      <c r="P106" s="18">
        <f t="shared" si="102"/>
        <v>-0.47251556634623215</v>
      </c>
      <c r="Q106" s="18">
        <f t="shared" si="103"/>
        <v>-1.4102912553412006</v>
      </c>
      <c r="S106" s="18">
        <f t="shared" si="104"/>
        <v>-1.4102912553412006</v>
      </c>
      <c r="T106" s="18">
        <f t="shared" si="105"/>
        <v>1.6945233052453101</v>
      </c>
      <c r="U106" s="18">
        <f t="shared" si="106"/>
        <v>0.60548553776584857</v>
      </c>
      <c r="W106" t="str">
        <f t="shared" si="107"/>
        <v>91 Elementary trades and related occupations</v>
      </c>
      <c r="X106" s="18">
        <f t="shared" si="108"/>
        <v>-3.1297734615026829</v>
      </c>
      <c r="Y106" s="18">
        <f t="shared" si="108"/>
        <v>-20.324743421683099</v>
      </c>
      <c r="Z106" s="18">
        <f t="shared" si="108"/>
        <v>-2.7177685691763709</v>
      </c>
      <c r="AA106" s="18">
        <f t="shared" si="108"/>
        <v>-0.49426164774108994</v>
      </c>
      <c r="AB106" s="18">
        <f t="shared" si="109"/>
        <v>-1.2410207939171025</v>
      </c>
      <c r="AD106" s="18">
        <f t="shared" si="110"/>
        <v>-1.2410207939171025</v>
      </c>
      <c r="AE106" s="18">
        <f t="shared" si="111"/>
        <v>2.9719252660572515</v>
      </c>
      <c r="AF106" s="18">
        <f t="shared" si="112"/>
        <v>2.1743395323579495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0.46242408512588984</v>
      </c>
      <c r="C107" s="18">
        <f t="shared" si="96"/>
        <v>-10.28359970427929</v>
      </c>
      <c r="D107" s="18">
        <f t="shared" si="96"/>
        <v>0.43444754512167449</v>
      </c>
      <c r="E107" s="18">
        <f t="shared" si="96"/>
        <v>-0.4657269334837344</v>
      </c>
      <c r="F107" s="18">
        <f t="shared" si="97"/>
        <v>-0.16656881809671287</v>
      </c>
      <c r="H107" s="18">
        <f t="shared" si="98"/>
        <v>-0.16656881809671287</v>
      </c>
      <c r="I107" s="18">
        <f t="shared" si="99"/>
        <v>2.7196042674050291</v>
      </c>
      <c r="J107" s="18">
        <f t="shared" si="100"/>
        <v>2.6056423123472117</v>
      </c>
      <c r="L107" t="str">
        <f t="shared" si="101"/>
        <v>92 Elementary administration and service occupations</v>
      </c>
      <c r="M107" s="18">
        <f t="shared" si="102"/>
        <v>-1.0096950309338437</v>
      </c>
      <c r="N107" s="18">
        <f t="shared" si="102"/>
        <v>-6.7414712051562571</v>
      </c>
      <c r="O107" s="18">
        <f t="shared" si="102"/>
        <v>1.546643559668226</v>
      </c>
      <c r="P107" s="18">
        <f t="shared" si="102"/>
        <v>-0.33284797652155529</v>
      </c>
      <c r="Q107" s="18">
        <f t="shared" si="103"/>
        <v>0.28975185299369155</v>
      </c>
      <c r="S107" s="18">
        <f t="shared" si="104"/>
        <v>0.28975185299369155</v>
      </c>
      <c r="T107" s="18">
        <f t="shared" si="105"/>
        <v>2.42301320514553</v>
      </c>
      <c r="U107" s="18">
        <f t="shared" si="106"/>
        <v>2.631506231037406</v>
      </c>
      <c r="W107" t="str">
        <f t="shared" si="107"/>
        <v>92 Elementary administration and service occupations</v>
      </c>
      <c r="X107" s="18">
        <f t="shared" si="108"/>
        <v>1.8957426726744941</v>
      </c>
      <c r="Y107" s="18">
        <f t="shared" si="108"/>
        <v>-13.491722443339004</v>
      </c>
      <c r="Z107" s="18">
        <f t="shared" si="108"/>
        <v>-0.70118658158547786</v>
      </c>
      <c r="AA107" s="18">
        <f t="shared" si="108"/>
        <v>-0.61267890099755418</v>
      </c>
      <c r="AB107" s="18">
        <f t="shared" si="109"/>
        <v>-0.64219022319583763</v>
      </c>
      <c r="AD107" s="18">
        <f t="shared" si="110"/>
        <v>-0.64219022319583763</v>
      </c>
      <c r="AE107" s="18">
        <f t="shared" si="111"/>
        <v>2.9980619908293704</v>
      </c>
      <c r="AF107" s="18">
        <f t="shared" si="112"/>
        <v>2.5803010041929308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1.3551924780873748</v>
      </c>
      <c r="C109" s="26">
        <f>IF(AND(D$6-C$6 &lt;&gt; 0,C35&lt;&gt;0,D35&lt;&gt;0),(EXP(LN(D35/C35)/(D$6-C$6))-1)*100,0)</f>
        <v>-2.2371414660519839</v>
      </c>
      <c r="D109" s="26">
        <f>IF(AND(E$6-D$6 &lt;&gt; 0,D35&lt;&gt;0,E35&lt;&gt;0),(EXP(LN(E35/D35)/(E$6-D$6))-1)*100,0)</f>
        <v>0.53863347406324369</v>
      </c>
      <c r="E109" s="26">
        <f>IF(AND(F$6-E$6 &lt;&gt; 0,E35&lt;&gt;0,F35&lt;&gt;0),(EXP(LN(F35/E35)/(F$6-E$6))-1)*100,0)</f>
        <v>0.35476393144091567</v>
      </c>
      <c r="F109" s="26">
        <f t="shared" ref="F109" si="113">IF(AND(F$6-D$6 &lt;&gt; 0,D35&lt;&gt;0,F35&lt;&gt;0),(EXP(LN(F35/D35)/(F$6-D$6))-1)*100,0)</f>
        <v>0.41601638537631658</v>
      </c>
      <c r="H109" s="26">
        <f t="shared" ref="H109" si="114">IF($F$6-$D$6 &lt;&gt; 0,(EXP(LN(1+(H72/100))/($F$6-$D$6))-1)*100,0)</f>
        <v>0.41601638537631658</v>
      </c>
      <c r="I109" s="26">
        <f>IF(D35&gt;0,((1+(I35/D35))^(1/($F$6-$D$6))-1)*100,0)</f>
        <v>2.7398246201319809</v>
      </c>
      <c r="J109" s="26">
        <f t="shared" ref="J109" si="115">IF($F$6-$D$6 &lt;&gt; 0,(EXP(LN(1+(J72/100))/($F$6-$D$6))-1)*100,0)</f>
        <v>3.0275149135266854</v>
      </c>
      <c r="L109" s="24" t="str">
        <f>L35</f>
        <v>All occupations</v>
      </c>
      <c r="M109" s="26">
        <f>IF(AND(N$6-M$6 &lt;&gt; 0,M35&lt;&gt;0,N35&lt;&gt;0),(EXP(LN(N35/M35)/(N$6-M$6))-1)*100,0)</f>
        <v>1.0760069471813738</v>
      </c>
      <c r="N109" s="26">
        <f>IF(AND(O$6-N$6 &lt;&gt; 0,N35&lt;&gt;0,O35&lt;&gt;0),(EXP(LN(O35/N35)/(O$6-N$6))-1)*100,0)</f>
        <v>-2.924504261850347</v>
      </c>
      <c r="O109" s="26">
        <f>IF(AND(P$6-O$6 &lt;&gt; 0,O35&lt;&gt;0,P35&lt;&gt;0),(EXP(LN(P35/O35)/(P$6-O$6))-1)*100,0)</f>
        <v>0.45616391529306188</v>
      </c>
      <c r="P109" s="26">
        <f>IF(AND(Q$6-P$6 &lt;&gt; 0,P35&lt;&gt;0,Q35&lt;&gt;0),(EXP(LN(Q35/P35)/(Q$6-P$6))-1)*100,0)</f>
        <v>0.24111013874230647</v>
      </c>
      <c r="Q109" s="26">
        <f t="shared" ref="Q109" si="116">IF(AND(Q$6-O$6 &lt;&gt; 0,O35&lt;&gt;0,Q35&lt;&gt;0),(EXP(LN(Q35/O35)/(Q$6-O$6))-1)*100,0)</f>
        <v>0.31274352873091882</v>
      </c>
      <c r="S109" s="26">
        <f t="shared" ref="S109" si="117">IF($F$6-$D$6 &lt;&gt; 0,(EXP(LN(1+(S72/100))/($F$6-$D$6))-1)*100,0)</f>
        <v>0.31274352873091882</v>
      </c>
      <c r="T109" s="26">
        <f t="shared" ref="T109" si="118">IF(O35&gt;0,((1+(T35/O35))^(1/($F$6-$D$6))-1)*100,0)</f>
        <v>2.3412156750320934</v>
      </c>
      <c r="U109" s="26">
        <f t="shared" ref="U109" si="119">IF($F$6-$D$6 &lt;&gt; 0,(EXP(LN(1+(U72/100))/($F$6-$D$6))-1)*100,0)</f>
        <v>2.5688502319178852</v>
      </c>
      <c r="W109" s="24" t="str">
        <f>W35</f>
        <v>All occupations</v>
      </c>
      <c r="X109" s="26">
        <f>IF(AND(Y$6-X$6 &lt;&gt; 0,X35&lt;&gt;0,Y35&lt;&gt;0),(EXP(LN(Y35/X35)/(Y$6-X$6))-1)*100,0)</f>
        <v>1.6737443214079883</v>
      </c>
      <c r="Y109" s="26">
        <f>IF(AND(Z$6-Y$6 &lt;&gt; 0,Y35&lt;&gt;0,Z35&lt;&gt;0),(EXP(LN(Z35/Y35)/(Z$6-Y$6))-1)*100,0)</f>
        <v>-1.4643327833717024</v>
      </c>
      <c r="Z109" s="26">
        <f>IF(AND(AA$6-Z$6 &lt;&gt; 0,Z35&lt;&gt;0,AA35&lt;&gt;0),(EXP(LN(AA35/Z35)/(AA$6-Z$6))-1)*100,0)</f>
        <v>0.62966605396064246</v>
      </c>
      <c r="AA109" s="26">
        <f>IF(AND(AB$6-AA$6 &lt;&gt; 0,AA35&lt;&gt;0,AB35&lt;&gt;0),(EXP(LN(AB35/AA35)/(AB$6-AA$6))-1)*100,0)</f>
        <v>0.47825073576155397</v>
      </c>
      <c r="AB109" s="26">
        <f t="shared" ref="AB109" si="120">IF(AND(AB$6-Z$6 &lt;&gt; 0,Z35&lt;&gt;0,AB35&lt;&gt;0),(EXP(LN(AB35/Z35)/(AB$6-Z$6))-1)*100,0)</f>
        <v>0.52869717694969953</v>
      </c>
      <c r="AD109" s="26">
        <f t="shared" ref="AD109" si="121">IF($F$6-$D$6 &lt;&gt; 0,(EXP(LN(1+(AD72/100))/($F$6-$D$6))-1)*100,0)</f>
        <v>0.52869717694969953</v>
      </c>
      <c r="AE109" s="26">
        <f t="shared" ref="AE109" si="122">IF(Z35&gt;0,((1+(AE35/Z35))^(1/($F$6-$D$6))-1)*100,0)</f>
        <v>3.157456212734</v>
      </c>
      <c r="AF109" s="26">
        <f t="shared" ref="AF109" si="123">IF($F$6-$D$6 &lt;&gt; 0,(EXP(LN(1+(AF72/100))/($F$6-$D$6))-1)*100,0)</f>
        <v>3.5042667384653559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Midlands (Continued)</v>
      </c>
      <c r="L112" s="19" t="str">
        <f>CONCATENATE(L$1," (Continued)")</f>
        <v>Occupation Table 2.1  Males: Employment Change by Occupation (SOC 2020) and Replacement Demand, 2015-2035, West Midlands (Continued)</v>
      </c>
      <c r="W112" s="19" t="str">
        <f>CONCATENATE(W$1," (Continued)")</f>
        <v>Occupation Table 2.2  Females: Employment Change by Occupation (SOC 2020) and Replacement Demand, 2015-2035, West Midlands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14.722659759501283</v>
      </c>
      <c r="C119" s="27">
        <f t="shared" si="125"/>
        <v>2.114208274388659</v>
      </c>
      <c r="D119" s="27">
        <f t="shared" si="125"/>
        <v>-5.9922088777770597</v>
      </c>
      <c r="E119" s="27">
        <f t="shared" si="125"/>
        <v>9.136812146078114</v>
      </c>
      <c r="F119" s="27">
        <f t="shared" ref="F119:F144" si="126">F8-D8</f>
        <v>3.1446032683010543</v>
      </c>
      <c r="L119" t="str">
        <f t="shared" ref="L119:L144" si="127">L8</f>
        <v>11 Corporate managers and directors</v>
      </c>
      <c r="M119" s="27">
        <f t="shared" ref="M119:P144" si="128">N8-M8</f>
        <v>7.9182215395317783</v>
      </c>
      <c r="N119" s="27">
        <f t="shared" si="128"/>
        <v>0.91398198452235135</v>
      </c>
      <c r="O119" s="27">
        <f t="shared" si="128"/>
        <v>-6.0412397119884815</v>
      </c>
      <c r="P119" s="27">
        <f t="shared" si="128"/>
        <v>3.2792448212477296</v>
      </c>
      <c r="Q119" s="27">
        <f t="shared" ref="Q119:Q144" si="129">Q8-O8</f>
        <v>-2.7619948907407519</v>
      </c>
      <c r="W119" t="str">
        <f t="shared" ref="W119:W144" si="130">W8</f>
        <v>11 Corporate managers and directors</v>
      </c>
      <c r="X119" s="27">
        <f t="shared" ref="X119:AA144" si="131">Y8-X8</f>
        <v>6.8044382199694233</v>
      </c>
      <c r="Y119" s="27">
        <f t="shared" si="131"/>
        <v>1.2002262898663965</v>
      </c>
      <c r="Z119" s="27">
        <f t="shared" si="131"/>
        <v>4.903083421150356E-2</v>
      </c>
      <c r="AA119" s="27">
        <f t="shared" si="131"/>
        <v>5.8575673248304874</v>
      </c>
      <c r="AB119" s="27">
        <f t="shared" ref="AB119:AB144" si="132">AB8-Z8</f>
        <v>5.9065981590419909</v>
      </c>
    </row>
    <row r="120" spans="1:28" x14ac:dyDescent="0.2">
      <c r="A120" t="str">
        <f t="shared" si="124"/>
        <v>12 Other managers and proprietors</v>
      </c>
      <c r="B120" s="27">
        <f t="shared" si="125"/>
        <v>2.0780051894489375</v>
      </c>
      <c r="C120" s="27">
        <f t="shared" si="125"/>
        <v>1.5784109563808215</v>
      </c>
      <c r="D120" s="27">
        <f t="shared" si="125"/>
        <v>9.3381330733138554</v>
      </c>
      <c r="E120" s="27">
        <f t="shared" si="125"/>
        <v>8.0868675663967977</v>
      </c>
      <c r="F120" s="27">
        <f t="shared" si="126"/>
        <v>17.425000639710653</v>
      </c>
      <c r="L120" t="str">
        <f t="shared" si="127"/>
        <v>12 Other managers and proprietors</v>
      </c>
      <c r="M120" s="27">
        <f t="shared" si="128"/>
        <v>1.7044700849883974</v>
      </c>
      <c r="N120" s="27">
        <f t="shared" si="128"/>
        <v>-0.98969796561060264</v>
      </c>
      <c r="O120" s="27">
        <f t="shared" si="128"/>
        <v>6.1069626648829249</v>
      </c>
      <c r="P120" s="27">
        <f t="shared" si="128"/>
        <v>4.1182505308747395</v>
      </c>
      <c r="Q120" s="27">
        <f t="shared" si="129"/>
        <v>10.225213195757664</v>
      </c>
      <c r="W120" t="str">
        <f t="shared" si="130"/>
        <v>12 Other managers and proprietors</v>
      </c>
      <c r="X120" s="27">
        <f t="shared" si="131"/>
        <v>0.37353510446057037</v>
      </c>
      <c r="Y120" s="27">
        <f t="shared" si="131"/>
        <v>2.568108921991465</v>
      </c>
      <c r="Z120" s="27">
        <f t="shared" si="131"/>
        <v>3.2311704084308666</v>
      </c>
      <c r="AA120" s="27">
        <f t="shared" si="131"/>
        <v>3.9686170355220547</v>
      </c>
      <c r="AB120" s="27">
        <f t="shared" si="132"/>
        <v>7.1997874439529213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9.6518126232843002</v>
      </c>
      <c r="C121" s="27">
        <f t="shared" si="125"/>
        <v>4.00149774500332</v>
      </c>
      <c r="D121" s="27">
        <f t="shared" si="125"/>
        <v>3.2621463977709197</v>
      </c>
      <c r="E121" s="27">
        <f t="shared" si="125"/>
        <v>8.4183537967673061</v>
      </c>
      <c r="F121" s="27">
        <f t="shared" si="126"/>
        <v>11.680500194538226</v>
      </c>
      <c r="L121" t="str">
        <f t="shared" si="127"/>
        <v>21 Science, research, engineering and technology professionals</v>
      </c>
      <c r="M121" s="27">
        <f t="shared" si="128"/>
        <v>8.4801549970880785</v>
      </c>
      <c r="N121" s="27">
        <f t="shared" si="128"/>
        <v>1.1284148473616682</v>
      </c>
      <c r="O121" s="27">
        <f t="shared" si="128"/>
        <v>0.70806919323058537</v>
      </c>
      <c r="P121" s="27">
        <f t="shared" si="128"/>
        <v>4.5129606681738181</v>
      </c>
      <c r="Q121" s="27">
        <f t="shared" si="129"/>
        <v>5.2210298614044035</v>
      </c>
      <c r="W121" t="str">
        <f t="shared" si="130"/>
        <v>21 Science, research, engineering and technology professionals</v>
      </c>
      <c r="X121" s="27">
        <f t="shared" si="131"/>
        <v>1.1716576261963922</v>
      </c>
      <c r="Y121" s="27">
        <f t="shared" si="131"/>
        <v>2.8730828976415062</v>
      </c>
      <c r="Z121" s="27">
        <f t="shared" si="131"/>
        <v>2.5540772045402083</v>
      </c>
      <c r="AA121" s="27">
        <f t="shared" si="131"/>
        <v>3.9053931285935093</v>
      </c>
      <c r="AB121" s="27">
        <f t="shared" si="132"/>
        <v>6.4594703331337175</v>
      </c>
    </row>
    <row r="122" spans="1:28" x14ac:dyDescent="0.2">
      <c r="A122" t="str">
        <f t="shared" si="124"/>
        <v>22 Health professionals</v>
      </c>
      <c r="B122" s="27">
        <f t="shared" si="125"/>
        <v>15.681149144510542</v>
      </c>
      <c r="C122" s="27">
        <f t="shared" si="125"/>
        <v>-1.3164842373896164</v>
      </c>
      <c r="D122" s="27">
        <f t="shared" si="125"/>
        <v>6.0500243007370216</v>
      </c>
      <c r="E122" s="27">
        <f t="shared" si="125"/>
        <v>7.3894243225362288</v>
      </c>
      <c r="F122" s="27">
        <f t="shared" si="126"/>
        <v>13.43944862327325</v>
      </c>
      <c r="L122" t="str">
        <f t="shared" si="127"/>
        <v>22 Health professionals</v>
      </c>
      <c r="M122" s="27">
        <f t="shared" si="128"/>
        <v>3.8972061692264539</v>
      </c>
      <c r="N122" s="27">
        <f t="shared" si="128"/>
        <v>0.95892427073759734</v>
      </c>
      <c r="O122" s="27">
        <f t="shared" si="128"/>
        <v>1.2331453109868704</v>
      </c>
      <c r="P122" s="27">
        <f t="shared" si="128"/>
        <v>1.503387395393414</v>
      </c>
      <c r="Q122" s="27">
        <f t="shared" si="129"/>
        <v>2.7365327063802845</v>
      </c>
      <c r="W122" t="str">
        <f t="shared" si="130"/>
        <v>22 Health professionals</v>
      </c>
      <c r="X122" s="27">
        <f t="shared" si="131"/>
        <v>11.783942975283985</v>
      </c>
      <c r="Y122" s="27">
        <f t="shared" si="131"/>
        <v>-2.2754085081271782</v>
      </c>
      <c r="Z122" s="27">
        <f t="shared" si="131"/>
        <v>4.8168789897500943</v>
      </c>
      <c r="AA122" s="27">
        <f t="shared" si="131"/>
        <v>5.8860369271429605</v>
      </c>
      <c r="AB122" s="27">
        <f t="shared" si="132"/>
        <v>10.702915916893055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2.7372382155600405</v>
      </c>
      <c r="C123" s="27">
        <f t="shared" si="125"/>
        <v>3.5634366153648358</v>
      </c>
      <c r="D123" s="27">
        <f t="shared" si="125"/>
        <v>4.2359188686550624</v>
      </c>
      <c r="E123" s="27">
        <f t="shared" si="125"/>
        <v>8.1490272933620247</v>
      </c>
      <c r="F123" s="27">
        <f t="shared" si="126"/>
        <v>12.384946162017087</v>
      </c>
      <c r="L123" t="str">
        <f t="shared" si="127"/>
        <v>23 Teaching and other educational professionals</v>
      </c>
      <c r="M123" s="27">
        <f t="shared" si="128"/>
        <v>-0.12807691888458805</v>
      </c>
      <c r="N123" s="27">
        <f t="shared" si="128"/>
        <v>1.6133344602460298</v>
      </c>
      <c r="O123" s="27">
        <f t="shared" si="128"/>
        <v>1.6732107561699472</v>
      </c>
      <c r="P123" s="27">
        <f t="shared" si="128"/>
        <v>1.8356068859703676</v>
      </c>
      <c r="Q123" s="27">
        <f t="shared" si="129"/>
        <v>3.5088176421403148</v>
      </c>
      <c r="W123" t="str">
        <f t="shared" si="130"/>
        <v>23 Teaching and other educational professionals</v>
      </c>
      <c r="X123" s="27">
        <f t="shared" si="131"/>
        <v>2.8653151344446357</v>
      </c>
      <c r="Y123" s="27">
        <f t="shared" si="131"/>
        <v>1.9501021551188131</v>
      </c>
      <c r="Z123" s="27">
        <f t="shared" si="131"/>
        <v>2.5627081124851969</v>
      </c>
      <c r="AA123" s="27">
        <f t="shared" si="131"/>
        <v>6.3134204073916464</v>
      </c>
      <c r="AB123" s="27">
        <f t="shared" si="132"/>
        <v>8.8761285198768434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12.331378834535329</v>
      </c>
      <c r="C124" s="27">
        <f t="shared" si="125"/>
        <v>7.4886100628120289</v>
      </c>
      <c r="D124" s="27">
        <f t="shared" si="125"/>
        <v>10.009136032453895</v>
      </c>
      <c r="E124" s="27">
        <f t="shared" si="125"/>
        <v>12.393088185068507</v>
      </c>
      <c r="F124" s="27">
        <f t="shared" si="126"/>
        <v>22.402224217522402</v>
      </c>
      <c r="L124" t="str">
        <f t="shared" si="127"/>
        <v>24 Business, media and public service professionals</v>
      </c>
      <c r="M124" s="27">
        <f t="shared" si="128"/>
        <v>5.3113720261783612</v>
      </c>
      <c r="N124" s="27">
        <f t="shared" si="128"/>
        <v>4.7876737391577393</v>
      </c>
      <c r="O124" s="27">
        <f t="shared" si="128"/>
        <v>6.0722013628935159</v>
      </c>
      <c r="P124" s="27">
        <f t="shared" si="128"/>
        <v>4.8916330955693681</v>
      </c>
      <c r="Q124" s="27">
        <f t="shared" si="129"/>
        <v>10.963834458462884</v>
      </c>
      <c r="W124" t="str">
        <f t="shared" si="130"/>
        <v>24 Business, media and public service professionals</v>
      </c>
      <c r="X124" s="27">
        <f t="shared" si="131"/>
        <v>7.0200068083569604</v>
      </c>
      <c r="Y124" s="27">
        <f t="shared" si="131"/>
        <v>2.7009363236544246</v>
      </c>
      <c r="Z124" s="27">
        <f t="shared" si="131"/>
        <v>3.93693466956028</v>
      </c>
      <c r="AA124" s="27">
        <f t="shared" si="131"/>
        <v>7.5014550894992169</v>
      </c>
      <c r="AB124" s="27">
        <f t="shared" si="132"/>
        <v>11.438389759059497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2.8668417419117311</v>
      </c>
      <c r="C125" s="27">
        <f t="shared" si="125"/>
        <v>2.0200008425771792</v>
      </c>
      <c r="D125" s="27">
        <f t="shared" si="125"/>
        <v>-3.4079012634325494</v>
      </c>
      <c r="E125" s="27">
        <f t="shared" si="125"/>
        <v>1.2006114489842545</v>
      </c>
      <c r="F125" s="27">
        <f t="shared" si="126"/>
        <v>-2.2072898144482949</v>
      </c>
      <c r="L125" t="str">
        <f t="shared" si="127"/>
        <v>31 Science, engineering and technology associate professionals</v>
      </c>
      <c r="M125" s="27">
        <f t="shared" si="128"/>
        <v>2.7731216310703104</v>
      </c>
      <c r="N125" s="27">
        <f t="shared" si="128"/>
        <v>0.8743441971831345</v>
      </c>
      <c r="O125" s="27">
        <f t="shared" si="128"/>
        <v>-3.5711942433294652</v>
      </c>
      <c r="P125" s="27">
        <f t="shared" si="128"/>
        <v>0.10791484174753307</v>
      </c>
      <c r="Q125" s="27">
        <f t="shared" si="129"/>
        <v>-3.4632794015819321</v>
      </c>
      <c r="W125" t="str">
        <f t="shared" si="130"/>
        <v>31 Science, engineering and technology associate professionals</v>
      </c>
      <c r="X125" s="27">
        <f t="shared" si="131"/>
        <v>9.372011084148113E-2</v>
      </c>
      <c r="Y125" s="27">
        <f t="shared" si="131"/>
        <v>1.1456566453940162</v>
      </c>
      <c r="Z125" s="27">
        <f t="shared" si="131"/>
        <v>0.16329297989694425</v>
      </c>
      <c r="AA125" s="27">
        <f t="shared" si="131"/>
        <v>1.0926966072367144</v>
      </c>
      <c r="AB125" s="27">
        <f t="shared" si="132"/>
        <v>1.2559895871336586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5.4408775436374555</v>
      </c>
      <c r="C126" s="27">
        <f t="shared" si="125"/>
        <v>0.20015107746071692</v>
      </c>
      <c r="D126" s="27">
        <f t="shared" si="125"/>
        <v>0.71865962107310466</v>
      </c>
      <c r="E126" s="27">
        <f t="shared" si="125"/>
        <v>3.241641575909334</v>
      </c>
      <c r="F126" s="27">
        <f t="shared" si="126"/>
        <v>3.9603011969824387</v>
      </c>
      <c r="L126" t="str">
        <f t="shared" si="127"/>
        <v>32 Health and social care associate professionals</v>
      </c>
      <c r="M126" s="27">
        <f t="shared" si="128"/>
        <v>0.7410760709299975</v>
      </c>
      <c r="N126" s="27">
        <f t="shared" si="128"/>
        <v>0.36928052197484096</v>
      </c>
      <c r="O126" s="27">
        <f t="shared" si="128"/>
        <v>-0.42220899022349112</v>
      </c>
      <c r="P126" s="27">
        <f t="shared" si="128"/>
        <v>0.32644780470490353</v>
      </c>
      <c r="Q126" s="27">
        <f t="shared" si="129"/>
        <v>-9.5761185518587588E-2</v>
      </c>
      <c r="W126" t="str">
        <f t="shared" si="130"/>
        <v>32 Health and social care associate professionals</v>
      </c>
      <c r="X126" s="27">
        <f t="shared" si="131"/>
        <v>4.6998014727074171</v>
      </c>
      <c r="Y126" s="27">
        <f t="shared" si="131"/>
        <v>-0.16912944451408052</v>
      </c>
      <c r="Z126" s="27">
        <f t="shared" si="131"/>
        <v>1.1408686112965469</v>
      </c>
      <c r="AA126" s="27">
        <f t="shared" si="131"/>
        <v>2.9151937712044678</v>
      </c>
      <c r="AB126" s="27">
        <f t="shared" si="132"/>
        <v>4.0560623825010147</v>
      </c>
    </row>
    <row r="127" spans="1:28" x14ac:dyDescent="0.2">
      <c r="A127" t="str">
        <f t="shared" si="124"/>
        <v>33 Protective service occupations</v>
      </c>
      <c r="B127" s="27">
        <f t="shared" si="125"/>
        <v>0.68061120381825368</v>
      </c>
      <c r="C127" s="27">
        <f t="shared" si="125"/>
        <v>0.87849462291834257</v>
      </c>
      <c r="D127" s="27">
        <f t="shared" si="125"/>
        <v>3.039661585963719</v>
      </c>
      <c r="E127" s="27">
        <f t="shared" si="125"/>
        <v>3.1195526316145354</v>
      </c>
      <c r="F127" s="27">
        <f t="shared" si="126"/>
        <v>6.1592142175782545</v>
      </c>
      <c r="L127" t="str">
        <f t="shared" si="127"/>
        <v>33 Protective service occupations</v>
      </c>
      <c r="M127" s="27">
        <f t="shared" si="128"/>
        <v>0.1464272931359254</v>
      </c>
      <c r="N127" s="27">
        <f t="shared" si="128"/>
        <v>0.44374112551350642</v>
      </c>
      <c r="O127" s="27">
        <f t="shared" si="128"/>
        <v>1.7108783091660413</v>
      </c>
      <c r="P127" s="27">
        <f t="shared" si="128"/>
        <v>1.1288701359113329</v>
      </c>
      <c r="Q127" s="27">
        <f t="shared" si="129"/>
        <v>2.8397484450773742</v>
      </c>
      <c r="W127" t="str">
        <f t="shared" si="130"/>
        <v>33 Protective service occupations</v>
      </c>
      <c r="X127" s="27">
        <f t="shared" si="131"/>
        <v>0.53418391068228832</v>
      </c>
      <c r="Y127" s="27">
        <f t="shared" si="131"/>
        <v>0.43475349740486102</v>
      </c>
      <c r="Z127" s="27">
        <f t="shared" si="131"/>
        <v>1.3287832767976528</v>
      </c>
      <c r="AA127" s="27">
        <f t="shared" si="131"/>
        <v>1.9906824957032283</v>
      </c>
      <c r="AB127" s="27">
        <f t="shared" si="132"/>
        <v>3.3194657725008812</v>
      </c>
    </row>
    <row r="128" spans="1:28" x14ac:dyDescent="0.2">
      <c r="A128" t="str">
        <f t="shared" si="124"/>
        <v>34 Culture, media and sports occupations</v>
      </c>
      <c r="B128" s="27">
        <f t="shared" si="125"/>
        <v>1.2730047020782678</v>
      </c>
      <c r="C128" s="27">
        <f t="shared" si="125"/>
        <v>0.71259757359203846</v>
      </c>
      <c r="D128" s="27">
        <f t="shared" si="125"/>
        <v>-1.2263233096556725</v>
      </c>
      <c r="E128" s="27">
        <f t="shared" si="125"/>
        <v>2.4331070874298391</v>
      </c>
      <c r="F128" s="27">
        <f t="shared" si="126"/>
        <v>1.2067837777741666</v>
      </c>
      <c r="L128" t="str">
        <f t="shared" si="127"/>
        <v>34 Culture, media and sports occupations</v>
      </c>
      <c r="M128" s="27">
        <f t="shared" si="128"/>
        <v>0.92559695034266909</v>
      </c>
      <c r="N128" s="27">
        <f t="shared" si="128"/>
        <v>0.25657635381639032</v>
      </c>
      <c r="O128" s="27">
        <f t="shared" si="128"/>
        <v>-0.7017627170509364</v>
      </c>
      <c r="P128" s="27">
        <f t="shared" si="128"/>
        <v>1.1439213785917399</v>
      </c>
      <c r="Q128" s="27">
        <f t="shared" si="129"/>
        <v>0.44215866154080352</v>
      </c>
      <c r="W128" t="str">
        <f t="shared" si="130"/>
        <v>34 Culture, media and sports occupations</v>
      </c>
      <c r="X128" s="27">
        <f t="shared" si="131"/>
        <v>0.34740775173560046</v>
      </c>
      <c r="Y128" s="27">
        <f t="shared" si="131"/>
        <v>0.45602121977564458</v>
      </c>
      <c r="Z128" s="27">
        <f t="shared" si="131"/>
        <v>-0.52456059260474497</v>
      </c>
      <c r="AA128" s="27">
        <f t="shared" si="131"/>
        <v>1.2891857088381133</v>
      </c>
      <c r="AB128" s="27">
        <f t="shared" si="132"/>
        <v>0.76462511623336837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6.2352773189744966</v>
      </c>
      <c r="C129" s="27">
        <f t="shared" si="125"/>
        <v>2.1634336093391795</v>
      </c>
      <c r="D129" s="27">
        <f t="shared" si="125"/>
        <v>-3.5654964610606186</v>
      </c>
      <c r="E129" s="27">
        <f t="shared" si="125"/>
        <v>3.7305931144969549</v>
      </c>
      <c r="F129" s="27">
        <f t="shared" si="126"/>
        <v>0.16509665343633628</v>
      </c>
      <c r="L129" t="str">
        <f t="shared" si="127"/>
        <v>35 Business and public service associate professionals</v>
      </c>
      <c r="M129" s="27">
        <f t="shared" si="128"/>
        <v>2.2232161876281253</v>
      </c>
      <c r="N129" s="27">
        <f t="shared" si="128"/>
        <v>1.5360836558061592</v>
      </c>
      <c r="O129" s="27">
        <f t="shared" si="128"/>
        <v>-3.3788227052263409</v>
      </c>
      <c r="P129" s="27">
        <f t="shared" si="128"/>
        <v>-0.57140404414192858</v>
      </c>
      <c r="Q129" s="27">
        <f t="shared" si="129"/>
        <v>-3.9502267493682695</v>
      </c>
      <c r="W129" t="str">
        <f t="shared" si="130"/>
        <v>35 Business and public service associate professionals</v>
      </c>
      <c r="X129" s="27">
        <f t="shared" si="131"/>
        <v>4.0120611313463499</v>
      </c>
      <c r="Y129" s="27">
        <f t="shared" si="131"/>
        <v>0.6273499535329421</v>
      </c>
      <c r="Z129" s="27">
        <f t="shared" si="131"/>
        <v>-0.18667375583410717</v>
      </c>
      <c r="AA129" s="27">
        <f t="shared" si="131"/>
        <v>4.3019971586388124</v>
      </c>
      <c r="AB129" s="27">
        <f t="shared" si="132"/>
        <v>4.1153234028047052</v>
      </c>
    </row>
    <row r="130" spans="1:28" x14ac:dyDescent="0.2">
      <c r="A130" t="str">
        <f t="shared" si="124"/>
        <v>41 Administrative occupations</v>
      </c>
      <c r="B130" s="27">
        <f t="shared" si="125"/>
        <v>-3.2844655824837048</v>
      </c>
      <c r="C130" s="27">
        <f t="shared" si="125"/>
        <v>5.7204989944277997</v>
      </c>
      <c r="D130" s="27">
        <f t="shared" si="125"/>
        <v>-9.9880742393589514</v>
      </c>
      <c r="E130" s="27">
        <f t="shared" si="125"/>
        <v>-6.3742840010620654</v>
      </c>
      <c r="F130" s="27">
        <f t="shared" si="126"/>
        <v>-16.362358240421017</v>
      </c>
      <c r="L130" t="str">
        <f t="shared" si="127"/>
        <v>41 Administrative occupations</v>
      </c>
      <c r="M130" s="27">
        <f t="shared" si="128"/>
        <v>-2.629100666691258</v>
      </c>
      <c r="N130" s="27">
        <f t="shared" si="128"/>
        <v>7.9556289966477891</v>
      </c>
      <c r="O130" s="27">
        <f t="shared" si="128"/>
        <v>-1.3116855085911894</v>
      </c>
      <c r="P130" s="27">
        <f t="shared" si="128"/>
        <v>4.8131417689939013</v>
      </c>
      <c r="Q130" s="27">
        <f t="shared" si="129"/>
        <v>3.501456260402712</v>
      </c>
      <c r="W130" t="str">
        <f t="shared" si="130"/>
        <v>41 Administrative occupations</v>
      </c>
      <c r="X130" s="27">
        <f t="shared" si="131"/>
        <v>-0.65536491579210576</v>
      </c>
      <c r="Y130" s="27">
        <f t="shared" si="131"/>
        <v>-2.2351300022199183</v>
      </c>
      <c r="Z130" s="27">
        <f t="shared" si="131"/>
        <v>-8.676388730768025</v>
      </c>
      <c r="AA130" s="27">
        <f t="shared" si="131"/>
        <v>-11.187425770056066</v>
      </c>
      <c r="AB130" s="27">
        <f t="shared" si="132"/>
        <v>-19.863814500824091</v>
      </c>
    </row>
    <row r="131" spans="1:28" x14ac:dyDescent="0.2">
      <c r="A131" t="str">
        <f t="shared" si="124"/>
        <v>42 Secretarial and related occupations</v>
      </c>
      <c r="B131" s="27">
        <f t="shared" si="125"/>
        <v>-3.1748557645836435</v>
      </c>
      <c r="C131" s="27">
        <f t="shared" si="125"/>
        <v>-0.70945545017773171</v>
      </c>
      <c r="D131" s="27">
        <f t="shared" si="125"/>
        <v>1.3967631004194452</v>
      </c>
      <c r="E131" s="27">
        <f t="shared" si="125"/>
        <v>-9.422519575816132</v>
      </c>
      <c r="F131" s="27">
        <f t="shared" si="126"/>
        <v>-8.0257564753966868</v>
      </c>
      <c r="L131" t="str">
        <f t="shared" si="127"/>
        <v>42 Secretarial and related occupations</v>
      </c>
      <c r="M131" s="27">
        <f t="shared" si="128"/>
        <v>-0.69033140203740251</v>
      </c>
      <c r="N131" s="27">
        <f t="shared" si="128"/>
        <v>2.0863442207840865E-2</v>
      </c>
      <c r="O131" s="27">
        <f t="shared" si="128"/>
        <v>0.57791664450285074</v>
      </c>
      <c r="P131" s="27">
        <f t="shared" si="128"/>
        <v>0.56414892962682517</v>
      </c>
      <c r="Q131" s="27">
        <f t="shared" si="129"/>
        <v>1.1420655741296759</v>
      </c>
      <c r="W131" t="str">
        <f t="shared" si="130"/>
        <v>42 Secretarial and related occupations</v>
      </c>
      <c r="X131" s="27">
        <f t="shared" si="131"/>
        <v>-2.4845243625462601</v>
      </c>
      <c r="Y131" s="27">
        <f t="shared" si="131"/>
        <v>-0.73031889238556502</v>
      </c>
      <c r="Z131" s="27">
        <f t="shared" si="131"/>
        <v>0.81884645591658511</v>
      </c>
      <c r="AA131" s="27">
        <f t="shared" si="131"/>
        <v>-9.9866685054429389</v>
      </c>
      <c r="AB131" s="27">
        <f t="shared" si="132"/>
        <v>-9.1678220495263538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-1.1894934735029601</v>
      </c>
      <c r="C132" s="27">
        <f t="shared" si="125"/>
        <v>-1.6107161860552033</v>
      </c>
      <c r="D132" s="27">
        <f t="shared" si="125"/>
        <v>0.35702098247602976</v>
      </c>
      <c r="E132" s="27">
        <f t="shared" si="125"/>
        <v>1.0566941740901523</v>
      </c>
      <c r="F132" s="27">
        <f t="shared" si="126"/>
        <v>1.4137151565661821</v>
      </c>
      <c r="L132" t="str">
        <f t="shared" si="127"/>
        <v>51 Skilled agricultural and related trades</v>
      </c>
      <c r="M132" s="27">
        <f t="shared" si="128"/>
        <v>-1.0997035189497879</v>
      </c>
      <c r="N132" s="27">
        <f t="shared" si="128"/>
        <v>-1.6056842653162162</v>
      </c>
      <c r="O132" s="27">
        <f t="shared" si="128"/>
        <v>0.12844002792070519</v>
      </c>
      <c r="P132" s="27">
        <f t="shared" si="128"/>
        <v>0.69750206603678677</v>
      </c>
      <c r="Q132" s="27">
        <f t="shared" si="129"/>
        <v>0.82594209395749196</v>
      </c>
      <c r="W132" t="str">
        <f t="shared" si="130"/>
        <v>51 Skilled agricultural and related trades</v>
      </c>
      <c r="X132" s="27">
        <f t="shared" si="131"/>
        <v>-8.9789954553161966E-2</v>
      </c>
      <c r="Y132" s="27">
        <f t="shared" si="131"/>
        <v>-5.0319207389941667E-3</v>
      </c>
      <c r="Z132" s="27">
        <f t="shared" si="131"/>
        <v>0.22858095455532657</v>
      </c>
      <c r="AA132" s="27">
        <f t="shared" si="131"/>
        <v>0.35919210805335799</v>
      </c>
      <c r="AB132" s="27">
        <f t="shared" si="132"/>
        <v>0.58777306260868456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0.99195464185194737</v>
      </c>
      <c r="C133" s="27">
        <f t="shared" si="125"/>
        <v>-11.559453647012162</v>
      </c>
      <c r="D133" s="27">
        <f t="shared" si="125"/>
        <v>-1.2043866765502287</v>
      </c>
      <c r="E133" s="27">
        <f t="shared" si="125"/>
        <v>-3.6612718352725153</v>
      </c>
      <c r="F133" s="27">
        <f t="shared" si="126"/>
        <v>-4.865658511822744</v>
      </c>
      <c r="L133" t="str">
        <f t="shared" si="127"/>
        <v>52 Skilled metal, electrical and electronic trades</v>
      </c>
      <c r="M133" s="27">
        <f t="shared" si="128"/>
        <v>0.40861788985483827</v>
      </c>
      <c r="N133" s="27">
        <f t="shared" si="128"/>
        <v>-11.242400326868903</v>
      </c>
      <c r="O133" s="27">
        <f t="shared" si="128"/>
        <v>-2.5297430290442335</v>
      </c>
      <c r="P133" s="27">
        <f t="shared" si="128"/>
        <v>-4.2311349274130308</v>
      </c>
      <c r="Q133" s="27">
        <f t="shared" si="129"/>
        <v>-6.7608779564572643</v>
      </c>
      <c r="W133" t="str">
        <f t="shared" si="130"/>
        <v>52 Skilled metal, electrical and electronic trades</v>
      </c>
      <c r="X133" s="27">
        <f t="shared" si="131"/>
        <v>0.58333675199715429</v>
      </c>
      <c r="Y133" s="27">
        <f t="shared" si="131"/>
        <v>-0.31705332014333565</v>
      </c>
      <c r="Z133" s="27">
        <f t="shared" si="131"/>
        <v>1.32535635249396</v>
      </c>
      <c r="AA133" s="27">
        <f t="shared" si="131"/>
        <v>0.56986309214063047</v>
      </c>
      <c r="AB133" s="27">
        <f t="shared" si="132"/>
        <v>1.8952194446345905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6.230960334983628</v>
      </c>
      <c r="C134" s="27">
        <f t="shared" si="125"/>
        <v>-9.0614878284885947</v>
      </c>
      <c r="D134" s="27">
        <f t="shared" si="125"/>
        <v>0.60828009368672298</v>
      </c>
      <c r="E134" s="27">
        <f t="shared" si="125"/>
        <v>-5.1620357449611021</v>
      </c>
      <c r="F134" s="27">
        <f t="shared" si="126"/>
        <v>-4.5537556512743791</v>
      </c>
      <c r="L134" t="str">
        <f t="shared" si="127"/>
        <v>53 Skilled construction and building trades</v>
      </c>
      <c r="M134" s="27">
        <f t="shared" si="128"/>
        <v>6.2553628255702094</v>
      </c>
      <c r="N134" s="27">
        <f t="shared" si="128"/>
        <v>-9.1824170588330247</v>
      </c>
      <c r="O134" s="27">
        <f t="shared" si="128"/>
        <v>0.57079702307962776</v>
      </c>
      <c r="P134" s="27">
        <f t="shared" si="128"/>
        <v>-5.2646043056194571</v>
      </c>
      <c r="Q134" s="27">
        <f t="shared" si="129"/>
        <v>-4.6938072825398294</v>
      </c>
      <c r="W134" t="str">
        <f t="shared" si="130"/>
        <v>53 Skilled construction and building trades</v>
      </c>
      <c r="X134" s="27">
        <f t="shared" si="131"/>
        <v>-2.4402490586640346E-2</v>
      </c>
      <c r="Y134" s="27">
        <f t="shared" si="131"/>
        <v>0.1209292303444679</v>
      </c>
      <c r="Z134" s="27">
        <f t="shared" si="131"/>
        <v>3.7483070607082003E-2</v>
      </c>
      <c r="AA134" s="27">
        <f t="shared" si="131"/>
        <v>0.10256856065838604</v>
      </c>
      <c r="AB134" s="27">
        <f t="shared" si="132"/>
        <v>0.14005163126546805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-3.0769523324955763</v>
      </c>
      <c r="C135" s="27">
        <f t="shared" si="125"/>
        <v>4.433926930900256E-2</v>
      </c>
      <c r="D135" s="27">
        <f t="shared" si="125"/>
        <v>-0.85877554152544988</v>
      </c>
      <c r="E135" s="27">
        <f t="shared" si="125"/>
        <v>-0.76685517281777038</v>
      </c>
      <c r="F135" s="27">
        <f t="shared" si="126"/>
        <v>-1.6256307143432203</v>
      </c>
      <c r="L135" t="str">
        <f t="shared" si="127"/>
        <v>54 Textiles, printing and other skilled trades</v>
      </c>
      <c r="M135" s="27">
        <f t="shared" si="128"/>
        <v>-2.1193477702615677</v>
      </c>
      <c r="N135" s="27">
        <f t="shared" si="128"/>
        <v>-1.2176003514049007</v>
      </c>
      <c r="O135" s="27">
        <f t="shared" si="128"/>
        <v>-0.77749888795531774</v>
      </c>
      <c r="P135" s="27">
        <f t="shared" si="128"/>
        <v>-0.85385856045822095</v>
      </c>
      <c r="Q135" s="27">
        <f t="shared" si="129"/>
        <v>-1.6313574484135387</v>
      </c>
      <c r="W135" t="str">
        <f t="shared" si="130"/>
        <v>54 Textiles, printing and other skilled trades</v>
      </c>
      <c r="X135" s="27">
        <f t="shared" si="131"/>
        <v>-0.95760456223404056</v>
      </c>
      <c r="Y135" s="27">
        <f t="shared" si="131"/>
        <v>1.2619396207139371</v>
      </c>
      <c r="Z135" s="27">
        <f t="shared" si="131"/>
        <v>-8.1276653570153456E-2</v>
      </c>
      <c r="AA135" s="27">
        <f t="shared" si="131"/>
        <v>8.7003387640457674E-2</v>
      </c>
      <c r="AB135" s="27">
        <f t="shared" si="132"/>
        <v>5.726734070304218E-3</v>
      </c>
    </row>
    <row r="136" spans="1:28" x14ac:dyDescent="0.2">
      <c r="A136" t="str">
        <f t="shared" si="124"/>
        <v>61 Caring personal service occupations</v>
      </c>
      <c r="B136" s="27">
        <f t="shared" si="125"/>
        <v>7.5619709612922037</v>
      </c>
      <c r="C136" s="27">
        <f t="shared" si="125"/>
        <v>-3.7201817136219546</v>
      </c>
      <c r="D136" s="27">
        <f t="shared" si="125"/>
        <v>9.6432662584938384</v>
      </c>
      <c r="E136" s="27">
        <f t="shared" si="125"/>
        <v>12.330243963834164</v>
      </c>
      <c r="F136" s="27">
        <f t="shared" si="126"/>
        <v>21.973510222328002</v>
      </c>
      <c r="L136" t="str">
        <f t="shared" si="127"/>
        <v>61 Caring personal service occupations</v>
      </c>
      <c r="M136" s="27">
        <f t="shared" si="128"/>
        <v>0.85918022204047872</v>
      </c>
      <c r="N136" s="27">
        <f t="shared" si="128"/>
        <v>-0.52240256785304773</v>
      </c>
      <c r="O136" s="27">
        <f t="shared" si="128"/>
        <v>2.7494233383290876</v>
      </c>
      <c r="P136" s="27">
        <f t="shared" si="128"/>
        <v>2.1478296455469934</v>
      </c>
      <c r="Q136" s="27">
        <f t="shared" si="129"/>
        <v>4.897252983876081</v>
      </c>
      <c r="W136" t="str">
        <f t="shared" si="130"/>
        <v>61 Caring personal service occupations</v>
      </c>
      <c r="X136" s="27">
        <f t="shared" si="131"/>
        <v>6.702790739251725</v>
      </c>
      <c r="Y136" s="27">
        <f t="shared" si="131"/>
        <v>-3.1977791457689051</v>
      </c>
      <c r="Z136" s="27">
        <f t="shared" si="131"/>
        <v>6.8938429201646585</v>
      </c>
      <c r="AA136" s="27">
        <f t="shared" si="131"/>
        <v>10.182414318287343</v>
      </c>
      <c r="AB136" s="27">
        <f t="shared" si="132"/>
        <v>17.076257238452001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-1.5187777898502368</v>
      </c>
      <c r="C137" s="27">
        <f t="shared" si="125"/>
        <v>-2.4921696272207825</v>
      </c>
      <c r="D137" s="27">
        <f t="shared" si="125"/>
        <v>0.45732728249845422</v>
      </c>
      <c r="E137" s="27">
        <f t="shared" si="125"/>
        <v>0.76523942106395637</v>
      </c>
      <c r="F137" s="27">
        <f t="shared" si="126"/>
        <v>1.2225667035624106</v>
      </c>
      <c r="L137" t="str">
        <f t="shared" si="127"/>
        <v>62 Leisure, travel and related personal service occupations</v>
      </c>
      <c r="M137" s="27">
        <f t="shared" si="128"/>
        <v>0.26174045660007472</v>
      </c>
      <c r="N137" s="27">
        <f t="shared" si="128"/>
        <v>-0.46161723403817323</v>
      </c>
      <c r="O137" s="27">
        <f t="shared" si="128"/>
        <v>0.20131181163095935</v>
      </c>
      <c r="P137" s="27">
        <f t="shared" si="128"/>
        <v>0.4080662707412408</v>
      </c>
      <c r="Q137" s="27">
        <f t="shared" si="129"/>
        <v>0.60937808237220015</v>
      </c>
      <c r="W137" t="str">
        <f t="shared" si="130"/>
        <v>62 Leisure, travel and related personal service occupations</v>
      </c>
      <c r="X137" s="27">
        <f t="shared" si="131"/>
        <v>-1.7805182464503275</v>
      </c>
      <c r="Y137" s="27">
        <f t="shared" si="131"/>
        <v>-2.0305523931825995</v>
      </c>
      <c r="Z137" s="27">
        <f t="shared" si="131"/>
        <v>0.2560154708674709</v>
      </c>
      <c r="AA137" s="27">
        <f t="shared" si="131"/>
        <v>0.35717315032270136</v>
      </c>
      <c r="AB137" s="27">
        <f t="shared" si="132"/>
        <v>0.61318862119017226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-0.13691323782567877</v>
      </c>
      <c r="C138" s="27">
        <f t="shared" si="125"/>
        <v>0.26882350075912753</v>
      </c>
      <c r="D138" s="27">
        <f t="shared" si="125"/>
        <v>-0.22437254044903399</v>
      </c>
      <c r="E138" s="27">
        <f t="shared" si="125"/>
        <v>0.12230252635544026</v>
      </c>
      <c r="F138" s="27">
        <f t="shared" si="126"/>
        <v>-0.10207001409359373</v>
      </c>
      <c r="L138" t="str">
        <f t="shared" si="127"/>
        <v>63 Community and civil enforcement occupations</v>
      </c>
      <c r="M138" s="27">
        <f t="shared" si="128"/>
        <v>-0.22099161786143107</v>
      </c>
      <c r="N138" s="27">
        <f t="shared" si="128"/>
        <v>0.31959015591465045</v>
      </c>
      <c r="O138" s="27">
        <f t="shared" si="128"/>
        <v>-0.33445060263750437</v>
      </c>
      <c r="P138" s="27">
        <f t="shared" si="128"/>
        <v>0.11476749970040856</v>
      </c>
      <c r="Q138" s="27">
        <f t="shared" si="129"/>
        <v>-0.21968310293709581</v>
      </c>
      <c r="W138" t="str">
        <f t="shared" si="130"/>
        <v>63 Community and civil enforcement occupations</v>
      </c>
      <c r="X138" s="27">
        <f t="shared" si="131"/>
        <v>8.4078380035752687E-2</v>
      </c>
      <c r="Y138" s="27">
        <f t="shared" si="131"/>
        <v>-5.0766655155524865E-2</v>
      </c>
      <c r="Z138" s="27">
        <f t="shared" si="131"/>
        <v>0.11007806218847388</v>
      </c>
      <c r="AA138" s="27">
        <f t="shared" si="131"/>
        <v>7.5350266550307521E-3</v>
      </c>
      <c r="AB138" s="27">
        <f t="shared" si="132"/>
        <v>0.11761308884350463</v>
      </c>
    </row>
    <row r="139" spans="1:28" x14ac:dyDescent="0.2">
      <c r="A139" t="str">
        <f t="shared" si="124"/>
        <v>71 Sales occupations</v>
      </c>
      <c r="B139" s="27">
        <f t="shared" si="125"/>
        <v>-5.7830113723084224</v>
      </c>
      <c r="C139" s="27">
        <f t="shared" si="125"/>
        <v>-1.7067122987314463</v>
      </c>
      <c r="D139" s="27">
        <f t="shared" si="125"/>
        <v>-6.0112120097832644</v>
      </c>
      <c r="E139" s="27">
        <f t="shared" si="125"/>
        <v>-3.8284397145961151</v>
      </c>
      <c r="F139" s="27">
        <f t="shared" si="126"/>
        <v>-9.8396517243793795</v>
      </c>
      <c r="L139" t="str">
        <f t="shared" si="127"/>
        <v>71 Sales occupations</v>
      </c>
      <c r="M139" s="27">
        <f t="shared" si="128"/>
        <v>3.5864746314047125E-3</v>
      </c>
      <c r="N139" s="27">
        <f t="shared" si="128"/>
        <v>-0.62069211120771683</v>
      </c>
      <c r="O139" s="27">
        <f t="shared" si="128"/>
        <v>-2.1819839275889343</v>
      </c>
      <c r="P139" s="27">
        <f t="shared" si="128"/>
        <v>-1.3680723627246678</v>
      </c>
      <c r="Q139" s="27">
        <f t="shared" si="129"/>
        <v>-3.5500562903136021</v>
      </c>
      <c r="W139" t="str">
        <f t="shared" si="130"/>
        <v>71 Sales occupations</v>
      </c>
      <c r="X139" s="27">
        <f t="shared" si="131"/>
        <v>-5.7865978469399195</v>
      </c>
      <c r="Y139" s="27">
        <f t="shared" si="131"/>
        <v>-1.086020187523637</v>
      </c>
      <c r="Z139" s="27">
        <f t="shared" si="131"/>
        <v>-3.8292280821944402</v>
      </c>
      <c r="AA139" s="27">
        <f t="shared" si="131"/>
        <v>-2.4603673518712839</v>
      </c>
      <c r="AB139" s="27">
        <f t="shared" si="132"/>
        <v>-6.2895954340657241</v>
      </c>
    </row>
    <row r="140" spans="1:28" x14ac:dyDescent="0.2">
      <c r="A140" t="str">
        <f t="shared" si="124"/>
        <v>72 Customer service occupations</v>
      </c>
      <c r="B140" s="27">
        <f t="shared" si="125"/>
        <v>2.5382706572190799</v>
      </c>
      <c r="C140" s="27">
        <f t="shared" si="125"/>
        <v>0.64943906878312418</v>
      </c>
      <c r="D140" s="27">
        <f t="shared" si="125"/>
        <v>8.6512642299504208</v>
      </c>
      <c r="E140" s="27">
        <f t="shared" si="125"/>
        <v>5.6874514600078925</v>
      </c>
      <c r="F140" s="27">
        <f t="shared" si="126"/>
        <v>14.338715689958313</v>
      </c>
      <c r="L140" t="str">
        <f t="shared" si="127"/>
        <v>72 Customer service occupations</v>
      </c>
      <c r="M140" s="27">
        <f t="shared" si="128"/>
        <v>-0.41120596769034989</v>
      </c>
      <c r="N140" s="27">
        <f t="shared" si="128"/>
        <v>1.5099530218044439</v>
      </c>
      <c r="O140" s="27">
        <f t="shared" si="128"/>
        <v>4.9344357400040995</v>
      </c>
      <c r="P140" s="27">
        <f t="shared" si="128"/>
        <v>2.8847185343061845</v>
      </c>
      <c r="Q140" s="27">
        <f t="shared" si="129"/>
        <v>7.819154274310284</v>
      </c>
      <c r="W140" t="str">
        <f t="shared" si="130"/>
        <v>72 Customer service occupations</v>
      </c>
      <c r="X140" s="27">
        <f t="shared" si="131"/>
        <v>2.9494766249094084</v>
      </c>
      <c r="Y140" s="27">
        <f t="shared" si="131"/>
        <v>-0.8605139530213286</v>
      </c>
      <c r="Z140" s="27">
        <f t="shared" si="131"/>
        <v>3.7168284899463906</v>
      </c>
      <c r="AA140" s="27">
        <f t="shared" si="131"/>
        <v>2.8027329257017186</v>
      </c>
      <c r="AB140" s="27">
        <f t="shared" si="132"/>
        <v>6.5195614156481092</v>
      </c>
    </row>
    <row r="141" spans="1:28" x14ac:dyDescent="0.2">
      <c r="A141" t="str">
        <f t="shared" si="124"/>
        <v>81 Process, plant and machine operatives</v>
      </c>
      <c r="B141" s="27">
        <f t="shared" si="125"/>
        <v>-2.2463104614409914</v>
      </c>
      <c r="C141" s="27">
        <f t="shared" si="125"/>
        <v>-7.7346614628656312</v>
      </c>
      <c r="D141" s="27">
        <f t="shared" si="125"/>
        <v>8.8377520240920617</v>
      </c>
      <c r="E141" s="27">
        <f t="shared" si="125"/>
        <v>-0.73170004239671016</v>
      </c>
      <c r="F141" s="27">
        <f t="shared" si="126"/>
        <v>8.1060519816953516</v>
      </c>
      <c r="L141" t="str">
        <f t="shared" si="127"/>
        <v>81 Process, plant and machine operatives</v>
      </c>
      <c r="M141" s="27">
        <f t="shared" si="128"/>
        <v>-2.9279236572240919</v>
      </c>
      <c r="N141" s="27">
        <f t="shared" si="128"/>
        <v>-6.27422745906145</v>
      </c>
      <c r="O141" s="27">
        <f t="shared" si="128"/>
        <v>6.2471325949298873</v>
      </c>
      <c r="P141" s="27">
        <f t="shared" si="128"/>
        <v>-1.3316335548221829</v>
      </c>
      <c r="Q141" s="27">
        <f t="shared" si="129"/>
        <v>4.9154990401077043</v>
      </c>
      <c r="W141" t="str">
        <f t="shared" si="130"/>
        <v>81 Process, plant and machine operatives</v>
      </c>
      <c r="X141" s="27">
        <f t="shared" si="131"/>
        <v>0.68161319578313595</v>
      </c>
      <c r="Y141" s="27">
        <f t="shared" si="131"/>
        <v>-1.4604340038042327</v>
      </c>
      <c r="Z141" s="27">
        <f t="shared" si="131"/>
        <v>2.5906194291621869</v>
      </c>
      <c r="AA141" s="27">
        <f t="shared" si="131"/>
        <v>0.59993351242549942</v>
      </c>
      <c r="AB141" s="27">
        <f t="shared" si="132"/>
        <v>3.1905529415876863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4.9906855979231111</v>
      </c>
      <c r="C142" s="27">
        <f t="shared" si="125"/>
        <v>-7.19053157335847</v>
      </c>
      <c r="D142" s="27">
        <f t="shared" si="125"/>
        <v>4.6140083121733184</v>
      </c>
      <c r="E142" s="27">
        <f t="shared" si="125"/>
        <v>0.76433508304903341</v>
      </c>
      <c r="F142" s="27">
        <f t="shared" si="126"/>
        <v>5.3783433952223518</v>
      </c>
      <c r="L142" t="str">
        <f t="shared" si="127"/>
        <v>82 Transport and mobile machine drivers and operatives</v>
      </c>
      <c r="M142" s="27">
        <f t="shared" si="128"/>
        <v>4.7357676750469011</v>
      </c>
      <c r="N142" s="27">
        <f t="shared" si="128"/>
        <v>-6.726780974264436</v>
      </c>
      <c r="O142" s="27">
        <f t="shared" si="128"/>
        <v>3.2815232096077622</v>
      </c>
      <c r="P142" s="27">
        <f t="shared" si="128"/>
        <v>0.16925803842003972</v>
      </c>
      <c r="Q142" s="27">
        <f t="shared" si="129"/>
        <v>3.450781248027802</v>
      </c>
      <c r="W142" t="str">
        <f t="shared" si="130"/>
        <v>82 Transport and mobile machine drivers and operatives</v>
      </c>
      <c r="X142" s="27">
        <f t="shared" si="131"/>
        <v>0.25491792287613269</v>
      </c>
      <c r="Y142" s="27">
        <f t="shared" si="131"/>
        <v>-0.46375059909409666</v>
      </c>
      <c r="Z142" s="27">
        <f t="shared" si="131"/>
        <v>1.3324851025656903</v>
      </c>
      <c r="AA142" s="27">
        <f t="shared" si="131"/>
        <v>0.59507704462890665</v>
      </c>
      <c r="AB142" s="27">
        <f t="shared" si="132"/>
        <v>1.927562147194597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-2.9195996448159747</v>
      </c>
      <c r="C143" s="27">
        <f t="shared" si="125"/>
        <v>-3.0571565642521286</v>
      </c>
      <c r="D143" s="27">
        <f t="shared" si="125"/>
        <v>-3.177544210293842</v>
      </c>
      <c r="E143" s="27">
        <f t="shared" si="125"/>
        <v>-0.85802928646567977</v>
      </c>
      <c r="F143" s="27">
        <f t="shared" si="126"/>
        <v>-4.0355734967595218</v>
      </c>
      <c r="L143" t="str">
        <f t="shared" si="127"/>
        <v>91 Elementary trades and related occupations</v>
      </c>
      <c r="M143" s="27">
        <f t="shared" si="128"/>
        <v>-2.1261246855701224</v>
      </c>
      <c r="N143" s="27">
        <f t="shared" si="128"/>
        <v>-1.868143079043449</v>
      </c>
      <c r="O143" s="27">
        <f t="shared" si="128"/>
        <v>-2.5776642269448367</v>
      </c>
      <c r="P143" s="27">
        <f t="shared" si="128"/>
        <v>-0.66170670265232268</v>
      </c>
      <c r="Q143" s="27">
        <f t="shared" si="129"/>
        <v>-3.2393709295971593</v>
      </c>
      <c r="W143" t="str">
        <f t="shared" si="130"/>
        <v>91 Elementary trades and related occupations</v>
      </c>
      <c r="X143" s="27">
        <f t="shared" si="131"/>
        <v>-0.79347495924582834</v>
      </c>
      <c r="Y143" s="27">
        <f t="shared" si="131"/>
        <v>-1.1890134852086875</v>
      </c>
      <c r="Z143" s="27">
        <f t="shared" si="131"/>
        <v>-0.59987998334898851</v>
      </c>
      <c r="AA143" s="27">
        <f t="shared" si="131"/>
        <v>-0.19632258381334999</v>
      </c>
      <c r="AB143" s="27">
        <f t="shared" si="132"/>
        <v>-0.7962025671623385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2.3596811887755251</v>
      </c>
      <c r="C144" s="27">
        <f t="shared" si="125"/>
        <v>-13.270931623941806</v>
      </c>
      <c r="D144" s="27">
        <f t="shared" si="125"/>
        <v>2.5369329661286031</v>
      </c>
      <c r="E144" s="27">
        <f t="shared" si="125"/>
        <v>-5.3962104236570667</v>
      </c>
      <c r="F144" s="27">
        <f t="shared" si="126"/>
        <v>-2.8592774575284636</v>
      </c>
      <c r="L144" t="str">
        <f t="shared" si="127"/>
        <v>92 Elementary administration and service occupations</v>
      </c>
      <c r="M144" s="27">
        <f t="shared" si="128"/>
        <v>-2.540877897286002</v>
      </c>
      <c r="N144" s="27">
        <f t="shared" si="128"/>
        <v>-4.134680640941923</v>
      </c>
      <c r="O144" s="27">
        <f t="shared" si="128"/>
        <v>4.5621497138746321</v>
      </c>
      <c r="P144" s="27">
        <f t="shared" si="128"/>
        <v>-2.0251340010716561</v>
      </c>
      <c r="Q144" s="27">
        <f t="shared" si="129"/>
        <v>2.537015712802976</v>
      </c>
      <c r="W144" t="str">
        <f t="shared" si="130"/>
        <v>92 Elementary administration and service occupations</v>
      </c>
      <c r="X144" s="27">
        <f t="shared" si="131"/>
        <v>4.9005590860614419</v>
      </c>
      <c r="Y144" s="27">
        <f t="shared" si="131"/>
        <v>-9.1362509830000391</v>
      </c>
      <c r="Z144" s="27">
        <f t="shared" si="131"/>
        <v>-2.0252167477459437</v>
      </c>
      <c r="AA144" s="27">
        <f t="shared" si="131"/>
        <v>-3.3710764225854675</v>
      </c>
      <c r="AB144" s="27">
        <f t="shared" si="132"/>
        <v>-5.3962931703314112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75.041999999999234</v>
      </c>
      <c r="C146" s="29">
        <f t="shared" ref="C146" si="133">D35-C35</f>
        <v>-32.025999999999158</v>
      </c>
      <c r="D146" s="29">
        <f>E35-D35</f>
        <v>38.099999999999909</v>
      </c>
      <c r="E146" s="29">
        <f>F35-E35</f>
        <v>51.823999999999387</v>
      </c>
      <c r="F146" s="29">
        <f t="shared" ref="F146" si="134">F35-D35</f>
        <v>89.923999999999296</v>
      </c>
      <c r="L146" s="24" t="str">
        <f>L35</f>
        <v>All occupations</v>
      </c>
      <c r="M146" s="29">
        <f>N35-M35</f>
        <v>31.751434391407543</v>
      </c>
      <c r="N146" s="29">
        <f t="shared" ref="N146" si="135">O35-N35</f>
        <v>-22.157953261549892</v>
      </c>
      <c r="O146" s="29">
        <f>P35-O35</f>
        <v>16.929343150628824</v>
      </c>
      <c r="P146" s="29">
        <f>Q35-P35</f>
        <v>18.340121852654079</v>
      </c>
      <c r="Q146" s="29">
        <f t="shared" ref="Q146" si="136">Q35-O35</f>
        <v>35.269465003282903</v>
      </c>
      <c r="W146" s="24" t="str">
        <f>W35</f>
        <v>All occupations</v>
      </c>
      <c r="X146" s="29">
        <f>Y35-X35</f>
        <v>43.290565608591805</v>
      </c>
      <c r="Y146" s="29">
        <f t="shared" ref="Y146" si="137">Z35-Y35</f>
        <v>-9.8680467384498343</v>
      </c>
      <c r="Z146" s="29">
        <f>AA35-Z35</f>
        <v>21.170656849370857</v>
      </c>
      <c r="AA146" s="29">
        <f>AB35-AA35</f>
        <v>33.48387814734599</v>
      </c>
      <c r="AB146" s="29">
        <f t="shared" ref="AB146" si="138">AB35-Z35</f>
        <v>54.654534996716848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79.475956715056427</v>
      </c>
      <c r="C153" s="11">
        <f t="shared" ref="C153:F153" si="143">C8</f>
        <v>94.19861647455771</v>
      </c>
      <c r="D153" s="11">
        <f t="shared" si="143"/>
        <v>96.312824748946369</v>
      </c>
      <c r="E153" s="11">
        <f t="shared" si="143"/>
        <v>90.320615871169309</v>
      </c>
      <c r="F153" s="11">
        <f t="shared" si="143"/>
        <v>99.457428017247423</v>
      </c>
      <c r="H153" s="40">
        <f>IF(D$151-B$151 &lt;&gt; 0,(EXP(LN(D153/B153)/(D$151-B$151))-1)*100,0)</f>
        <v>3.9177347425962461</v>
      </c>
      <c r="I153" s="40">
        <f>IF(F$151-D$151 &lt;&gt; 0,(EXP(LN(F153/D153)/(F$151-D$151))-1)*100,0)</f>
        <v>0.21441760369969032</v>
      </c>
      <c r="L153" s="10" t="str">
        <f>L8</f>
        <v>11 Corporate managers and directors</v>
      </c>
      <c r="M153" s="11">
        <f>M8</f>
        <v>56.460943586619614</v>
      </c>
      <c r="N153" s="11">
        <f t="shared" ref="N153:Q153" si="144">N8</f>
        <v>64.379165126151392</v>
      </c>
      <c r="O153" s="11">
        <f t="shared" si="144"/>
        <v>65.293147110673743</v>
      </c>
      <c r="P153" s="11">
        <f t="shared" si="144"/>
        <v>59.251907398685262</v>
      </c>
      <c r="Q153" s="11">
        <f t="shared" si="144"/>
        <v>62.531152219932991</v>
      </c>
      <c r="S153" s="40">
        <f>IF(O$151-M$151 &lt;&gt; 0,(EXP(LN(O153/M153)/(O$151-M$151))-1)*100,0)</f>
        <v>2.9494175820920399</v>
      </c>
      <c r="T153" s="40">
        <f>IF(Q$151-O$151 &lt;&gt; 0,(EXP(LN(Q153/O153)/(Q$151-O$151))-1)*100,0)</f>
        <v>-0.28773337166615454</v>
      </c>
      <c r="W153" s="10" t="str">
        <f>W8</f>
        <v>11 Corporate managers and directors</v>
      </c>
      <c r="X153" s="11">
        <f>X8</f>
        <v>23.015013128436784</v>
      </c>
      <c r="Y153" s="11">
        <f t="shared" ref="Y153:AB153" si="145">Y8</f>
        <v>29.819451348406208</v>
      </c>
      <c r="Z153" s="11">
        <f t="shared" si="145"/>
        <v>31.019677638272604</v>
      </c>
      <c r="AA153" s="11">
        <f t="shared" si="145"/>
        <v>31.068708472484108</v>
      </c>
      <c r="AB153" s="11">
        <f t="shared" si="145"/>
        <v>36.926275797314595</v>
      </c>
      <c r="AD153" s="40">
        <f>IF(Z$151-X$151 &lt;&gt; 0,(EXP(LN(Z153/X153)/(Z$151-X$151))-1)*100,0)</f>
        <v>6.1512739589945742</v>
      </c>
      <c r="AE153" s="40">
        <f>IF(AB$151-Z$151 &lt;&gt; 0,(EXP(LN(AB153/Z153)/(AB$151-Z$151))-1)*100,0)</f>
        <v>1.1687883264446031</v>
      </c>
    </row>
    <row r="154" spans="1:31" x14ac:dyDescent="0.2">
      <c r="A154" s="10" t="str">
        <f t="shared" si="142"/>
        <v>12 Other managers and proprietors</v>
      </c>
      <c r="B154" s="11">
        <f t="shared" si="142"/>
        <v>34.314935363283759</v>
      </c>
      <c r="C154" s="11">
        <f t="shared" ref="C154:F178" si="146">C9</f>
        <v>36.392940552732696</v>
      </c>
      <c r="D154" s="11">
        <f t="shared" si="146"/>
        <v>37.971351509113518</v>
      </c>
      <c r="E154" s="11">
        <f t="shared" si="146"/>
        <v>47.309484582427373</v>
      </c>
      <c r="F154" s="11">
        <f t="shared" si="146"/>
        <v>55.396352148824171</v>
      </c>
      <c r="H154" s="40">
        <f t="shared" ref="H154:H177" si="147">IF(D$151-B$151 &lt;&gt; 0,(EXP(LN(D154/B154)/(D$151-B$151))-1)*100,0)</f>
        <v>2.0456682464170539</v>
      </c>
      <c r="I154" s="40">
        <f t="shared" ref="I154:I180" si="148">IF(F$151-D$151 &lt;&gt; 0,(EXP(LN(F154/D154)/(F$151-D$151))-1)*100,0)</f>
        <v>2.549844809162094</v>
      </c>
      <c r="L154" s="10" t="str">
        <f t="shared" ref="L154:Q154" si="149">L9</f>
        <v>12 Other managers and proprietors</v>
      </c>
      <c r="M154" s="11">
        <f t="shared" si="149"/>
        <v>20.458236038285307</v>
      </c>
      <c r="N154" s="11">
        <f t="shared" si="149"/>
        <v>22.162706123273704</v>
      </c>
      <c r="O154" s="11">
        <f t="shared" si="149"/>
        <v>21.173008157663102</v>
      </c>
      <c r="P154" s="11">
        <f t="shared" si="149"/>
        <v>27.279970822546026</v>
      </c>
      <c r="Q154" s="11">
        <f t="shared" si="149"/>
        <v>31.398221353420766</v>
      </c>
      <c r="S154" s="40">
        <f t="shared" ref="S154:S177" si="150">IF(O$151-M$151 &lt;&gt; 0,(EXP(LN(O154/M154)/(O$151-M$151))-1)*100,0)</f>
        <v>0.68919667811597751</v>
      </c>
      <c r="T154" s="40">
        <f t="shared" ref="T154:T177" si="151">IF(Q$151-O$151 &lt;&gt; 0,(EXP(LN(Q154/O154)/(Q$151-O$151))-1)*100,0)</f>
        <v>2.6616323685291432</v>
      </c>
      <c r="W154" s="10" t="str">
        <f t="shared" ref="W154:AB154" si="152">W9</f>
        <v>12 Other managers and proprietors</v>
      </c>
      <c r="X154" s="11">
        <f t="shared" si="152"/>
        <v>13.856699324998463</v>
      </c>
      <c r="Y154" s="11">
        <f t="shared" si="152"/>
        <v>14.230234429459033</v>
      </c>
      <c r="Z154" s="11">
        <f t="shared" si="152"/>
        <v>16.798343351450498</v>
      </c>
      <c r="AA154" s="11">
        <f t="shared" si="152"/>
        <v>20.029513759881365</v>
      </c>
      <c r="AB154" s="11">
        <f t="shared" si="152"/>
        <v>23.998130795403419</v>
      </c>
      <c r="AD154" s="40">
        <f t="shared" ref="AD154:AD177" si="153">IF(Z$151-X$151 &lt;&gt; 0,(EXP(LN(Z154/X154)/(Z$151-X$151))-1)*100,0)</f>
        <v>3.9253108255837832</v>
      </c>
      <c r="AE154" s="40">
        <f t="shared" ref="AE154:AE177" si="154">IF(AB$151-Z$151 &lt;&gt; 0,(EXP(LN(AB154/Z154)/(AB$151-Z$151))-1)*100,0)</f>
        <v>2.4064703348677163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66.997559519060914</v>
      </c>
      <c r="C155" s="11">
        <f t="shared" si="146"/>
        <v>76.649372142345214</v>
      </c>
      <c r="D155" s="11">
        <f t="shared" si="146"/>
        <v>80.650869887348534</v>
      </c>
      <c r="E155" s="11">
        <f t="shared" si="146"/>
        <v>83.913016285119454</v>
      </c>
      <c r="F155" s="11">
        <f t="shared" si="146"/>
        <v>92.33137008188676</v>
      </c>
      <c r="H155" s="40">
        <f t="shared" si="147"/>
        <v>3.7791273606675224</v>
      </c>
      <c r="I155" s="40">
        <f t="shared" si="148"/>
        <v>0.90577328378418365</v>
      </c>
      <c r="L155" s="10" t="str">
        <f t="shared" ref="L155:Q155" si="155">L10</f>
        <v>21 Science, research, engineering and technology professionals</v>
      </c>
      <c r="M155" s="11">
        <f t="shared" si="155"/>
        <v>56.117489530157556</v>
      </c>
      <c r="N155" s="11">
        <f t="shared" si="155"/>
        <v>64.597644527245635</v>
      </c>
      <c r="O155" s="11">
        <f t="shared" si="155"/>
        <v>65.726059374607303</v>
      </c>
      <c r="P155" s="11">
        <f t="shared" si="155"/>
        <v>66.434128567837888</v>
      </c>
      <c r="Q155" s="11">
        <f t="shared" si="155"/>
        <v>70.947089236011706</v>
      </c>
      <c r="S155" s="40">
        <f t="shared" si="150"/>
        <v>3.21144826431079</v>
      </c>
      <c r="T155" s="40">
        <f t="shared" si="151"/>
        <v>0.51089322088042621</v>
      </c>
      <c r="W155" s="10" t="str">
        <f t="shared" ref="W155:AB155" si="156">W10</f>
        <v>21 Science, research, engineering and technology professionals</v>
      </c>
      <c r="X155" s="11">
        <f t="shared" si="156"/>
        <v>10.880069988903339</v>
      </c>
      <c r="Y155" s="11">
        <f t="shared" si="156"/>
        <v>12.051727615099731</v>
      </c>
      <c r="Z155" s="11">
        <f t="shared" si="156"/>
        <v>14.924810512741237</v>
      </c>
      <c r="AA155" s="11">
        <f t="shared" si="156"/>
        <v>17.478887717281445</v>
      </c>
      <c r="AB155" s="11">
        <f t="shared" si="156"/>
        <v>21.384280845874954</v>
      </c>
      <c r="AD155" s="40">
        <f t="shared" si="153"/>
        <v>6.5259528071995865</v>
      </c>
      <c r="AE155" s="40">
        <f t="shared" si="154"/>
        <v>2.4265130831351955</v>
      </c>
    </row>
    <row r="156" spans="1:31" x14ac:dyDescent="0.2">
      <c r="A156" s="10" t="str">
        <f t="shared" si="142"/>
        <v>22 Health professionals</v>
      </c>
      <c r="B156" s="11">
        <f t="shared" si="142"/>
        <v>57.751654277255724</v>
      </c>
      <c r="C156" s="11">
        <f t="shared" si="146"/>
        <v>73.432803421766266</v>
      </c>
      <c r="D156" s="11">
        <f t="shared" si="146"/>
        <v>72.11631918437665</v>
      </c>
      <c r="E156" s="11">
        <f t="shared" si="146"/>
        <v>78.166343485113671</v>
      </c>
      <c r="F156" s="11">
        <f t="shared" si="146"/>
        <v>85.5557678076499</v>
      </c>
      <c r="H156" s="40">
        <f t="shared" si="147"/>
        <v>4.5427270385579366</v>
      </c>
      <c r="I156" s="40">
        <f t="shared" si="148"/>
        <v>1.1457679343445104</v>
      </c>
      <c r="L156" s="10" t="str">
        <f t="shared" ref="L156:Q156" si="157">L11</f>
        <v>22 Health professionals</v>
      </c>
      <c r="M156" s="11">
        <f t="shared" si="157"/>
        <v>13.511194594176192</v>
      </c>
      <c r="N156" s="11">
        <f t="shared" si="157"/>
        <v>17.408400763402646</v>
      </c>
      <c r="O156" s="11">
        <f t="shared" si="157"/>
        <v>18.367325034140244</v>
      </c>
      <c r="P156" s="11">
        <f t="shared" si="157"/>
        <v>19.600470345127114</v>
      </c>
      <c r="Q156" s="11">
        <f t="shared" si="157"/>
        <v>21.103857740520528</v>
      </c>
      <c r="S156" s="40">
        <f t="shared" si="150"/>
        <v>6.3335791967432442</v>
      </c>
      <c r="T156" s="40">
        <f t="shared" si="151"/>
        <v>0.93018344721935708</v>
      </c>
      <c r="W156" s="10" t="str">
        <f t="shared" ref="W156:AB156" si="158">W11</f>
        <v>22 Health professionals</v>
      </c>
      <c r="X156" s="11">
        <f t="shared" si="158"/>
        <v>44.240459683079571</v>
      </c>
      <c r="Y156" s="11">
        <f t="shared" si="158"/>
        <v>56.024402658363556</v>
      </c>
      <c r="Z156" s="11">
        <f t="shared" si="158"/>
        <v>53.748994150236378</v>
      </c>
      <c r="AA156" s="11">
        <f t="shared" si="158"/>
        <v>58.565873139986472</v>
      </c>
      <c r="AB156" s="11">
        <f t="shared" si="158"/>
        <v>64.451910067129432</v>
      </c>
      <c r="AD156" s="40">
        <f t="shared" si="153"/>
        <v>3.9705022909570564</v>
      </c>
      <c r="AE156" s="40">
        <f t="shared" si="154"/>
        <v>1.2179871931540909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59.281949900412442</v>
      </c>
      <c r="C157" s="11">
        <f t="shared" si="146"/>
        <v>62.019188115972483</v>
      </c>
      <c r="D157" s="11">
        <f t="shared" si="146"/>
        <v>65.582624731337319</v>
      </c>
      <c r="E157" s="11">
        <f t="shared" si="146"/>
        <v>69.818543599992381</v>
      </c>
      <c r="F157" s="11">
        <f t="shared" si="146"/>
        <v>77.967570893354406</v>
      </c>
      <c r="H157" s="40">
        <f t="shared" si="147"/>
        <v>2.0406608955247263</v>
      </c>
      <c r="I157" s="40">
        <f t="shared" si="148"/>
        <v>1.1598897443564571</v>
      </c>
      <c r="L157" s="10" t="str">
        <f t="shared" ref="L157:Q157" si="159">L12</f>
        <v>23 Teaching and other educational professionals</v>
      </c>
      <c r="M157" s="11">
        <f t="shared" si="159"/>
        <v>19.97399780568891</v>
      </c>
      <c r="N157" s="11">
        <f t="shared" si="159"/>
        <v>19.845920886804322</v>
      </c>
      <c r="O157" s="11">
        <f t="shared" si="159"/>
        <v>21.459255347050352</v>
      </c>
      <c r="P157" s="11">
        <f t="shared" si="159"/>
        <v>23.132466103220299</v>
      </c>
      <c r="Q157" s="11">
        <f t="shared" si="159"/>
        <v>24.968072989190667</v>
      </c>
      <c r="S157" s="40">
        <f t="shared" si="150"/>
        <v>1.4448326265411149</v>
      </c>
      <c r="T157" s="40">
        <f t="shared" si="151"/>
        <v>1.0147263917490656</v>
      </c>
      <c r="W157" s="10" t="str">
        <f t="shared" ref="W157:AB157" si="160">W12</f>
        <v>23 Teaching and other educational professionals</v>
      </c>
      <c r="X157" s="11">
        <f t="shared" si="160"/>
        <v>39.307952094723497</v>
      </c>
      <c r="Y157" s="11">
        <f t="shared" si="160"/>
        <v>42.173267229168133</v>
      </c>
      <c r="Z157" s="11">
        <f t="shared" si="160"/>
        <v>44.123369384286946</v>
      </c>
      <c r="AA157" s="11">
        <f t="shared" si="160"/>
        <v>46.686077496772143</v>
      </c>
      <c r="AB157" s="11">
        <f t="shared" si="160"/>
        <v>52.999497904163789</v>
      </c>
      <c r="AD157" s="40">
        <f t="shared" si="153"/>
        <v>2.3381708194097017</v>
      </c>
      <c r="AE157" s="40">
        <f t="shared" si="154"/>
        <v>1.2294488753857635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66.778980443853555</v>
      </c>
      <c r="C158" s="11">
        <f t="shared" si="146"/>
        <v>79.110359278388884</v>
      </c>
      <c r="D158" s="11">
        <f t="shared" si="146"/>
        <v>86.598969341200913</v>
      </c>
      <c r="E158" s="11">
        <f t="shared" si="146"/>
        <v>96.608105373654809</v>
      </c>
      <c r="F158" s="11">
        <f t="shared" si="146"/>
        <v>109.00119355872332</v>
      </c>
      <c r="H158" s="40">
        <f t="shared" si="147"/>
        <v>5.3354579799366197</v>
      </c>
      <c r="I158" s="40">
        <f t="shared" si="148"/>
        <v>1.5456292977662933</v>
      </c>
      <c r="L158" s="10" t="str">
        <f t="shared" ref="L158:Q158" si="161">L13</f>
        <v>24 Business, media and public service professionals</v>
      </c>
      <c r="M158" s="11">
        <f t="shared" si="161"/>
        <v>40.532225021931609</v>
      </c>
      <c r="N158" s="11">
        <f t="shared" si="161"/>
        <v>45.84359704810997</v>
      </c>
      <c r="O158" s="11">
        <f t="shared" si="161"/>
        <v>50.631270787267709</v>
      </c>
      <c r="P158" s="11">
        <f t="shared" si="161"/>
        <v>56.703472150161225</v>
      </c>
      <c r="Q158" s="11">
        <f t="shared" si="161"/>
        <v>61.595105245730593</v>
      </c>
      <c r="S158" s="40">
        <f t="shared" si="150"/>
        <v>4.5499131910132995</v>
      </c>
      <c r="T158" s="40">
        <f t="shared" si="151"/>
        <v>1.3153288149156284</v>
      </c>
      <c r="W158" s="10" t="str">
        <f t="shared" ref="W158:AB158" si="162">W13</f>
        <v>24 Business, media and public service professionals</v>
      </c>
      <c r="X158" s="11">
        <f t="shared" si="162"/>
        <v>26.246755421921918</v>
      </c>
      <c r="Y158" s="11">
        <f t="shared" si="162"/>
        <v>33.266762230278879</v>
      </c>
      <c r="Z158" s="11">
        <f t="shared" si="162"/>
        <v>35.967698553933303</v>
      </c>
      <c r="AA158" s="11">
        <f t="shared" si="162"/>
        <v>39.904633223493583</v>
      </c>
      <c r="AB158" s="11">
        <f t="shared" si="162"/>
        <v>47.4060883129928</v>
      </c>
      <c r="AD158" s="40">
        <f t="shared" si="153"/>
        <v>6.5043644392727806</v>
      </c>
      <c r="AE158" s="40">
        <f t="shared" si="154"/>
        <v>1.8579109445618247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21.535130237554021</v>
      </c>
      <c r="C159" s="11">
        <f t="shared" si="146"/>
        <v>24.401971979465753</v>
      </c>
      <c r="D159" s="11">
        <f t="shared" si="146"/>
        <v>26.421972822042932</v>
      </c>
      <c r="E159" s="11">
        <f t="shared" si="146"/>
        <v>23.014071558610382</v>
      </c>
      <c r="F159" s="11">
        <f t="shared" si="146"/>
        <v>24.214683007594637</v>
      </c>
      <c r="H159" s="40">
        <f t="shared" si="147"/>
        <v>4.1750092723940035</v>
      </c>
      <c r="I159" s="40">
        <f t="shared" si="148"/>
        <v>-0.57989065780653659</v>
      </c>
      <c r="L159" s="10" t="str">
        <f t="shared" ref="L159:Q159" si="163">L14</f>
        <v>31 Science, engineering and technology associate professionals</v>
      </c>
      <c r="M159" s="11">
        <f t="shared" si="163"/>
        <v>16.737200411704247</v>
      </c>
      <c r="N159" s="11">
        <f t="shared" si="163"/>
        <v>19.510322042774558</v>
      </c>
      <c r="O159" s="11">
        <f t="shared" si="163"/>
        <v>20.384666239957692</v>
      </c>
      <c r="P159" s="11">
        <f t="shared" si="163"/>
        <v>16.813471996628227</v>
      </c>
      <c r="Q159" s="11">
        <f t="shared" si="163"/>
        <v>16.92138683837576</v>
      </c>
      <c r="S159" s="40">
        <f t="shared" si="150"/>
        <v>4.0217504611395283</v>
      </c>
      <c r="T159" s="40">
        <f t="shared" si="151"/>
        <v>-1.2336911768258352</v>
      </c>
      <c r="W159" s="10" t="str">
        <f t="shared" ref="W159:AB159" si="164">W14</f>
        <v>31 Science, engineering and technology associate professionals</v>
      </c>
      <c r="X159" s="11">
        <f t="shared" si="164"/>
        <v>4.7979298258497316</v>
      </c>
      <c r="Y159" s="11">
        <f t="shared" si="164"/>
        <v>4.8916499366912127</v>
      </c>
      <c r="Z159" s="11">
        <f t="shared" si="164"/>
        <v>6.037306582085229</v>
      </c>
      <c r="AA159" s="11">
        <f t="shared" si="164"/>
        <v>6.2005995619821732</v>
      </c>
      <c r="AB159" s="11">
        <f t="shared" si="164"/>
        <v>7.2932961692188876</v>
      </c>
      <c r="AD159" s="40">
        <f t="shared" si="153"/>
        <v>4.7026967785609664</v>
      </c>
      <c r="AE159" s="40">
        <f t="shared" si="154"/>
        <v>1.2679553154137713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24.677780717490361</v>
      </c>
      <c r="C160" s="11">
        <f t="shared" si="146"/>
        <v>30.118658261127816</v>
      </c>
      <c r="D160" s="11">
        <f t="shared" si="146"/>
        <v>30.318809338588533</v>
      </c>
      <c r="E160" s="11">
        <f t="shared" si="146"/>
        <v>31.037468959661638</v>
      </c>
      <c r="F160" s="11">
        <f t="shared" si="146"/>
        <v>34.279110535570972</v>
      </c>
      <c r="H160" s="40">
        <f t="shared" si="147"/>
        <v>4.2032365194292876</v>
      </c>
      <c r="I160" s="40">
        <f t="shared" si="148"/>
        <v>0.82181085229695583</v>
      </c>
      <c r="L160" s="10" t="str">
        <f t="shared" ref="L160:Q160" si="165">L15</f>
        <v>32 Health and social care associate professionals</v>
      </c>
      <c r="M160" s="11">
        <f t="shared" si="165"/>
        <v>5.6382467823465028</v>
      </c>
      <c r="N160" s="11">
        <f t="shared" si="165"/>
        <v>6.3793228532765003</v>
      </c>
      <c r="O160" s="11">
        <f t="shared" si="165"/>
        <v>6.7486033752513412</v>
      </c>
      <c r="P160" s="11">
        <f t="shared" si="165"/>
        <v>6.3263943850278501</v>
      </c>
      <c r="Q160" s="11">
        <f t="shared" si="165"/>
        <v>6.6528421897327537</v>
      </c>
      <c r="S160" s="40">
        <f t="shared" si="150"/>
        <v>3.6606588494577652</v>
      </c>
      <c r="T160" s="40">
        <f>IF(Q$151-O$151 &lt;&gt; 0,(EXP(LN(Q160/O160)/(Q$151-O$151))-1)*100,0)</f>
        <v>-9.5230732023166009E-2</v>
      </c>
      <c r="W160" s="10" t="str">
        <f t="shared" ref="W160:AB160" si="166">W15</f>
        <v>32 Health and social care associate professionals</v>
      </c>
      <c r="X160" s="11">
        <f t="shared" si="166"/>
        <v>19.039533935143872</v>
      </c>
      <c r="Y160" s="11">
        <f t="shared" si="166"/>
        <v>23.739335407851289</v>
      </c>
      <c r="Z160" s="11">
        <f t="shared" si="166"/>
        <v>23.570205963337209</v>
      </c>
      <c r="AA160" s="11">
        <f t="shared" si="166"/>
        <v>24.711074574633756</v>
      </c>
      <c r="AB160" s="11">
        <f t="shared" si="166"/>
        <v>27.626268345838223</v>
      </c>
      <c r="AD160" s="40">
        <f t="shared" si="153"/>
        <v>4.3617643878667511</v>
      </c>
      <c r="AE160" s="40">
        <f t="shared" si="154"/>
        <v>1.0641799842481259</v>
      </c>
    </row>
    <row r="161" spans="1:31" x14ac:dyDescent="0.2">
      <c r="A161" s="10" t="str">
        <f t="shared" si="142"/>
        <v>33 Protective service occupations</v>
      </c>
      <c r="B161" s="11">
        <f t="shared" si="142"/>
        <v>13.594155462014154</v>
      </c>
      <c r="C161" s="11">
        <f t="shared" si="146"/>
        <v>14.274766665832407</v>
      </c>
      <c r="D161" s="11">
        <f t="shared" si="146"/>
        <v>15.15326128875075</v>
      </c>
      <c r="E161" s="11">
        <f t="shared" si="146"/>
        <v>18.192922874714469</v>
      </c>
      <c r="F161" s="11">
        <f t="shared" si="146"/>
        <v>21.312475506329005</v>
      </c>
      <c r="H161" s="40">
        <f t="shared" si="147"/>
        <v>2.1952654193586607</v>
      </c>
      <c r="I161" s="40">
        <f t="shared" si="148"/>
        <v>2.2998944664504473</v>
      </c>
      <c r="L161" s="10" t="str">
        <f t="shared" ref="L161:Q161" si="167">L16</f>
        <v>33 Protective service occupations</v>
      </c>
      <c r="M161" s="11">
        <f t="shared" si="167"/>
        <v>10.466403498732443</v>
      </c>
      <c r="N161" s="11">
        <f t="shared" si="167"/>
        <v>10.612830791868369</v>
      </c>
      <c r="O161" s="11">
        <f t="shared" si="167"/>
        <v>11.056571917381875</v>
      </c>
      <c r="P161" s="11">
        <f t="shared" si="167"/>
        <v>12.767450226547917</v>
      </c>
      <c r="Q161" s="11">
        <f t="shared" si="167"/>
        <v>13.89632036245925</v>
      </c>
      <c r="S161" s="40">
        <f t="shared" si="150"/>
        <v>1.1031307947829916</v>
      </c>
      <c r="T161" s="40">
        <f t="shared" si="151"/>
        <v>1.5356659264477157</v>
      </c>
      <c r="W161" s="10" t="str">
        <f t="shared" ref="W161:AB161" si="168">W16</f>
        <v>33 Protective service occupations</v>
      </c>
      <c r="X161" s="11">
        <f t="shared" si="168"/>
        <v>3.1277519632817308</v>
      </c>
      <c r="Y161" s="11">
        <f t="shared" si="168"/>
        <v>3.6619358739640191</v>
      </c>
      <c r="Z161" s="11">
        <f t="shared" si="168"/>
        <v>4.0966893713688801</v>
      </c>
      <c r="AA161" s="11">
        <f t="shared" si="168"/>
        <v>5.425472648166533</v>
      </c>
      <c r="AB161" s="11">
        <f t="shared" si="168"/>
        <v>7.4161551438697613</v>
      </c>
      <c r="AD161" s="40">
        <f t="shared" si="153"/>
        <v>5.5456031253258153</v>
      </c>
      <c r="AE161" s="40">
        <f t="shared" si="154"/>
        <v>4.035857571601853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21.41365079267041</v>
      </c>
      <c r="C162" s="11">
        <f t="shared" si="146"/>
        <v>22.686655494748678</v>
      </c>
      <c r="D162" s="11">
        <f t="shared" si="146"/>
        <v>23.399253068340716</v>
      </c>
      <c r="E162" s="11">
        <f t="shared" si="146"/>
        <v>22.172929758685044</v>
      </c>
      <c r="F162" s="11">
        <f t="shared" si="146"/>
        <v>24.606036846114883</v>
      </c>
      <c r="H162" s="40">
        <f t="shared" si="147"/>
        <v>1.7893299826615028</v>
      </c>
      <c r="I162" s="40">
        <f t="shared" si="148"/>
        <v>0.33581400528737149</v>
      </c>
      <c r="L162" s="10" t="str">
        <f t="shared" ref="L162:Q162" si="169">L17</f>
        <v>34 Culture, media and sports occupations</v>
      </c>
      <c r="M162" s="11">
        <f t="shared" si="169"/>
        <v>12.906647260448702</v>
      </c>
      <c r="N162" s="11">
        <f t="shared" si="169"/>
        <v>13.832244210791371</v>
      </c>
      <c r="O162" s="11">
        <f t="shared" si="169"/>
        <v>14.088820564607762</v>
      </c>
      <c r="P162" s="11">
        <f t="shared" si="169"/>
        <v>13.387057847556825</v>
      </c>
      <c r="Q162" s="11">
        <f t="shared" si="169"/>
        <v>14.530979226148565</v>
      </c>
      <c r="S162" s="40">
        <f t="shared" si="150"/>
        <v>1.768234283489134</v>
      </c>
      <c r="T162" s="40">
        <f t="shared" si="151"/>
        <v>0.20622070017011218</v>
      </c>
      <c r="W162" s="10" t="str">
        <f t="shared" ref="W162:AB162" si="170">W17</f>
        <v>34 Culture, media and sports occupations</v>
      </c>
      <c r="X162" s="11">
        <f t="shared" si="170"/>
        <v>8.5070035322217095</v>
      </c>
      <c r="Y162" s="11">
        <f t="shared" si="170"/>
        <v>8.8544112839573099</v>
      </c>
      <c r="Z162" s="11">
        <f t="shared" si="170"/>
        <v>9.3104325037329545</v>
      </c>
      <c r="AA162" s="11">
        <f t="shared" si="170"/>
        <v>8.7858719111282095</v>
      </c>
      <c r="AB162" s="11">
        <f t="shared" si="170"/>
        <v>10.075057619966323</v>
      </c>
      <c r="AD162" s="40">
        <f t="shared" si="153"/>
        <v>1.8213025793218263</v>
      </c>
      <c r="AE162" s="40">
        <f t="shared" si="154"/>
        <v>0.52756864061938025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77.706266356245024</v>
      </c>
      <c r="C163" s="11">
        <f t="shared" si="146"/>
        <v>83.941543675219521</v>
      </c>
      <c r="D163" s="11">
        <f t="shared" si="146"/>
        <v>86.1049772845587</v>
      </c>
      <c r="E163" s="11">
        <f t="shared" si="146"/>
        <v>82.539480823498081</v>
      </c>
      <c r="F163" s="11">
        <f t="shared" si="146"/>
        <v>86.270073937995036</v>
      </c>
      <c r="H163" s="40">
        <f t="shared" si="147"/>
        <v>2.0738375693921007</v>
      </c>
      <c r="I163" s="40">
        <f t="shared" si="148"/>
        <v>1.2771163414404541E-2</v>
      </c>
      <c r="L163" s="10" t="str">
        <f t="shared" ref="L163:Q163" si="171">L18</f>
        <v>35 Business and public service associate professionals</v>
      </c>
      <c r="M163" s="11">
        <f t="shared" si="171"/>
        <v>43.081405822214968</v>
      </c>
      <c r="N163" s="11">
        <f t="shared" si="171"/>
        <v>45.304622009843094</v>
      </c>
      <c r="O163" s="11">
        <f t="shared" si="171"/>
        <v>46.840705665649253</v>
      </c>
      <c r="P163" s="11">
        <f t="shared" si="171"/>
        <v>43.461882960422912</v>
      </c>
      <c r="Q163" s="11">
        <f t="shared" si="171"/>
        <v>42.890478916280983</v>
      </c>
      <c r="S163" s="40">
        <f t="shared" si="150"/>
        <v>1.6872991577499219</v>
      </c>
      <c r="T163" s="40">
        <f t="shared" si="151"/>
        <v>-0.58563005896277165</v>
      </c>
      <c r="W163" s="10" t="str">
        <f t="shared" ref="W163:AB163" si="172">W18</f>
        <v>35 Business and public service associate professionals</v>
      </c>
      <c r="X163" s="11">
        <f t="shared" si="172"/>
        <v>34.624860534030063</v>
      </c>
      <c r="Y163" s="11">
        <f t="shared" si="172"/>
        <v>38.636921665376413</v>
      </c>
      <c r="Z163" s="11">
        <f t="shared" si="172"/>
        <v>39.264271618909355</v>
      </c>
      <c r="AA163" s="11">
        <f t="shared" si="172"/>
        <v>39.077597863075248</v>
      </c>
      <c r="AB163" s="11">
        <f t="shared" si="172"/>
        <v>43.37959502171406</v>
      </c>
      <c r="AD163" s="40">
        <f t="shared" si="153"/>
        <v>2.5467503857888429</v>
      </c>
      <c r="AE163" s="40">
        <f t="shared" si="154"/>
        <v>0.66670721998653981</v>
      </c>
    </row>
    <row r="164" spans="1:31" x14ac:dyDescent="0.2">
      <c r="A164" s="10" t="str">
        <f t="shared" si="142"/>
        <v>41 Administrative occupations</v>
      </c>
      <c r="B164" s="11">
        <f t="shared" si="142"/>
        <v>139.87832891840384</v>
      </c>
      <c r="C164" s="11">
        <f t="shared" si="146"/>
        <v>136.59386333592013</v>
      </c>
      <c r="D164" s="11">
        <f t="shared" si="146"/>
        <v>142.31436233034793</v>
      </c>
      <c r="E164" s="11">
        <f t="shared" si="146"/>
        <v>132.32628809098898</v>
      </c>
      <c r="F164" s="11">
        <f t="shared" si="146"/>
        <v>125.95200408992692</v>
      </c>
      <c r="H164" s="40">
        <f t="shared" si="147"/>
        <v>0.34590616644989414</v>
      </c>
      <c r="I164" s="40">
        <f t="shared" si="148"/>
        <v>-0.81094406626944782</v>
      </c>
      <c r="L164" s="10" t="str">
        <f t="shared" ref="L164:Q164" si="173">L19</f>
        <v>41 Administrative occupations</v>
      </c>
      <c r="M164" s="11">
        <f t="shared" si="173"/>
        <v>44.134730844686558</v>
      </c>
      <c r="N164" s="11">
        <f t="shared" si="173"/>
        <v>41.5056301779953</v>
      </c>
      <c r="O164" s="11">
        <f t="shared" si="173"/>
        <v>49.461259174643089</v>
      </c>
      <c r="P164" s="11">
        <f t="shared" si="173"/>
        <v>48.1495736660519</v>
      </c>
      <c r="Q164" s="11">
        <f t="shared" si="173"/>
        <v>52.962715435045801</v>
      </c>
      <c r="S164" s="40">
        <f t="shared" si="150"/>
        <v>2.3050182524935847</v>
      </c>
      <c r="T164" s="40">
        <f t="shared" si="151"/>
        <v>0.4570309714413856</v>
      </c>
      <c r="W164" s="10" t="str">
        <f t="shared" ref="W164:AB164" si="174">W19</f>
        <v>41 Administrative occupations</v>
      </c>
      <c r="X164" s="11">
        <f t="shared" si="174"/>
        <v>95.743598073717152</v>
      </c>
      <c r="Y164" s="11">
        <f t="shared" si="174"/>
        <v>95.088233157925046</v>
      </c>
      <c r="Z164" s="11">
        <f t="shared" si="174"/>
        <v>92.853103155705128</v>
      </c>
      <c r="AA164" s="11">
        <f t="shared" si="174"/>
        <v>84.176714424937103</v>
      </c>
      <c r="AB164" s="11">
        <f t="shared" si="174"/>
        <v>72.989288654881037</v>
      </c>
      <c r="AD164" s="40">
        <f t="shared" si="153"/>
        <v>-0.61122550145208399</v>
      </c>
      <c r="AE164" s="40">
        <f t="shared" si="154"/>
        <v>-1.5918999023464608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31.901029429792885</v>
      </c>
      <c r="C165" s="11">
        <f t="shared" si="146"/>
        <v>28.726173665209242</v>
      </c>
      <c r="D165" s="11">
        <f t="shared" si="146"/>
        <v>28.01671821503151</v>
      </c>
      <c r="E165" s="11">
        <f t="shared" si="146"/>
        <v>29.413481315450955</v>
      </c>
      <c r="F165" s="11">
        <f t="shared" si="146"/>
        <v>19.990961739634823</v>
      </c>
      <c r="H165" s="40">
        <f t="shared" si="147"/>
        <v>-2.5633120961514377</v>
      </c>
      <c r="I165" s="40">
        <f t="shared" si="148"/>
        <v>-2.2250141611608654</v>
      </c>
      <c r="L165" s="10" t="str">
        <f t="shared" ref="L165:Q165" si="175">L20</f>
        <v>42 Secretarial and related occupations</v>
      </c>
      <c r="M165" s="11">
        <f t="shared" si="175"/>
        <v>2.7759823603204228</v>
      </c>
      <c r="N165" s="11">
        <f t="shared" si="175"/>
        <v>2.0856509582830203</v>
      </c>
      <c r="O165" s="11">
        <f t="shared" si="175"/>
        <v>2.1065144004908611</v>
      </c>
      <c r="P165" s="11">
        <f t="shared" si="175"/>
        <v>2.6844310449937119</v>
      </c>
      <c r="Q165" s="11">
        <f t="shared" si="175"/>
        <v>3.248579974620537</v>
      </c>
      <c r="S165" s="40">
        <f>IF(O$151-M$151 &lt;&gt; 0,(EXP(LN(O165/M165)/(O$151-M$151))-1)*100,0)</f>
        <v>-5.3698461750765762</v>
      </c>
      <c r="T165" s="40">
        <f t="shared" si="151"/>
        <v>2.9299927131563042</v>
      </c>
      <c r="W165" s="10" t="str">
        <f t="shared" ref="W165:AB165" si="176">W20</f>
        <v>42 Secretarial and related occupations</v>
      </c>
      <c r="X165" s="11">
        <f t="shared" si="176"/>
        <v>29.12504706947248</v>
      </c>
      <c r="Y165" s="11">
        <f t="shared" si="176"/>
        <v>26.64052270692622</v>
      </c>
      <c r="Z165" s="11">
        <f t="shared" si="176"/>
        <v>25.910203814540655</v>
      </c>
      <c r="AA165" s="11">
        <f t="shared" si="176"/>
        <v>26.72905027045724</v>
      </c>
      <c r="AB165" s="11">
        <f t="shared" si="176"/>
        <v>16.742381765014301</v>
      </c>
      <c r="AD165" s="40">
        <f t="shared" si="153"/>
        <v>-2.3120853777845674</v>
      </c>
      <c r="AE165" s="40">
        <f t="shared" si="154"/>
        <v>-2.8693203943944701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11.134350167014329</v>
      </c>
      <c r="C166" s="11">
        <f t="shared" si="146"/>
        <v>9.9448566935113689</v>
      </c>
      <c r="D166" s="11">
        <f t="shared" si="146"/>
        <v>8.3341405074561656</v>
      </c>
      <c r="E166" s="11">
        <f t="shared" si="146"/>
        <v>8.6911614899321954</v>
      </c>
      <c r="F166" s="11">
        <f t="shared" si="146"/>
        <v>9.7478556640223477</v>
      </c>
      <c r="H166" s="40">
        <f t="shared" si="147"/>
        <v>-5.628862784295718</v>
      </c>
      <c r="I166" s="40">
        <f t="shared" si="148"/>
        <v>1.0500543554755382</v>
      </c>
      <c r="L166" s="10" t="str">
        <f t="shared" ref="L166:Q166" si="177">L21</f>
        <v>51 Skilled agricultural and related trades</v>
      </c>
      <c r="M166" s="11">
        <f t="shared" si="177"/>
        <v>9.5230328916939602</v>
      </c>
      <c r="N166" s="11">
        <f t="shared" si="177"/>
        <v>8.4233293727441723</v>
      </c>
      <c r="O166" s="11">
        <f t="shared" si="177"/>
        <v>6.817645107427956</v>
      </c>
      <c r="P166" s="11">
        <f t="shared" si="177"/>
        <v>6.9460851353486612</v>
      </c>
      <c r="Q166" s="11">
        <f t="shared" si="177"/>
        <v>7.643587201385448</v>
      </c>
      <c r="S166" s="40">
        <f t="shared" si="150"/>
        <v>-6.4655016853930274</v>
      </c>
      <c r="T166" s="40">
        <f t="shared" si="151"/>
        <v>0.76526598588315675</v>
      </c>
      <c r="W166" s="10" t="str">
        <f t="shared" ref="W166:AB166" si="178">W21</f>
        <v>51 Skilled agricultural and related trades</v>
      </c>
      <c r="X166" s="11">
        <f t="shared" si="178"/>
        <v>1.6113172753203704</v>
      </c>
      <c r="Y166" s="11">
        <f t="shared" si="178"/>
        <v>1.5215273207672084</v>
      </c>
      <c r="Z166" s="11">
        <f t="shared" si="178"/>
        <v>1.5164954000282143</v>
      </c>
      <c r="AA166" s="11">
        <f t="shared" si="178"/>
        <v>1.7450763545835408</v>
      </c>
      <c r="AB166" s="11">
        <f t="shared" si="178"/>
        <v>2.1042684626368988</v>
      </c>
      <c r="AD166" s="40">
        <f t="shared" si="153"/>
        <v>-1.205673068755031</v>
      </c>
      <c r="AE166" s="40">
        <f t="shared" si="154"/>
        <v>2.2077912854746362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65.713396836047622</v>
      </c>
      <c r="C167" s="11">
        <f t="shared" si="146"/>
        <v>66.705351477899569</v>
      </c>
      <c r="D167" s="11">
        <f t="shared" si="146"/>
        <v>55.145897830887407</v>
      </c>
      <c r="E167" s="11">
        <f t="shared" si="146"/>
        <v>53.941511154337178</v>
      </c>
      <c r="F167" s="11">
        <f t="shared" si="146"/>
        <v>50.280239319064663</v>
      </c>
      <c r="H167" s="40">
        <f t="shared" si="147"/>
        <v>-3.4456467995251816</v>
      </c>
      <c r="I167" s="40">
        <f t="shared" si="148"/>
        <v>-0.61390927862131628</v>
      </c>
      <c r="L167" s="10" t="str">
        <f t="shared" ref="L167:Q167" si="179">L22</f>
        <v>52 Skilled metal, electrical and electronic trades</v>
      </c>
      <c r="M167" s="11">
        <f t="shared" si="179"/>
        <v>64.824228517265482</v>
      </c>
      <c r="N167" s="11">
        <f t="shared" si="179"/>
        <v>65.23284640712032</v>
      </c>
      <c r="O167" s="11">
        <f t="shared" si="179"/>
        <v>53.990446080251417</v>
      </c>
      <c r="P167" s="11">
        <f t="shared" si="179"/>
        <v>51.460703051207183</v>
      </c>
      <c r="Q167" s="11">
        <f t="shared" si="179"/>
        <v>47.229568123794152</v>
      </c>
      <c r="S167" s="40">
        <f t="shared" si="150"/>
        <v>-3.5913699246347797</v>
      </c>
      <c r="T167" s="40">
        <f t="shared" si="151"/>
        <v>-0.88794736552217923</v>
      </c>
      <c r="W167" s="10" t="str">
        <f t="shared" ref="W167:AB167" si="180">W22</f>
        <v>52 Skilled metal, electrical and electronic trades</v>
      </c>
      <c r="X167" s="11">
        <f t="shared" si="180"/>
        <v>0.8891683187821412</v>
      </c>
      <c r="Y167" s="11">
        <f t="shared" si="180"/>
        <v>1.4725050707792955</v>
      </c>
      <c r="Z167" s="11">
        <f t="shared" si="180"/>
        <v>1.1554517506359598</v>
      </c>
      <c r="AA167" s="11">
        <f t="shared" si="180"/>
        <v>2.4808081031299198</v>
      </c>
      <c r="AB167" s="11">
        <f t="shared" si="180"/>
        <v>3.0506711952705503</v>
      </c>
      <c r="AD167" s="40">
        <f t="shared" si="153"/>
        <v>5.3788772043627198</v>
      </c>
      <c r="AE167" s="40">
        <f t="shared" si="154"/>
        <v>6.6865257223760022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45.243390735503951</v>
      </c>
      <c r="C168" s="11">
        <f t="shared" si="146"/>
        <v>51.474351070487579</v>
      </c>
      <c r="D168" s="11">
        <f t="shared" si="146"/>
        <v>42.412863241998984</v>
      </c>
      <c r="E168" s="11">
        <f t="shared" si="146"/>
        <v>43.021143335685707</v>
      </c>
      <c r="F168" s="11">
        <f t="shared" si="146"/>
        <v>37.859107590724605</v>
      </c>
      <c r="H168" s="40">
        <f t="shared" si="147"/>
        <v>-1.2837863261171201</v>
      </c>
      <c r="I168" s="40">
        <f t="shared" si="148"/>
        <v>-0.75434125923644624</v>
      </c>
      <c r="L168" s="10" t="str">
        <f t="shared" ref="L168:Q168" si="181">L23</f>
        <v>53 Skilled construction and building trades</v>
      </c>
      <c r="M168" s="11">
        <f t="shared" si="181"/>
        <v>44.646193062004365</v>
      </c>
      <c r="N168" s="11">
        <f t="shared" si="181"/>
        <v>50.901555887574574</v>
      </c>
      <c r="O168" s="11">
        <f t="shared" si="181"/>
        <v>41.719138828741549</v>
      </c>
      <c r="P168" s="11">
        <f t="shared" si="181"/>
        <v>42.289935851821177</v>
      </c>
      <c r="Q168" s="11">
        <f t="shared" si="181"/>
        <v>37.02533154620172</v>
      </c>
      <c r="S168" s="40">
        <f t="shared" si="150"/>
        <v>-1.3470263697445972</v>
      </c>
      <c r="T168" s="40">
        <f t="shared" si="151"/>
        <v>-0.79256036914990835</v>
      </c>
      <c r="W168" s="10" t="str">
        <f t="shared" ref="W168:AB168" si="182">W23</f>
        <v>53 Skilled construction and building trades</v>
      </c>
      <c r="X168" s="11">
        <f t="shared" si="182"/>
        <v>0.59719767349959174</v>
      </c>
      <c r="Y168" s="11">
        <f t="shared" si="182"/>
        <v>0.57279518291295139</v>
      </c>
      <c r="Z168" s="11">
        <f t="shared" si="182"/>
        <v>0.69372441325741929</v>
      </c>
      <c r="AA168" s="11">
        <f t="shared" si="182"/>
        <v>0.7312074838645013</v>
      </c>
      <c r="AB168" s="11">
        <f t="shared" si="182"/>
        <v>0.83377604452288734</v>
      </c>
      <c r="AD168" s="40">
        <f t="shared" si="153"/>
        <v>3.0418801009161056</v>
      </c>
      <c r="AE168" s="40">
        <f t="shared" si="154"/>
        <v>1.2334790488911285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25.365579970038659</v>
      </c>
      <c r="C169" s="11">
        <f t="shared" si="146"/>
        <v>22.288627637543083</v>
      </c>
      <c r="D169" s="11">
        <f t="shared" si="146"/>
        <v>22.332966906852086</v>
      </c>
      <c r="E169" s="11">
        <f t="shared" si="146"/>
        <v>21.474191365326636</v>
      </c>
      <c r="F169" s="11">
        <f t="shared" si="146"/>
        <v>20.707336192508865</v>
      </c>
      <c r="H169" s="40">
        <f t="shared" si="147"/>
        <v>-2.5144322930742979</v>
      </c>
      <c r="I169" s="40">
        <f t="shared" si="148"/>
        <v>-0.50257206271339117</v>
      </c>
      <c r="L169" s="10" t="str">
        <f t="shared" ref="L169:Q169" si="183">L24</f>
        <v>54 Textiles, printing and other skilled trades</v>
      </c>
      <c r="M169" s="11">
        <f t="shared" si="183"/>
        <v>16.262206785474685</v>
      </c>
      <c r="N169" s="11">
        <f t="shared" si="183"/>
        <v>14.142859015213118</v>
      </c>
      <c r="O169" s="11">
        <f t="shared" si="183"/>
        <v>12.925258663808217</v>
      </c>
      <c r="P169" s="11">
        <f t="shared" si="183"/>
        <v>12.147759775852899</v>
      </c>
      <c r="Q169" s="11">
        <f t="shared" si="183"/>
        <v>11.293901215394678</v>
      </c>
      <c r="S169" s="40">
        <f t="shared" si="150"/>
        <v>-4.4893165470848757</v>
      </c>
      <c r="T169" s="40">
        <f t="shared" si="151"/>
        <v>-0.89543732117709496</v>
      </c>
      <c r="W169" s="10" t="str">
        <f t="shared" ref="W169:AB169" si="184">W24</f>
        <v>54 Textiles, printing and other skilled trades</v>
      </c>
      <c r="X169" s="11">
        <f t="shared" si="184"/>
        <v>9.1033731845639849</v>
      </c>
      <c r="Y169" s="11">
        <f t="shared" si="184"/>
        <v>8.1457686223299444</v>
      </c>
      <c r="Z169" s="11">
        <f t="shared" si="184"/>
        <v>9.4077082430438814</v>
      </c>
      <c r="AA169" s="11">
        <f t="shared" si="184"/>
        <v>9.326431589473728</v>
      </c>
      <c r="AB169" s="11">
        <f t="shared" si="184"/>
        <v>9.4134349771141856</v>
      </c>
      <c r="AD169" s="40">
        <f t="shared" si="153"/>
        <v>0.65985460344031299</v>
      </c>
      <c r="AE169" s="40">
        <f t="shared" si="154"/>
        <v>4.0570333388778579E-3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108.27911132410225</v>
      </c>
      <c r="C170" s="11">
        <f t="shared" si="146"/>
        <v>115.84108228539445</v>
      </c>
      <c r="D170" s="11">
        <f t="shared" si="146"/>
        <v>112.12090057177249</v>
      </c>
      <c r="E170" s="11">
        <f t="shared" si="146"/>
        <v>121.76416683026633</v>
      </c>
      <c r="F170" s="11">
        <f t="shared" si="146"/>
        <v>134.0944107941005</v>
      </c>
      <c r="H170" s="40">
        <f t="shared" si="147"/>
        <v>0.69974688655489725</v>
      </c>
      <c r="I170" s="40">
        <f t="shared" si="148"/>
        <v>1.2002549472361901</v>
      </c>
      <c r="L170" s="10" t="str">
        <f t="shared" ref="L170:Q170" si="185">L25</f>
        <v>61 Caring personal service occupations</v>
      </c>
      <c r="M170" s="11">
        <f t="shared" si="185"/>
        <v>11.662650143501136</v>
      </c>
      <c r="N170" s="11">
        <f t="shared" si="185"/>
        <v>12.521830365541614</v>
      </c>
      <c r="O170" s="11">
        <f t="shared" si="185"/>
        <v>11.999427797688567</v>
      </c>
      <c r="P170" s="11">
        <f t="shared" si="185"/>
        <v>14.748851136017654</v>
      </c>
      <c r="Q170" s="11">
        <f t="shared" si="185"/>
        <v>16.896680781564648</v>
      </c>
      <c r="S170" s="40">
        <f t="shared" si="150"/>
        <v>0.57097438022739588</v>
      </c>
      <c r="T170" s="40">
        <f t="shared" si="151"/>
        <v>2.3079519483294453</v>
      </c>
      <c r="W170" s="10" t="str">
        <f t="shared" ref="W170:AB170" si="186">W25</f>
        <v>61 Caring personal service occupations</v>
      </c>
      <c r="X170" s="11">
        <f t="shared" si="186"/>
        <v>96.616461180601092</v>
      </c>
      <c r="Y170" s="11">
        <f t="shared" si="186"/>
        <v>103.31925191985282</v>
      </c>
      <c r="Z170" s="11">
        <f t="shared" si="186"/>
        <v>100.12147277408391</v>
      </c>
      <c r="AA170" s="11">
        <f t="shared" si="186"/>
        <v>107.01531569424857</v>
      </c>
      <c r="AB170" s="11">
        <f t="shared" si="186"/>
        <v>117.19773001253591</v>
      </c>
      <c r="AD170" s="40">
        <f t="shared" si="153"/>
        <v>0.71524664197577525</v>
      </c>
      <c r="AE170" s="40">
        <f t="shared" si="154"/>
        <v>1.0553858659680504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30.082144467863088</v>
      </c>
      <c r="C171" s="11">
        <f t="shared" si="146"/>
        <v>28.563366678012851</v>
      </c>
      <c r="D171" s="11">
        <f t="shared" si="146"/>
        <v>26.071197050792069</v>
      </c>
      <c r="E171" s="11">
        <f t="shared" si="146"/>
        <v>26.528524333290523</v>
      </c>
      <c r="F171" s="11">
        <f t="shared" si="146"/>
        <v>27.29376375435448</v>
      </c>
      <c r="H171" s="40">
        <f t="shared" si="147"/>
        <v>-2.8214452493247832</v>
      </c>
      <c r="I171" s="40">
        <f t="shared" si="148"/>
        <v>0.3059811596607398</v>
      </c>
      <c r="L171" s="10" t="str">
        <f t="shared" ref="L171:Q171" si="187">L26</f>
        <v>62 Leisure, travel and related personal service occupations</v>
      </c>
      <c r="M171" s="11">
        <f t="shared" si="187"/>
        <v>8.096487569613954</v>
      </c>
      <c r="N171" s="11">
        <f t="shared" si="187"/>
        <v>8.3582280262140287</v>
      </c>
      <c r="O171" s="11">
        <f t="shared" si="187"/>
        <v>7.8966107921758555</v>
      </c>
      <c r="P171" s="11">
        <f t="shared" si="187"/>
        <v>8.0979226038068148</v>
      </c>
      <c r="Q171" s="11">
        <f t="shared" si="187"/>
        <v>8.5059888745480556</v>
      </c>
      <c r="S171" s="40">
        <f t="shared" si="150"/>
        <v>-0.49868602142519869</v>
      </c>
      <c r="T171" s="40">
        <f t="shared" si="151"/>
        <v>0.49680892400989496</v>
      </c>
      <c r="W171" s="10" t="str">
        <f t="shared" ref="W171:AB171" si="188">W26</f>
        <v>62 Leisure, travel and related personal service occupations</v>
      </c>
      <c r="X171" s="11">
        <f t="shared" si="188"/>
        <v>21.985656898249157</v>
      </c>
      <c r="Y171" s="11">
        <f t="shared" si="188"/>
        <v>20.20513865179883</v>
      </c>
      <c r="Z171" s="11">
        <f t="shared" si="188"/>
        <v>18.17458625861623</v>
      </c>
      <c r="AA171" s="11">
        <f t="shared" si="188"/>
        <v>18.430601729483701</v>
      </c>
      <c r="AB171" s="11">
        <f t="shared" si="188"/>
        <v>18.787774879806403</v>
      </c>
      <c r="AD171" s="40">
        <f t="shared" si="153"/>
        <v>-3.735753149159915</v>
      </c>
      <c r="AE171" s="40">
        <f t="shared" si="154"/>
        <v>0.22145903988106674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1.2926597288046038</v>
      </c>
      <c r="C172" s="11">
        <f t="shared" si="146"/>
        <v>1.155746490978925</v>
      </c>
      <c r="D172" s="11">
        <f t="shared" si="146"/>
        <v>1.4245699917380525</v>
      </c>
      <c r="E172" s="11">
        <f t="shared" si="146"/>
        <v>1.2001974512890186</v>
      </c>
      <c r="F172" s="11">
        <f t="shared" si="146"/>
        <v>1.3224999776444588</v>
      </c>
      <c r="H172" s="40">
        <f t="shared" si="147"/>
        <v>1.9623683412091975</v>
      </c>
      <c r="I172" s="40">
        <f t="shared" si="148"/>
        <v>-0.49441466147236435</v>
      </c>
      <c r="L172" s="10" t="str">
        <f t="shared" ref="L172:Q172" si="189">L27</f>
        <v>63 Community and civil enforcement occupations</v>
      </c>
      <c r="M172" s="11">
        <f t="shared" si="189"/>
        <v>0.98922377495345326</v>
      </c>
      <c r="N172" s="11">
        <f t="shared" si="189"/>
        <v>0.76823215709202219</v>
      </c>
      <c r="O172" s="11">
        <f t="shared" si="189"/>
        <v>1.0878223130066726</v>
      </c>
      <c r="P172" s="11">
        <f t="shared" si="189"/>
        <v>0.75337171036916828</v>
      </c>
      <c r="Q172" s="11">
        <f t="shared" si="189"/>
        <v>0.86813921006957684</v>
      </c>
      <c r="S172" s="40">
        <f t="shared" si="150"/>
        <v>1.9184202474263445</v>
      </c>
      <c r="T172" s="40">
        <f t="shared" si="151"/>
        <v>-1.4926217427892463</v>
      </c>
      <c r="W172" s="10" t="str">
        <f t="shared" ref="W172:AB172" si="190">W27</f>
        <v>63 Community and civil enforcement occupations</v>
      </c>
      <c r="X172" s="11">
        <f t="shared" si="190"/>
        <v>0.30343595385114985</v>
      </c>
      <c r="Y172" s="11">
        <f t="shared" si="190"/>
        <v>0.38751433388690254</v>
      </c>
      <c r="Z172" s="11">
        <f t="shared" si="190"/>
        <v>0.33674767873137768</v>
      </c>
      <c r="AA172" s="11">
        <f t="shared" si="190"/>
        <v>0.44682574091985156</v>
      </c>
      <c r="AB172" s="11">
        <f t="shared" si="190"/>
        <v>0.45436076757488231</v>
      </c>
      <c r="AD172" s="40">
        <f t="shared" si="153"/>
        <v>2.1051186703293423</v>
      </c>
      <c r="AE172" s="40">
        <f t="shared" si="154"/>
        <v>2.0171251509117027</v>
      </c>
    </row>
    <row r="173" spans="1:31" x14ac:dyDescent="0.2">
      <c r="A173" s="10" t="str">
        <f t="shared" si="142"/>
        <v>71 Sales occupations</v>
      </c>
      <c r="B173" s="11">
        <f t="shared" si="142"/>
        <v>85.043369150878306</v>
      </c>
      <c r="C173" s="11">
        <f t="shared" si="146"/>
        <v>79.260357778569883</v>
      </c>
      <c r="D173" s="11">
        <f t="shared" si="146"/>
        <v>77.553645479838437</v>
      </c>
      <c r="E173" s="11">
        <f t="shared" si="146"/>
        <v>71.542433470055173</v>
      </c>
      <c r="F173" s="11">
        <f t="shared" si="146"/>
        <v>67.713993755459057</v>
      </c>
      <c r="H173" s="40">
        <f t="shared" si="147"/>
        <v>-1.8269345667247583</v>
      </c>
      <c r="I173" s="40">
        <f t="shared" si="148"/>
        <v>-0.9004351527929555</v>
      </c>
      <c r="L173" s="10" t="str">
        <f t="shared" ref="L173:Q173" si="191">L28</f>
        <v>71 Sales occupations</v>
      </c>
      <c r="M173" s="11">
        <f t="shared" si="191"/>
        <v>34.440625199555249</v>
      </c>
      <c r="N173" s="11">
        <f t="shared" si="191"/>
        <v>34.444211674186654</v>
      </c>
      <c r="O173" s="11">
        <f t="shared" si="191"/>
        <v>33.823519562978937</v>
      </c>
      <c r="P173" s="11">
        <f t="shared" si="191"/>
        <v>31.641535635390003</v>
      </c>
      <c r="Q173" s="11">
        <f t="shared" si="191"/>
        <v>30.273463272665335</v>
      </c>
      <c r="S173" s="40">
        <f t="shared" si="150"/>
        <v>-0.36095552631454364</v>
      </c>
      <c r="T173" s="40">
        <f t="shared" si="151"/>
        <v>-0.73650690588982215</v>
      </c>
      <c r="W173" s="10" t="str">
        <f t="shared" ref="W173:AB173" si="192">W28</f>
        <v>71 Sales occupations</v>
      </c>
      <c r="X173" s="11">
        <f t="shared" si="192"/>
        <v>50.602743951323077</v>
      </c>
      <c r="Y173" s="11">
        <f t="shared" si="192"/>
        <v>44.816146104383158</v>
      </c>
      <c r="Z173" s="11">
        <f t="shared" si="192"/>
        <v>43.730125916859521</v>
      </c>
      <c r="AA173" s="11">
        <f t="shared" si="192"/>
        <v>39.900897834665081</v>
      </c>
      <c r="AB173" s="11">
        <f t="shared" si="192"/>
        <v>37.440530482793797</v>
      </c>
      <c r="AD173" s="40">
        <f t="shared" si="153"/>
        <v>-2.87716919994917</v>
      </c>
      <c r="AE173" s="40">
        <f t="shared" si="154"/>
        <v>-1.0298828409417093</v>
      </c>
    </row>
    <row r="174" spans="1:31" x14ac:dyDescent="0.2">
      <c r="A174" s="10" t="str">
        <f t="shared" si="142"/>
        <v>72 Customer service occupations</v>
      </c>
      <c r="B174" s="11">
        <f t="shared" si="142"/>
        <v>25.115774027544212</v>
      </c>
      <c r="C174" s="11">
        <f t="shared" si="146"/>
        <v>27.654044684763292</v>
      </c>
      <c r="D174" s="11">
        <f t="shared" si="146"/>
        <v>28.303483753546416</v>
      </c>
      <c r="E174" s="11">
        <f t="shared" si="146"/>
        <v>36.954747983496837</v>
      </c>
      <c r="F174" s="11">
        <f t="shared" si="146"/>
        <v>42.64219944350473</v>
      </c>
      <c r="H174" s="40">
        <f t="shared" si="147"/>
        <v>2.4185600179723821</v>
      </c>
      <c r="I174" s="40">
        <f t="shared" si="148"/>
        <v>2.7700687023483495</v>
      </c>
      <c r="L174" s="10" t="str">
        <f t="shared" ref="L174:Q174" si="193">L29</f>
        <v>72 Customer service occupations</v>
      </c>
      <c r="M174" s="11">
        <f t="shared" si="193"/>
        <v>10.95761516638655</v>
      </c>
      <c r="N174" s="11">
        <f t="shared" si="193"/>
        <v>10.5464091986962</v>
      </c>
      <c r="O174" s="11">
        <f t="shared" si="193"/>
        <v>12.056362220500644</v>
      </c>
      <c r="P174" s="11">
        <f t="shared" si="193"/>
        <v>16.990797960504743</v>
      </c>
      <c r="Q174" s="11">
        <f t="shared" si="193"/>
        <v>19.875516494810928</v>
      </c>
      <c r="S174" s="40">
        <f t="shared" si="150"/>
        <v>1.9295363461355297</v>
      </c>
      <c r="T174" s="40">
        <f t="shared" si="151"/>
        <v>3.3887954962848132</v>
      </c>
      <c r="W174" s="10" t="str">
        <f t="shared" ref="W174:AB174" si="194">W29</f>
        <v>72 Customer service occupations</v>
      </c>
      <c r="X174" s="11">
        <f t="shared" si="194"/>
        <v>14.158158861157663</v>
      </c>
      <c r="Y174" s="11">
        <f t="shared" si="194"/>
        <v>17.107635486067071</v>
      </c>
      <c r="Z174" s="11">
        <f t="shared" si="194"/>
        <v>16.247121533045743</v>
      </c>
      <c r="AA174" s="11">
        <f t="shared" si="194"/>
        <v>19.963950022992133</v>
      </c>
      <c r="AB174" s="11">
        <f t="shared" si="194"/>
        <v>22.766682948693852</v>
      </c>
      <c r="AD174" s="40">
        <f t="shared" si="153"/>
        <v>2.790725095375457</v>
      </c>
      <c r="AE174" s="40">
        <f>IF(AB$151-Z$151 &lt;&gt; 0,(EXP(LN(AB174/Z174)/(AB$151-Z$151))-1)*100,0)</f>
        <v>2.2747018279685172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51.643342107026285</v>
      </c>
      <c r="C175" s="11">
        <f t="shared" si="146"/>
        <v>49.397031645585294</v>
      </c>
      <c r="D175" s="11">
        <f t="shared" si="146"/>
        <v>41.662370182719663</v>
      </c>
      <c r="E175" s="11">
        <f t="shared" si="146"/>
        <v>50.500122206811724</v>
      </c>
      <c r="F175" s="11">
        <f t="shared" si="146"/>
        <v>49.768422164415014</v>
      </c>
      <c r="H175" s="40">
        <f t="shared" si="147"/>
        <v>-4.204319533642364</v>
      </c>
      <c r="I175" s="40">
        <f t="shared" si="148"/>
        <v>1.1922672603291939</v>
      </c>
      <c r="L175" s="10" t="str">
        <f t="shared" ref="L175:Q175" si="195">L30</f>
        <v>81 Process, plant and machine operatives</v>
      </c>
      <c r="M175" s="11">
        <f t="shared" si="195"/>
        <v>41.661295881709201</v>
      </c>
      <c r="N175" s="11">
        <f t="shared" si="195"/>
        <v>38.733372224485109</v>
      </c>
      <c r="O175" s="11">
        <f t="shared" si="195"/>
        <v>32.459144765423659</v>
      </c>
      <c r="P175" s="11">
        <f t="shared" si="195"/>
        <v>38.706277360353546</v>
      </c>
      <c r="Q175" s="11">
        <f t="shared" si="195"/>
        <v>37.374643805531363</v>
      </c>
      <c r="S175" s="40">
        <f t="shared" si="150"/>
        <v>-4.8692633720075706</v>
      </c>
      <c r="T175" s="40">
        <f t="shared" si="151"/>
        <v>0.94450110321835368</v>
      </c>
      <c r="W175" s="10" t="str">
        <f t="shared" ref="W175:AB175" si="196">W30</f>
        <v>81 Process, plant and machine operatives</v>
      </c>
      <c r="X175" s="11">
        <f t="shared" si="196"/>
        <v>9.9820462253170543</v>
      </c>
      <c r="Y175" s="11">
        <f t="shared" si="196"/>
        <v>10.66365942110019</v>
      </c>
      <c r="Z175" s="11">
        <f t="shared" si="196"/>
        <v>9.2032254172959576</v>
      </c>
      <c r="AA175" s="11">
        <f t="shared" si="196"/>
        <v>11.793844846458144</v>
      </c>
      <c r="AB175" s="11">
        <f t="shared" si="196"/>
        <v>12.393778358883644</v>
      </c>
      <c r="AD175" s="40">
        <f t="shared" si="153"/>
        <v>-1.611555039738144</v>
      </c>
      <c r="AE175" s="40">
        <f t="shared" si="154"/>
        <v>2.0040881096700103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58.08695516380147</v>
      </c>
      <c r="C176" s="11">
        <f t="shared" si="146"/>
        <v>63.077640761724581</v>
      </c>
      <c r="D176" s="11">
        <f t="shared" si="146"/>
        <v>55.887109188366111</v>
      </c>
      <c r="E176" s="11">
        <f t="shared" si="146"/>
        <v>60.501117500539429</v>
      </c>
      <c r="F176" s="11">
        <f t="shared" si="146"/>
        <v>61.265452583588463</v>
      </c>
      <c r="H176" s="40">
        <f t="shared" si="147"/>
        <v>-0.76917392212635383</v>
      </c>
      <c r="I176" s="40">
        <f t="shared" si="148"/>
        <v>0.61442895798717867</v>
      </c>
      <c r="L176" s="10" t="str">
        <f t="shared" ref="L176:Q176" si="197">L31</f>
        <v>82 Transport and mobile machine drivers and operatives</v>
      </c>
      <c r="M176" s="11">
        <f t="shared" si="197"/>
        <v>55.306478888343925</v>
      </c>
      <c r="N176" s="11">
        <f t="shared" si="197"/>
        <v>60.042246563390826</v>
      </c>
      <c r="O176" s="11">
        <f t="shared" si="197"/>
        <v>53.31546558912639</v>
      </c>
      <c r="P176" s="11">
        <f t="shared" si="197"/>
        <v>56.596988798734152</v>
      </c>
      <c r="Q176" s="11">
        <f t="shared" si="197"/>
        <v>56.766246837154192</v>
      </c>
      <c r="S176" s="40">
        <f t="shared" si="150"/>
        <v>-0.73059032565698789</v>
      </c>
      <c r="T176" s="40">
        <f t="shared" si="151"/>
        <v>0.41897829035146827</v>
      </c>
      <c r="W176" s="10" t="str">
        <f t="shared" ref="W176:AB176" si="198">W31</f>
        <v>82 Transport and mobile machine drivers and operatives</v>
      </c>
      <c r="X176" s="11">
        <f t="shared" si="198"/>
        <v>2.78047627545758</v>
      </c>
      <c r="Y176" s="11">
        <f t="shared" si="198"/>
        <v>3.0353941983337127</v>
      </c>
      <c r="Z176" s="11">
        <f t="shared" si="198"/>
        <v>2.5716435992396161</v>
      </c>
      <c r="AA176" s="11">
        <f t="shared" si="198"/>
        <v>3.9041287018053064</v>
      </c>
      <c r="AB176" s="11">
        <f t="shared" si="198"/>
        <v>4.499205746434213</v>
      </c>
      <c r="AD176" s="40">
        <f t="shared" si="153"/>
        <v>-1.5494113331936732</v>
      </c>
      <c r="AE176" s="40">
        <f t="shared" si="154"/>
        <v>3.7994386648130041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27.519752486009605</v>
      </c>
      <c r="C177" s="11">
        <f t="shared" si="146"/>
        <v>24.60015284119363</v>
      </c>
      <c r="D177" s="11">
        <f t="shared" si="146"/>
        <v>21.542996276941501</v>
      </c>
      <c r="E177" s="11">
        <f t="shared" si="146"/>
        <v>18.365452066647659</v>
      </c>
      <c r="F177" s="11">
        <f t="shared" si="146"/>
        <v>17.50742278018198</v>
      </c>
      <c r="H177" s="40">
        <f t="shared" si="147"/>
        <v>-4.779092415233988</v>
      </c>
      <c r="I177" s="40">
        <f t="shared" si="148"/>
        <v>-1.3733214722353893</v>
      </c>
      <c r="L177" s="10" t="str">
        <f t="shared" ref="L177:Q178" si="199">L32</f>
        <v>91 Elementary trades and related occupations</v>
      </c>
      <c r="M177" s="11">
        <f t="shared" si="199"/>
        <v>20.876198829385409</v>
      </c>
      <c r="N177" s="11">
        <f t="shared" si="199"/>
        <v>18.750074143815286</v>
      </c>
      <c r="O177" s="11">
        <f t="shared" si="199"/>
        <v>16.881931064771837</v>
      </c>
      <c r="P177" s="11">
        <f t="shared" si="199"/>
        <v>14.304266837827001</v>
      </c>
      <c r="Q177" s="11">
        <f t="shared" si="199"/>
        <v>13.642560135174678</v>
      </c>
      <c r="S177" s="40">
        <f t="shared" si="150"/>
        <v>-4.1583813970791583</v>
      </c>
      <c r="T177" s="40">
        <f t="shared" si="151"/>
        <v>-1.4102912553412006</v>
      </c>
      <c r="W177" s="10" t="str">
        <f t="shared" ref="W177:AB178" si="200">W32</f>
        <v>91 Elementary trades and related occupations</v>
      </c>
      <c r="X177" s="11">
        <f t="shared" si="200"/>
        <v>6.6435536566241646</v>
      </c>
      <c r="Y177" s="11">
        <f t="shared" si="200"/>
        <v>5.8500786973783363</v>
      </c>
      <c r="Z177" s="11">
        <f t="shared" si="200"/>
        <v>4.6610652121696488</v>
      </c>
      <c r="AA177" s="11">
        <f t="shared" si="200"/>
        <v>4.0611852288206602</v>
      </c>
      <c r="AB177" s="11">
        <f t="shared" si="200"/>
        <v>3.8648626450073102</v>
      </c>
      <c r="AD177" s="40">
        <f t="shared" si="153"/>
        <v>-6.8426884916996888</v>
      </c>
      <c r="AE177" s="40">
        <f t="shared" si="154"/>
        <v>-1.2410207939171025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126.68979570227272</v>
      </c>
      <c r="C178" s="11">
        <f t="shared" si="146"/>
        <v>129.04947689104824</v>
      </c>
      <c r="D178" s="11">
        <f t="shared" si="146"/>
        <v>115.77854526710644</v>
      </c>
      <c r="E178" s="11">
        <f t="shared" si="146"/>
        <v>118.31547823323504</v>
      </c>
      <c r="F178" s="11">
        <f t="shared" si="146"/>
        <v>112.91926780957797</v>
      </c>
      <c r="H178" s="40">
        <f>IF(D$151-B$151 &lt;&gt; 0,(EXP(LN(D178/B178)/(D$151-B$151))-1)*100,0)</f>
        <v>-1.7851199613388102</v>
      </c>
      <c r="I178" s="40">
        <f t="shared" ref="I178" si="201">IF(F$151-D$151 &lt;&gt; 0,(EXP(LN(F178/D178)/(F$151-D$151))-1)*100,0)</f>
        <v>-0.16656881809671287</v>
      </c>
      <c r="L178" s="10" t="str">
        <f t="shared" si="199"/>
        <v>92 Elementary administration and service occupations</v>
      </c>
      <c r="M178" s="11">
        <f t="shared" si="199"/>
        <v>63.872900464993307</v>
      </c>
      <c r="N178" s="11">
        <f t="shared" si="199"/>
        <v>61.332022567707305</v>
      </c>
      <c r="O178" s="11">
        <f t="shared" si="199"/>
        <v>57.197341926765382</v>
      </c>
      <c r="P178" s="11">
        <f t="shared" si="199"/>
        <v>61.759491640640015</v>
      </c>
      <c r="Q178" s="11">
        <f t="shared" si="199"/>
        <v>59.734357639568358</v>
      </c>
      <c r="S178" s="40">
        <f t="shared" ref="S178" si="202">IF(O$151-M$151 &lt;&gt; 0,(EXP(LN(O178/M178)/(O$151-M$151))-1)*100,0)</f>
        <v>-2.1835624744281912</v>
      </c>
      <c r="T178" s="40">
        <f t="shared" ref="T178" si="203">IF(Q$151-O$151 &lt;&gt; 0,(EXP(LN(Q178/O178)/(Q$151-O$151))-1)*100,0)</f>
        <v>0.28975185299369155</v>
      </c>
      <c r="W178" s="10" t="str">
        <f t="shared" si="200"/>
        <v>92 Elementary administration and service occupations</v>
      </c>
      <c r="X178" s="11">
        <f t="shared" si="200"/>
        <v>62.81689523727956</v>
      </c>
      <c r="Y178" s="11">
        <f t="shared" si="200"/>
        <v>67.717454323341002</v>
      </c>
      <c r="Z178" s="11">
        <f t="shared" si="200"/>
        <v>58.581203340340963</v>
      </c>
      <c r="AA178" s="11">
        <f t="shared" si="200"/>
        <v>56.555986592595019</v>
      </c>
      <c r="AB178" s="11">
        <f t="shared" si="200"/>
        <v>53.184910170009552</v>
      </c>
      <c r="AD178" s="40">
        <f t="shared" ref="AD178" si="204">IF(Z$151-X$151 &lt;&gt; 0,(EXP(LN(Z178/X178)/(Z$151-X$151))-1)*100,0)</f>
        <v>-1.3865020143644546</v>
      </c>
      <c r="AE178" s="40">
        <f t="shared" ref="AE178" si="205">IF(AB$151-Z$151 &lt;&gt; 0,(EXP(LN(AB178/Z178)/(AB$151-Z$151))-1)*100,0)</f>
        <v>-0.64219022319583763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1356.5170000000003</v>
      </c>
      <c r="C180" s="34">
        <f t="shared" si="206"/>
        <v>1431.5589999999995</v>
      </c>
      <c r="D180" s="34">
        <f t="shared" si="206"/>
        <v>1399.5330000000004</v>
      </c>
      <c r="E180" s="34">
        <f t="shared" si="206"/>
        <v>1437.6330000000003</v>
      </c>
      <c r="F180" s="34">
        <f t="shared" si="206"/>
        <v>1489.4569999999997</v>
      </c>
      <c r="H180" s="43">
        <f>IF(D$151-B$151 &lt;&gt; 0,(EXP(LN(D180/B180)/(D$151-B$151))-1)*100,0)</f>
        <v>0.62631770309933277</v>
      </c>
      <c r="I180" s="43">
        <f t="shared" si="148"/>
        <v>0.41601638537631658</v>
      </c>
      <c r="L180" s="231" t="str">
        <f t="shared" ref="L180:Q180" si="207">L35</f>
        <v>All occupations</v>
      </c>
      <c r="M180" s="34">
        <f t="shared" si="207"/>
        <v>725.91384073219365</v>
      </c>
      <c r="N180" s="34">
        <f t="shared" si="207"/>
        <v>757.66527512360119</v>
      </c>
      <c r="O180" s="34">
        <f t="shared" si="207"/>
        <v>735.5073218620513</v>
      </c>
      <c r="P180" s="34">
        <f t="shared" si="207"/>
        <v>752.43666501268012</v>
      </c>
      <c r="Q180" s="34">
        <f t="shared" si="207"/>
        <v>770.7767868653342</v>
      </c>
      <c r="S180" s="43">
        <f t="shared" ref="S180" si="208">IF(O$151-M$151 &lt;&gt; 0,(EXP(LN(O180/M180)/(O$151-M$151))-1)*100,0)</f>
        <v>0.26292832847998326</v>
      </c>
      <c r="T180" s="43">
        <f t="shared" ref="T180" si="209">IF(Q$151-O$151 &lt;&gt; 0,(EXP(LN(Q180/O180)/(Q$151-O$151))-1)*100,0)</f>
        <v>0.31274352873091882</v>
      </c>
      <c r="W180" s="231" t="str">
        <f t="shared" ref="W180:AB180" si="210">W35</f>
        <v>All occupations</v>
      </c>
      <c r="X180" s="34">
        <f t="shared" si="210"/>
        <v>630.60315926780675</v>
      </c>
      <c r="Y180" s="34">
        <f t="shared" si="210"/>
        <v>673.89372487639855</v>
      </c>
      <c r="Z180" s="34">
        <f t="shared" si="210"/>
        <v>664.02567813794872</v>
      </c>
      <c r="AA180" s="34">
        <f t="shared" si="210"/>
        <v>685.19633498731957</v>
      </c>
      <c r="AB180" s="34">
        <f t="shared" si="210"/>
        <v>718.68021313466556</v>
      </c>
      <c r="AD180" s="43">
        <f t="shared" ref="AD180" si="211">IF(Z$151-X$151 &lt;&gt; 0,(EXP(LN(Z180/X180)/(Z$151-X$151))-1)*100,0)</f>
        <v>1.0382339032172005</v>
      </c>
      <c r="AE180" s="43">
        <f t="shared" ref="AE180" si="212">IF(AB$151-Z$151 &lt;&gt; 0,(EXP(LN(AB180/Z180)/(AB$151-Z$151))-1)*100,0)</f>
        <v>0.52869717694969953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Midlands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113.79089207834019</v>
      </c>
      <c r="C7" s="31">
        <f>'Occ T1'!C8</f>
        <v>130.59155702729041</v>
      </c>
      <c r="D7" s="31">
        <f>'Occ T1'!D8</f>
        <v>134.28417625805989</v>
      </c>
      <c r="E7" s="31">
        <f>'Occ T1'!E8</f>
        <v>137.6301004535967</v>
      </c>
      <c r="F7" s="31">
        <f>'Occ T1'!F8</f>
        <v>154.8537801660716</v>
      </c>
      <c r="H7" s="31">
        <f>C7-B7</f>
        <v>16.800664948950214</v>
      </c>
      <c r="I7" s="31">
        <f>D7-C7</f>
        <v>3.6926192307694805</v>
      </c>
      <c r="J7" s="31">
        <f>E7-D7</f>
        <v>3.34592419553681</v>
      </c>
      <c r="K7" s="31">
        <f>F7-E7</f>
        <v>17.223679712474905</v>
      </c>
      <c r="L7" s="31">
        <f>F7-D7</f>
        <v>20.569603908011715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79.475956715056427</v>
      </c>
      <c r="C8" s="32">
        <f>'Occ T2'!C8</f>
        <v>94.19861647455771</v>
      </c>
      <c r="D8" s="32">
        <f>'Occ T2'!D8</f>
        <v>96.312824748946369</v>
      </c>
      <c r="E8" s="32">
        <f>'Occ T2'!E8</f>
        <v>90.320615871169309</v>
      </c>
      <c r="F8" s="32">
        <f>'Occ T2'!F8</f>
        <v>99.457428017247423</v>
      </c>
      <c r="H8" s="31">
        <f t="shared" ref="H8:H9" si="0">C8-B8</f>
        <v>14.722659759501283</v>
      </c>
      <c r="I8" s="31">
        <f t="shared" ref="I8:I9" si="1">D8-C8</f>
        <v>2.114208274388659</v>
      </c>
      <c r="J8" s="31">
        <f t="shared" ref="J8:J9" si="2">E8-D8</f>
        <v>-5.9922088777770597</v>
      </c>
      <c r="K8" s="31">
        <f t="shared" ref="K8:K9" si="3">F8-E8</f>
        <v>9.136812146078114</v>
      </c>
      <c r="L8" s="31">
        <f t="shared" ref="L8:L49" si="4">F8-D8</f>
        <v>3.1446032683010543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34.314935363283759</v>
      </c>
      <c r="C9" s="32">
        <f>'Occ T2'!C9</f>
        <v>36.392940552732696</v>
      </c>
      <c r="D9" s="32">
        <f>'Occ T2'!D9</f>
        <v>37.971351509113518</v>
      </c>
      <c r="E9" s="32">
        <f>'Occ T2'!E9</f>
        <v>47.309484582427373</v>
      </c>
      <c r="F9" s="32">
        <f>'Occ T2'!F9</f>
        <v>55.396352148824171</v>
      </c>
      <c r="H9" s="31">
        <f t="shared" si="0"/>
        <v>2.0780051894489375</v>
      </c>
      <c r="I9" s="31">
        <f t="shared" si="1"/>
        <v>1.5784109563808215</v>
      </c>
      <c r="J9" s="31">
        <f t="shared" si="2"/>
        <v>9.3381330733138554</v>
      </c>
      <c r="K9" s="31">
        <f t="shared" si="3"/>
        <v>8.0868675663967977</v>
      </c>
      <c r="L9" s="31">
        <f t="shared" si="4"/>
        <v>17.425000639710653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250.81014414058265</v>
      </c>
      <c r="C11" s="31">
        <f>'Occ T1'!C9</f>
        <v>291.21172295847288</v>
      </c>
      <c r="D11" s="31">
        <f>'Occ T1'!D9</f>
        <v>304.94878314426342</v>
      </c>
      <c r="E11" s="31">
        <f>'Occ T1'!E9</f>
        <v>328.50600874388033</v>
      </c>
      <c r="F11" s="31">
        <f>'Occ T1'!F9</f>
        <v>364.85590234161441</v>
      </c>
      <c r="H11" s="31">
        <f>C11-B11</f>
        <v>40.401578817890226</v>
      </c>
      <c r="I11" s="31">
        <f t="shared" ref="I11:I49" si="5">D11-C11</f>
        <v>13.73706018579054</v>
      </c>
      <c r="J11" s="31">
        <f>E11-D11</f>
        <v>23.557225599616913</v>
      </c>
      <c r="K11" s="31">
        <f>F11-E11</f>
        <v>36.349893597734081</v>
      </c>
      <c r="L11" s="31">
        <f t="shared" si="4"/>
        <v>59.907119197350994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66.997559519060914</v>
      </c>
      <c r="C12" s="10">
        <f>'Occ T2'!C10</f>
        <v>76.649372142345214</v>
      </c>
      <c r="D12" s="10">
        <f>'Occ T2'!D10</f>
        <v>80.650869887348534</v>
      </c>
      <c r="E12" s="10">
        <f>'Occ T2'!E10</f>
        <v>83.913016285119454</v>
      </c>
      <c r="F12" s="10">
        <f>'Occ T2'!F10</f>
        <v>92.33137008188676</v>
      </c>
      <c r="H12" s="11">
        <f t="shared" ref="H12:K14" si="6">C12-B12</f>
        <v>9.6518126232843002</v>
      </c>
      <c r="I12" s="31">
        <f t="shared" si="5"/>
        <v>4.00149774500332</v>
      </c>
      <c r="J12" s="11">
        <f t="shared" si="6"/>
        <v>3.2621463977709197</v>
      </c>
      <c r="K12" s="11">
        <f t="shared" si="6"/>
        <v>8.4183537967673061</v>
      </c>
      <c r="L12" s="31">
        <f t="shared" si="4"/>
        <v>11.680500194538226</v>
      </c>
    </row>
    <row r="13" spans="1:12" x14ac:dyDescent="0.2">
      <c r="A13" s="10" t="str">
        <f>'Occ T2'!A11</f>
        <v>22 Health professionals</v>
      </c>
      <c r="B13" s="10">
        <f>'Occ T2'!B11</f>
        <v>57.751654277255724</v>
      </c>
      <c r="C13" s="10">
        <f>'Occ T2'!C11</f>
        <v>73.432803421766266</v>
      </c>
      <c r="D13" s="10">
        <f>'Occ T2'!D11</f>
        <v>72.11631918437665</v>
      </c>
      <c r="E13" s="10">
        <f>'Occ T2'!E11</f>
        <v>78.166343485113671</v>
      </c>
      <c r="F13" s="10">
        <f>'Occ T2'!F11</f>
        <v>85.5557678076499</v>
      </c>
      <c r="H13" s="11">
        <f t="shared" si="6"/>
        <v>15.681149144510542</v>
      </c>
      <c r="I13" s="31">
        <f t="shared" si="5"/>
        <v>-1.3164842373896164</v>
      </c>
      <c r="J13" s="11">
        <f t="shared" si="6"/>
        <v>6.0500243007370216</v>
      </c>
      <c r="K13" s="11">
        <f t="shared" si="6"/>
        <v>7.3894243225362288</v>
      </c>
      <c r="L13" s="31">
        <f t="shared" si="4"/>
        <v>13.43944862327325</v>
      </c>
    </row>
    <row r="14" spans="1:12" x14ac:dyDescent="0.2">
      <c r="A14" s="10" t="str">
        <f>'Occ T2'!A12</f>
        <v>23 Teaching and other educational professionals</v>
      </c>
      <c r="B14" s="10">
        <f>'Occ T2'!B12</f>
        <v>59.281949900412442</v>
      </c>
      <c r="C14" s="10">
        <f>'Occ T2'!C12</f>
        <v>62.019188115972483</v>
      </c>
      <c r="D14" s="10">
        <f>'Occ T2'!D12</f>
        <v>65.582624731337319</v>
      </c>
      <c r="E14" s="10">
        <f>'Occ T2'!E12</f>
        <v>69.818543599992381</v>
      </c>
      <c r="F14" s="10">
        <f>'Occ T2'!F12</f>
        <v>77.967570893354406</v>
      </c>
      <c r="H14" s="11">
        <f t="shared" si="6"/>
        <v>2.7372382155600405</v>
      </c>
      <c r="I14" s="31">
        <f t="shared" si="5"/>
        <v>3.5634366153648358</v>
      </c>
      <c r="J14" s="11">
        <f t="shared" si="6"/>
        <v>4.2359188686550624</v>
      </c>
      <c r="K14" s="11">
        <f t="shared" si="6"/>
        <v>8.1490272933620247</v>
      </c>
      <c r="L14" s="31">
        <f t="shared" si="4"/>
        <v>12.384946162017087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66.778980443853555</v>
      </c>
      <c r="C15" s="10">
        <f>'Occ T2'!C13</f>
        <v>79.110359278388884</v>
      </c>
      <c r="D15" s="10">
        <f>'Occ T2'!D13</f>
        <v>86.598969341200913</v>
      </c>
      <c r="E15" s="10">
        <f>'Occ T2'!E13</f>
        <v>96.608105373654809</v>
      </c>
      <c r="F15" s="10">
        <f>'Occ T2'!F13</f>
        <v>109.00119355872332</v>
      </c>
      <c r="H15" s="11">
        <f t="shared" ref="H15" si="7">C15-B15</f>
        <v>12.331378834535329</v>
      </c>
      <c r="I15" s="31">
        <f t="shared" si="5"/>
        <v>7.4886100628120289</v>
      </c>
      <c r="J15" s="11">
        <f t="shared" ref="J15" si="8">E15-D15</f>
        <v>10.009136032453895</v>
      </c>
      <c r="K15" s="11">
        <f t="shared" ref="K15" si="9">F15-E15</f>
        <v>12.393088185068507</v>
      </c>
      <c r="L15" s="31">
        <f t="shared" si="4"/>
        <v>22.402224217522402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158.92698356597396</v>
      </c>
      <c r="C17" s="31">
        <f>'Occ T1'!C10</f>
        <v>175.42359607639418</v>
      </c>
      <c r="D17" s="31">
        <f>'Occ T1'!D10</f>
        <v>181.39827380228164</v>
      </c>
      <c r="E17" s="31">
        <f>'Occ T1'!E10</f>
        <v>176.95687397516963</v>
      </c>
      <c r="F17" s="31">
        <f>'Occ T1'!F10</f>
        <v>190.68237983360456</v>
      </c>
      <c r="H17" s="31">
        <f t="shared" ref="H17:K21" si="10">C17-B17</f>
        <v>16.496612510420221</v>
      </c>
      <c r="I17" s="31">
        <f t="shared" si="5"/>
        <v>5.9746777258874602</v>
      </c>
      <c r="J17" s="31">
        <f t="shared" si="10"/>
        <v>-4.4413998271120079</v>
      </c>
      <c r="K17" s="31">
        <f t="shared" si="10"/>
        <v>13.725505858434929</v>
      </c>
      <c r="L17" s="31">
        <f t="shared" si="4"/>
        <v>9.2841060313229207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21.535130237554021</v>
      </c>
      <c r="C18" s="10">
        <f>'Occ T2'!C14</f>
        <v>24.401971979465753</v>
      </c>
      <c r="D18" s="10">
        <f>'Occ T2'!D14</f>
        <v>26.421972822042932</v>
      </c>
      <c r="E18" s="10">
        <f>'Occ T2'!E14</f>
        <v>23.014071558610382</v>
      </c>
      <c r="F18" s="10">
        <f>'Occ T2'!F14</f>
        <v>24.214683007594637</v>
      </c>
      <c r="H18" s="11">
        <f t="shared" si="10"/>
        <v>2.8668417419117311</v>
      </c>
      <c r="I18" s="31">
        <f t="shared" si="5"/>
        <v>2.0200008425771792</v>
      </c>
      <c r="J18" s="11">
        <f t="shared" si="10"/>
        <v>-3.4079012634325494</v>
      </c>
      <c r="K18" s="11">
        <f t="shared" si="10"/>
        <v>1.2006114489842545</v>
      </c>
      <c r="L18" s="31">
        <f t="shared" si="4"/>
        <v>-2.2072898144482949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24.677780717490361</v>
      </c>
      <c r="C19" s="10">
        <f>'Occ T2'!C15</f>
        <v>30.118658261127816</v>
      </c>
      <c r="D19" s="10">
        <f>'Occ T2'!D15</f>
        <v>30.318809338588533</v>
      </c>
      <c r="E19" s="10">
        <f>'Occ T2'!E15</f>
        <v>31.037468959661638</v>
      </c>
      <c r="F19" s="10">
        <f>'Occ T2'!F15</f>
        <v>34.279110535570972</v>
      </c>
      <c r="H19" s="11">
        <f t="shared" si="10"/>
        <v>5.4408775436374555</v>
      </c>
      <c r="I19" s="31">
        <f t="shared" si="5"/>
        <v>0.20015107746071692</v>
      </c>
      <c r="J19" s="11">
        <f t="shared" si="10"/>
        <v>0.71865962107310466</v>
      </c>
      <c r="K19" s="11">
        <f t="shared" si="10"/>
        <v>3.241641575909334</v>
      </c>
      <c r="L19" s="31">
        <f t="shared" si="4"/>
        <v>3.9603011969824387</v>
      </c>
    </row>
    <row r="20" spans="1:12" x14ac:dyDescent="0.2">
      <c r="A20" s="10" t="str">
        <f>'Occ T2'!A16</f>
        <v>33 Protective service occupations</v>
      </c>
      <c r="B20" s="10">
        <f>'Occ T2'!B16</f>
        <v>13.594155462014154</v>
      </c>
      <c r="C20" s="10">
        <f>'Occ T2'!C16</f>
        <v>14.274766665832407</v>
      </c>
      <c r="D20" s="10">
        <f>'Occ T2'!D16</f>
        <v>15.15326128875075</v>
      </c>
      <c r="E20" s="10">
        <f>'Occ T2'!E16</f>
        <v>18.192922874714469</v>
      </c>
      <c r="F20" s="10">
        <f>'Occ T2'!F16</f>
        <v>21.312475506329005</v>
      </c>
      <c r="H20" s="11">
        <f t="shared" si="10"/>
        <v>0.68061120381825368</v>
      </c>
      <c r="I20" s="31">
        <f t="shared" si="5"/>
        <v>0.87849462291834257</v>
      </c>
      <c r="J20" s="11">
        <f t="shared" si="10"/>
        <v>3.039661585963719</v>
      </c>
      <c r="K20" s="11">
        <f t="shared" si="10"/>
        <v>3.1195526316145354</v>
      </c>
      <c r="L20" s="31">
        <f t="shared" si="4"/>
        <v>6.1592142175782545</v>
      </c>
    </row>
    <row r="21" spans="1:12" x14ac:dyDescent="0.2">
      <c r="A21" s="10" t="str">
        <f>'Occ T2'!A17</f>
        <v>34 Culture, media and sports occupations</v>
      </c>
      <c r="B21" s="10">
        <f>'Occ T2'!B17</f>
        <v>21.41365079267041</v>
      </c>
      <c r="C21" s="10">
        <f>'Occ T2'!C17</f>
        <v>22.686655494748678</v>
      </c>
      <c r="D21" s="10">
        <f>'Occ T2'!D17</f>
        <v>23.399253068340716</v>
      </c>
      <c r="E21" s="10">
        <f>'Occ T2'!E17</f>
        <v>22.172929758685044</v>
      </c>
      <c r="F21" s="10">
        <f>'Occ T2'!F17</f>
        <v>24.606036846114883</v>
      </c>
      <c r="H21" s="11">
        <f t="shared" si="10"/>
        <v>1.2730047020782678</v>
      </c>
      <c r="I21" s="31">
        <f t="shared" si="5"/>
        <v>0.71259757359203846</v>
      </c>
      <c r="J21" s="11">
        <f t="shared" si="10"/>
        <v>-1.2263233096556725</v>
      </c>
      <c r="K21" s="11">
        <f t="shared" si="10"/>
        <v>2.4331070874298391</v>
      </c>
      <c r="L21" s="31">
        <f t="shared" si="4"/>
        <v>1.2067837777741666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77.706266356245024</v>
      </c>
      <c r="C22" s="10">
        <f>'Occ T2'!C18</f>
        <v>83.941543675219521</v>
      </c>
      <c r="D22" s="10">
        <f>'Occ T2'!D18</f>
        <v>86.1049772845587</v>
      </c>
      <c r="E22" s="10">
        <f>'Occ T2'!E18</f>
        <v>82.539480823498081</v>
      </c>
      <c r="F22" s="10">
        <f>'Occ T2'!F18</f>
        <v>86.270073937995036</v>
      </c>
      <c r="H22" s="11">
        <f t="shared" ref="H22" si="11">C22-B22</f>
        <v>6.2352773189744966</v>
      </c>
      <c r="I22" s="31">
        <f t="shared" si="5"/>
        <v>2.1634336093391795</v>
      </c>
      <c r="J22" s="11">
        <f t="shared" ref="J22" si="12">E22-D22</f>
        <v>-3.5654964610606186</v>
      </c>
      <c r="K22" s="11">
        <f t="shared" ref="K22" si="13">F22-E22</f>
        <v>3.7305931144969549</v>
      </c>
      <c r="L22" s="31">
        <f t="shared" si="4"/>
        <v>0.16509665343633628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171.77935834819672</v>
      </c>
      <c r="C24" s="31">
        <f>'Occ T1'!C11</f>
        <v>165.32003700112938</v>
      </c>
      <c r="D24" s="31">
        <f>'Occ T1'!D11</f>
        <v>170.33108054537945</v>
      </c>
      <c r="E24" s="31">
        <f>'Occ T1'!E11</f>
        <v>161.73976940643993</v>
      </c>
      <c r="F24" s="31">
        <f>'Occ T1'!F11</f>
        <v>145.94296582956173</v>
      </c>
      <c r="H24" s="31">
        <f t="shared" ref="H24:K26" si="14">C24-B24</f>
        <v>-6.4593213470673447</v>
      </c>
      <c r="I24" s="31">
        <f t="shared" si="5"/>
        <v>5.0110435442500716</v>
      </c>
      <c r="J24" s="31">
        <f t="shared" si="14"/>
        <v>-8.5913111389395169</v>
      </c>
      <c r="K24" s="31">
        <f t="shared" si="14"/>
        <v>-15.796803576878204</v>
      </c>
      <c r="L24" s="31">
        <f t="shared" si="4"/>
        <v>-24.388114715817721</v>
      </c>
    </row>
    <row r="25" spans="1:12" x14ac:dyDescent="0.2">
      <c r="A25" t="str">
        <f>'Occ T2'!A19</f>
        <v>41 Administrative occupations</v>
      </c>
      <c r="B25" s="32">
        <f>'Occ T2'!B19</f>
        <v>139.87832891840384</v>
      </c>
      <c r="C25" s="32">
        <f>'Occ T2'!C19</f>
        <v>136.59386333592013</v>
      </c>
      <c r="D25" s="32">
        <f>'Occ T2'!D19</f>
        <v>142.31436233034793</v>
      </c>
      <c r="E25" s="32">
        <f>'Occ T2'!E19</f>
        <v>132.32628809098898</v>
      </c>
      <c r="F25" s="32">
        <f>'Occ T2'!F19</f>
        <v>125.95200408992692</v>
      </c>
      <c r="H25" s="11">
        <f t="shared" si="14"/>
        <v>-3.2844655824837048</v>
      </c>
      <c r="I25" s="31">
        <f t="shared" si="5"/>
        <v>5.7204989944277997</v>
      </c>
      <c r="J25" s="11">
        <f t="shared" si="14"/>
        <v>-9.9880742393589514</v>
      </c>
      <c r="K25" s="11">
        <f t="shared" si="14"/>
        <v>-6.3742840010620654</v>
      </c>
      <c r="L25" s="31">
        <f t="shared" si="4"/>
        <v>-16.362358240421017</v>
      </c>
    </row>
    <row r="26" spans="1:12" x14ac:dyDescent="0.2">
      <c r="A26" t="str">
        <f>'Occ T2'!A20</f>
        <v>42 Secretarial and related occupations</v>
      </c>
      <c r="B26" s="32">
        <f>'Occ T2'!B20</f>
        <v>31.901029429792885</v>
      </c>
      <c r="C26" s="32">
        <f>'Occ T2'!C20</f>
        <v>28.726173665209242</v>
      </c>
      <c r="D26" s="32">
        <f>'Occ T2'!D20</f>
        <v>28.01671821503151</v>
      </c>
      <c r="E26" s="32">
        <f>'Occ T2'!E20</f>
        <v>29.413481315450955</v>
      </c>
      <c r="F26" s="32">
        <f>'Occ T2'!F20</f>
        <v>19.990961739634823</v>
      </c>
      <c r="H26" s="11">
        <f t="shared" si="14"/>
        <v>-3.1748557645836435</v>
      </c>
      <c r="I26" s="31">
        <f t="shared" si="5"/>
        <v>-0.70945545017773171</v>
      </c>
      <c r="J26" s="11">
        <f t="shared" si="14"/>
        <v>1.3967631004194452</v>
      </c>
      <c r="K26" s="11">
        <f t="shared" si="14"/>
        <v>-9.422519575816132</v>
      </c>
      <c r="L26" s="31">
        <f t="shared" si="4"/>
        <v>-8.0257564753966868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147.45671770860457</v>
      </c>
      <c r="C28" s="31">
        <f>'Occ T1'!C12</f>
        <v>150.41318687944158</v>
      </c>
      <c r="D28" s="31">
        <f>'Occ T1'!D12</f>
        <v>128.22586848719465</v>
      </c>
      <c r="E28" s="31">
        <f>'Occ T1'!E12</f>
        <v>127.12800734528172</v>
      </c>
      <c r="F28" s="31">
        <f>'Occ T1'!F12</f>
        <v>118.59453876632047</v>
      </c>
      <c r="H28" s="31">
        <f t="shared" ref="H28:K30" si="15">C28-B28</f>
        <v>2.9564691708370106</v>
      </c>
      <c r="I28" s="31">
        <f t="shared" si="5"/>
        <v>-22.187318392246937</v>
      </c>
      <c r="J28" s="31">
        <f t="shared" si="15"/>
        <v>-1.0978611419129294</v>
      </c>
      <c r="K28" s="31">
        <f t="shared" si="15"/>
        <v>-8.5334685789612479</v>
      </c>
      <c r="L28" s="31">
        <f t="shared" si="4"/>
        <v>-9.6313297208741773</v>
      </c>
    </row>
    <row r="29" spans="1:12" x14ac:dyDescent="0.2">
      <c r="A29" s="10" t="str">
        <f>'Occ T2'!A21</f>
        <v>51 Skilled agricultural and related trades</v>
      </c>
      <c r="B29" s="10">
        <f>'Occ T2'!B21</f>
        <v>11.134350167014329</v>
      </c>
      <c r="C29" s="10">
        <f>'Occ T2'!C21</f>
        <v>9.9448566935113689</v>
      </c>
      <c r="D29" s="10">
        <f>'Occ T2'!D21</f>
        <v>8.3341405074561656</v>
      </c>
      <c r="E29" s="10">
        <f>'Occ T2'!E21</f>
        <v>8.6911614899321954</v>
      </c>
      <c r="F29" s="10">
        <f>'Occ T2'!F21</f>
        <v>9.7478556640223477</v>
      </c>
      <c r="H29" s="11">
        <f t="shared" si="15"/>
        <v>-1.1894934735029601</v>
      </c>
      <c r="I29" s="31">
        <f t="shared" si="5"/>
        <v>-1.6107161860552033</v>
      </c>
      <c r="J29" s="11">
        <f t="shared" si="15"/>
        <v>0.35702098247602976</v>
      </c>
      <c r="K29" s="11">
        <f t="shared" si="15"/>
        <v>1.0566941740901523</v>
      </c>
      <c r="L29" s="31">
        <f t="shared" si="4"/>
        <v>1.4137151565661821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65.713396836047622</v>
      </c>
      <c r="C30" s="10">
        <f>'Occ T2'!C22</f>
        <v>66.705351477899569</v>
      </c>
      <c r="D30" s="10">
        <f>'Occ T2'!D22</f>
        <v>55.145897830887407</v>
      </c>
      <c r="E30" s="10">
        <f>'Occ T2'!E22</f>
        <v>53.941511154337178</v>
      </c>
      <c r="F30" s="10">
        <f>'Occ T2'!F22</f>
        <v>50.280239319064663</v>
      </c>
      <c r="H30" s="11">
        <f t="shared" si="15"/>
        <v>0.99195464185194737</v>
      </c>
      <c r="I30" s="31">
        <f t="shared" si="5"/>
        <v>-11.559453647012162</v>
      </c>
      <c r="J30" s="11">
        <f t="shared" si="15"/>
        <v>-1.2043866765502287</v>
      </c>
      <c r="K30" s="11">
        <f t="shared" si="15"/>
        <v>-3.6612718352725153</v>
      </c>
      <c r="L30" s="31">
        <f t="shared" si="4"/>
        <v>-4.865658511822744</v>
      </c>
    </row>
    <row r="31" spans="1:12" x14ac:dyDescent="0.2">
      <c r="A31" s="10" t="str">
        <f>'Occ T2'!A23</f>
        <v>53 Skilled construction and building trades</v>
      </c>
      <c r="B31" s="10">
        <f>'Occ T2'!B23</f>
        <v>45.243390735503951</v>
      </c>
      <c r="C31" s="10">
        <f>'Occ T2'!C23</f>
        <v>51.474351070487579</v>
      </c>
      <c r="D31" s="10">
        <f>'Occ T2'!D23</f>
        <v>42.412863241998984</v>
      </c>
      <c r="E31" s="10">
        <f>'Occ T2'!E23</f>
        <v>43.021143335685707</v>
      </c>
      <c r="F31" s="10">
        <f>'Occ T2'!F23</f>
        <v>37.859107590724605</v>
      </c>
      <c r="H31" s="11">
        <f t="shared" ref="H31:H32" si="16">C31-B31</f>
        <v>6.230960334983628</v>
      </c>
      <c r="I31" s="31">
        <f t="shared" si="5"/>
        <v>-9.0614878284885947</v>
      </c>
      <c r="J31" s="11">
        <f t="shared" ref="J31:J32" si="17">E31-D31</f>
        <v>0.60828009368672298</v>
      </c>
      <c r="K31" s="11">
        <f t="shared" ref="K31:K32" si="18">F31-E31</f>
        <v>-5.1620357449611021</v>
      </c>
      <c r="L31" s="31">
        <f t="shared" si="4"/>
        <v>-4.5537556512743791</v>
      </c>
    </row>
    <row r="32" spans="1:12" x14ac:dyDescent="0.2">
      <c r="A32" s="10" t="str">
        <f>'Occ T2'!A24</f>
        <v>54 Textiles, printing and other skilled trades</v>
      </c>
      <c r="B32" s="10">
        <f>'Occ T2'!B24</f>
        <v>25.365579970038659</v>
      </c>
      <c r="C32" s="10">
        <f>'Occ T2'!C24</f>
        <v>22.288627637543083</v>
      </c>
      <c r="D32" s="10">
        <f>'Occ T2'!D24</f>
        <v>22.332966906852086</v>
      </c>
      <c r="E32" s="10">
        <f>'Occ T2'!E24</f>
        <v>21.474191365326636</v>
      </c>
      <c r="F32" s="10">
        <f>'Occ T2'!F24</f>
        <v>20.707336192508865</v>
      </c>
      <c r="H32" s="11">
        <f t="shared" si="16"/>
        <v>-3.0769523324955763</v>
      </c>
      <c r="I32" s="31">
        <f t="shared" si="5"/>
        <v>4.433926930900256E-2</v>
      </c>
      <c r="J32" s="11">
        <f t="shared" si="17"/>
        <v>-0.85877554152544988</v>
      </c>
      <c r="K32" s="11">
        <f t="shared" si="18"/>
        <v>-0.76685517281777038</v>
      </c>
      <c r="L32" s="31">
        <f t="shared" si="4"/>
        <v>-1.6256307143432203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139.65391552076994</v>
      </c>
      <c r="C34" s="31">
        <f>'Occ T1'!C13</f>
        <v>145.56019545438622</v>
      </c>
      <c r="D34" s="31">
        <f>'Occ T1'!D13</f>
        <v>139.61666761430263</v>
      </c>
      <c r="E34" s="31">
        <f>'Occ T1'!E13</f>
        <v>149.4928886148459</v>
      </c>
      <c r="F34" s="31">
        <f>'Occ T1'!F13</f>
        <v>162.71067452609944</v>
      </c>
      <c r="H34" s="31">
        <f t="shared" ref="H34:K36" si="19">C34-B34</f>
        <v>5.9062799336162755</v>
      </c>
      <c r="I34" s="31">
        <f t="shared" si="5"/>
        <v>-5.9435278400835898</v>
      </c>
      <c r="J34" s="31">
        <f t="shared" si="19"/>
        <v>9.8762210005432678</v>
      </c>
      <c r="K34" s="31">
        <f t="shared" si="19"/>
        <v>13.217785911253543</v>
      </c>
      <c r="L34" s="31">
        <f t="shared" si="4"/>
        <v>23.094006911796811</v>
      </c>
    </row>
    <row r="35" spans="1:12" x14ac:dyDescent="0.2">
      <c r="A35" s="10" t="str">
        <f>'Occ T2'!A25</f>
        <v>61 Caring personal service occupations</v>
      </c>
      <c r="B35" s="10">
        <f>'Occ T2'!B25</f>
        <v>108.27911132410225</v>
      </c>
      <c r="C35" s="10">
        <f>'Occ T2'!C25</f>
        <v>115.84108228539445</v>
      </c>
      <c r="D35" s="10">
        <f>'Occ T2'!D25</f>
        <v>112.12090057177249</v>
      </c>
      <c r="E35" s="10">
        <f>'Occ T2'!E25</f>
        <v>121.76416683026633</v>
      </c>
      <c r="F35" s="10">
        <f>'Occ T2'!F25</f>
        <v>134.0944107941005</v>
      </c>
      <c r="G35" s="10"/>
      <c r="H35" s="11">
        <f t="shared" si="19"/>
        <v>7.5619709612922037</v>
      </c>
      <c r="I35" s="31">
        <f t="shared" si="5"/>
        <v>-3.7201817136219546</v>
      </c>
      <c r="J35" s="11">
        <f t="shared" si="19"/>
        <v>9.6432662584938384</v>
      </c>
      <c r="K35" s="11">
        <f t="shared" si="19"/>
        <v>12.330243963834164</v>
      </c>
      <c r="L35" s="31">
        <f t="shared" si="4"/>
        <v>21.973510222328002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30.082144467863088</v>
      </c>
      <c r="C36" s="10">
        <f>'Occ T2'!C26</f>
        <v>28.563366678012851</v>
      </c>
      <c r="D36" s="10">
        <f>'Occ T2'!D26</f>
        <v>26.071197050792069</v>
      </c>
      <c r="E36" s="10">
        <f>'Occ T2'!E26</f>
        <v>26.528524333290523</v>
      </c>
      <c r="F36" s="10">
        <f>'Occ T2'!F26</f>
        <v>27.29376375435448</v>
      </c>
      <c r="G36" s="10"/>
      <c r="H36" s="11">
        <f t="shared" si="19"/>
        <v>-1.5187777898502368</v>
      </c>
      <c r="I36" s="31">
        <f t="shared" si="5"/>
        <v>-2.4921696272207825</v>
      </c>
      <c r="J36" s="11">
        <f t="shared" si="19"/>
        <v>0.45732728249845422</v>
      </c>
      <c r="K36" s="11">
        <f t="shared" si="19"/>
        <v>0.76523942106395637</v>
      </c>
      <c r="L36" s="31">
        <f t="shared" si="4"/>
        <v>1.2225667035624106</v>
      </c>
    </row>
    <row r="37" spans="1:12" x14ac:dyDescent="0.2">
      <c r="A37" s="10" t="str">
        <f>'Occ T2'!A27</f>
        <v>63 Community and civil enforcement occupations</v>
      </c>
      <c r="B37" s="10">
        <f>'Occ T2'!B27</f>
        <v>1.2926597288046038</v>
      </c>
      <c r="C37" s="10">
        <f>'Occ T2'!C27</f>
        <v>1.155746490978925</v>
      </c>
      <c r="D37" s="10">
        <f>'Occ T2'!D27</f>
        <v>1.4245699917380525</v>
      </c>
      <c r="E37" s="10">
        <f>'Occ T2'!E27</f>
        <v>1.2001974512890186</v>
      </c>
      <c r="F37" s="10">
        <f>'Occ T2'!F27</f>
        <v>1.3224999776444588</v>
      </c>
      <c r="G37" s="10"/>
      <c r="H37" s="11">
        <f t="shared" ref="H37" si="20">C37-B37</f>
        <v>-0.13691323782567877</v>
      </c>
      <c r="I37" s="31">
        <f t="shared" ref="I37" si="21">D37-C37</f>
        <v>0.26882350075912753</v>
      </c>
      <c r="J37" s="11">
        <f t="shared" ref="J37" si="22">E37-D37</f>
        <v>-0.22437254044903399</v>
      </c>
      <c r="K37" s="11">
        <f t="shared" ref="K37" si="23">F37-E37</f>
        <v>0.12230252635544026</v>
      </c>
      <c r="L37" s="31">
        <f t="shared" ref="L37" si="24">F37-D37</f>
        <v>-0.10207001409359373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110.15914317842251</v>
      </c>
      <c r="C39" s="31">
        <f>'Occ T1'!C14</f>
        <v>106.91440246333318</v>
      </c>
      <c r="D39" s="31">
        <f>'Occ T1'!D14</f>
        <v>105.85712923338485</v>
      </c>
      <c r="E39" s="31">
        <f>'Occ T1'!E14</f>
        <v>108.497181453552</v>
      </c>
      <c r="F39" s="31">
        <f>'Occ T1'!F14</f>
        <v>110.35619319896378</v>
      </c>
      <c r="H39" s="31">
        <f>C39-B39</f>
        <v>-3.2447407150893355</v>
      </c>
      <c r="I39" s="31">
        <f t="shared" si="5"/>
        <v>-1.0572732299483221</v>
      </c>
      <c r="J39" s="31">
        <f>E39-D39</f>
        <v>2.6400522201671492</v>
      </c>
      <c r="K39" s="31">
        <f>F39-E39</f>
        <v>1.8590117454117774</v>
      </c>
      <c r="L39" s="31">
        <f t="shared" si="4"/>
        <v>4.4990639655789266</v>
      </c>
    </row>
    <row r="40" spans="1:12" s="30" customFormat="1" x14ac:dyDescent="0.2">
      <c r="A40" s="126" t="str">
        <f>'Occ T2'!A28</f>
        <v>71 Sales occupations</v>
      </c>
      <c r="B40" s="126">
        <f>'Occ T2'!B28</f>
        <v>85.043369150878306</v>
      </c>
      <c r="C40" s="126">
        <f>'Occ T2'!C28</f>
        <v>79.260357778569883</v>
      </c>
      <c r="D40" s="126">
        <f>'Occ T2'!D28</f>
        <v>77.553645479838437</v>
      </c>
      <c r="E40" s="126">
        <f>'Occ T2'!E28</f>
        <v>71.542433470055173</v>
      </c>
      <c r="F40" s="126">
        <f>'Occ T2'!F28</f>
        <v>67.713993755459057</v>
      </c>
      <c r="G40"/>
      <c r="H40" s="11">
        <f>C40-B40</f>
        <v>-5.7830113723084224</v>
      </c>
      <c r="I40" s="31">
        <f t="shared" si="5"/>
        <v>-1.7067122987314463</v>
      </c>
      <c r="J40" s="11">
        <f t="shared" ref="J40" si="25">E40-D40</f>
        <v>-6.0112120097832644</v>
      </c>
      <c r="K40" s="11">
        <f t="shared" ref="K40" si="26">F40-E40</f>
        <v>-3.8284397145961151</v>
      </c>
      <c r="L40" s="31">
        <f t="shared" si="4"/>
        <v>-9.8396517243793795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25.115774027544212</v>
      </c>
      <c r="C41" s="126">
        <f>'Occ T2'!C29</f>
        <v>27.654044684763292</v>
      </c>
      <c r="D41" s="126">
        <f>'Occ T2'!D29</f>
        <v>28.303483753546416</v>
      </c>
      <c r="E41" s="126">
        <f>'Occ T2'!E29</f>
        <v>36.954747983496837</v>
      </c>
      <c r="F41" s="126">
        <f>'Occ T2'!F29</f>
        <v>42.64219944350473</v>
      </c>
      <c r="G41"/>
      <c r="H41" s="11">
        <f t="shared" ref="H41" si="27">C41-B41</f>
        <v>2.5382706572190799</v>
      </c>
      <c r="I41" s="31">
        <f t="shared" si="5"/>
        <v>0.64943906878312418</v>
      </c>
      <c r="J41" s="11">
        <f t="shared" ref="J41" si="28">E41-D41</f>
        <v>8.6512642299504208</v>
      </c>
      <c r="K41" s="11">
        <f t="shared" ref="K41" si="29">F41-E41</f>
        <v>5.6874514600078925</v>
      </c>
      <c r="L41" s="31">
        <f t="shared" si="4"/>
        <v>14.338715689958313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109.73029727082775</v>
      </c>
      <c r="C43" s="31">
        <f>'Occ T1'!C15</f>
        <v>112.47467240730987</v>
      </c>
      <c r="D43" s="31">
        <f>'Occ T1'!D15</f>
        <v>97.549479371085766</v>
      </c>
      <c r="E43" s="31">
        <f>'Occ T1'!E15</f>
        <v>111.00123970735115</v>
      </c>
      <c r="F43" s="31">
        <f>'Occ T1'!F15</f>
        <v>111.03387474800348</v>
      </c>
      <c r="H43" s="31">
        <f t="shared" ref="H43:K45" si="30">C43-B43</f>
        <v>2.7443751364821196</v>
      </c>
      <c r="I43" s="31">
        <f t="shared" si="5"/>
        <v>-14.925193036224101</v>
      </c>
      <c r="J43" s="31">
        <f t="shared" si="30"/>
        <v>13.45176033626538</v>
      </c>
      <c r="K43" s="31">
        <f t="shared" si="30"/>
        <v>3.2635040652337466E-2</v>
      </c>
      <c r="L43" s="31">
        <f t="shared" si="4"/>
        <v>13.484395376917718</v>
      </c>
    </row>
    <row r="44" spans="1:12" x14ac:dyDescent="0.2">
      <c r="A44" s="10" t="str">
        <f>'Occ T2'!A30</f>
        <v>81 Process, plant and machine operatives</v>
      </c>
      <c r="B44" s="10">
        <f>'Occ T2'!B30</f>
        <v>51.643342107026285</v>
      </c>
      <c r="C44" s="10">
        <f>'Occ T2'!C30</f>
        <v>49.397031645585294</v>
      </c>
      <c r="D44" s="10">
        <f>'Occ T2'!D30</f>
        <v>41.662370182719663</v>
      </c>
      <c r="E44" s="10">
        <f>'Occ T2'!E30</f>
        <v>50.500122206811724</v>
      </c>
      <c r="F44" s="10">
        <f>'Occ T2'!F30</f>
        <v>49.768422164415014</v>
      </c>
      <c r="H44" s="11">
        <f t="shared" si="30"/>
        <v>-2.2463104614409914</v>
      </c>
      <c r="I44" s="31">
        <f t="shared" si="5"/>
        <v>-7.7346614628656312</v>
      </c>
      <c r="J44" s="11">
        <f t="shared" si="30"/>
        <v>8.8377520240920617</v>
      </c>
      <c r="K44" s="11">
        <f t="shared" si="30"/>
        <v>-0.73170004239671016</v>
      </c>
      <c r="L44" s="31">
        <f t="shared" si="4"/>
        <v>8.1060519816953516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58.08695516380147</v>
      </c>
      <c r="C45" s="10">
        <f>'Occ T2'!C31</f>
        <v>63.077640761724581</v>
      </c>
      <c r="D45" s="10">
        <f>'Occ T2'!D31</f>
        <v>55.887109188366111</v>
      </c>
      <c r="E45" s="10">
        <f>'Occ T2'!E31</f>
        <v>60.501117500539429</v>
      </c>
      <c r="F45" s="10">
        <f>'Occ T2'!F31</f>
        <v>61.265452583588463</v>
      </c>
      <c r="H45" s="11">
        <f t="shared" si="30"/>
        <v>4.9906855979231111</v>
      </c>
      <c r="I45" s="31">
        <f t="shared" si="5"/>
        <v>-7.19053157335847</v>
      </c>
      <c r="J45" s="11">
        <f t="shared" si="30"/>
        <v>4.6140083121733184</v>
      </c>
      <c r="K45" s="11">
        <f t="shared" si="30"/>
        <v>0.76433508304903341</v>
      </c>
      <c r="L45" s="31">
        <f t="shared" si="4"/>
        <v>5.3783433952223518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154.20954818828233</v>
      </c>
      <c r="C47" s="31">
        <f>'Occ T1'!C16</f>
        <v>153.64962973224186</v>
      </c>
      <c r="D47" s="31">
        <f>'Occ T1'!D16</f>
        <v>137.32154154404793</v>
      </c>
      <c r="E47" s="31">
        <f>'Occ T1'!E16</f>
        <v>136.6809302998827</v>
      </c>
      <c r="F47" s="31">
        <f>'Occ T1'!F16</f>
        <v>130.42669058975994</v>
      </c>
      <c r="H47" s="31">
        <f t="shared" ref="H47:K49" si="31">C47-B47</f>
        <v>-0.55991845604046375</v>
      </c>
      <c r="I47" s="31">
        <f t="shared" si="5"/>
        <v>-16.328088188193931</v>
      </c>
      <c r="J47" s="31">
        <f t="shared" si="31"/>
        <v>-0.6406112441652283</v>
      </c>
      <c r="K47" s="31">
        <f t="shared" si="31"/>
        <v>-6.2542397101227607</v>
      </c>
      <c r="L47" s="31">
        <f t="shared" si="4"/>
        <v>-6.894850954287989</v>
      </c>
    </row>
    <row r="48" spans="1:12" x14ac:dyDescent="0.2">
      <c r="A48" s="10" t="str">
        <f>'Occ T2'!A32</f>
        <v>91 Elementary trades and related occupations</v>
      </c>
      <c r="B48" s="10">
        <f>'Occ T2'!B32</f>
        <v>27.519752486009605</v>
      </c>
      <c r="C48" s="10">
        <f>'Occ T2'!C32</f>
        <v>24.60015284119363</v>
      </c>
      <c r="D48" s="10">
        <f>'Occ T2'!D32</f>
        <v>21.542996276941501</v>
      </c>
      <c r="E48" s="10">
        <f>'Occ T2'!E32</f>
        <v>18.365452066647659</v>
      </c>
      <c r="F48" s="10">
        <f>'Occ T2'!F32</f>
        <v>17.50742278018198</v>
      </c>
      <c r="H48" s="11">
        <f t="shared" si="31"/>
        <v>-2.9195996448159747</v>
      </c>
      <c r="I48" s="31">
        <f t="shared" si="5"/>
        <v>-3.0571565642521286</v>
      </c>
      <c r="J48" s="11">
        <f t="shared" si="31"/>
        <v>-3.177544210293842</v>
      </c>
      <c r="K48" s="11">
        <f t="shared" si="31"/>
        <v>-0.85802928646567977</v>
      </c>
      <c r="L48" s="31">
        <f t="shared" si="4"/>
        <v>-4.0355734967595218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126.68979570227272</v>
      </c>
      <c r="C49" s="10">
        <f>'Occ T2'!C33</f>
        <v>129.04947689104824</v>
      </c>
      <c r="D49" s="10">
        <f>'Occ T2'!D33</f>
        <v>115.77854526710644</v>
      </c>
      <c r="E49" s="10">
        <f>'Occ T2'!E33</f>
        <v>118.31547823323504</v>
      </c>
      <c r="F49" s="10">
        <f>'Occ T2'!F33</f>
        <v>112.91926780957797</v>
      </c>
      <c r="H49" s="11">
        <f t="shared" si="31"/>
        <v>2.3596811887755251</v>
      </c>
      <c r="I49" s="31">
        <f t="shared" si="5"/>
        <v>-13.270931623941806</v>
      </c>
      <c r="J49" s="11">
        <f t="shared" si="31"/>
        <v>2.5369329661286031</v>
      </c>
      <c r="K49" s="11">
        <f t="shared" si="31"/>
        <v>-5.3962104236570667</v>
      </c>
      <c r="L49" s="31">
        <f t="shared" si="4"/>
        <v>-2.8592774575284636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1356.5170000000005</v>
      </c>
      <c r="C51" s="34">
        <f>'Occ T1'!C18</f>
        <v>1431.5589999999997</v>
      </c>
      <c r="D51" s="34">
        <f>'Occ T1'!D18</f>
        <v>1399.5330000000004</v>
      </c>
      <c r="E51" s="34">
        <f>'Occ T1'!E18</f>
        <v>1437.6329999999998</v>
      </c>
      <c r="F51" s="34">
        <f>'Occ T1'!F18</f>
        <v>1489.4569999999994</v>
      </c>
      <c r="G51" s="24"/>
      <c r="H51" s="34">
        <f>C51-B51</f>
        <v>75.041999999999234</v>
      </c>
      <c r="I51" s="205">
        <f>D51-C51</f>
        <v>-32.025999999999385</v>
      </c>
      <c r="J51" s="34">
        <f>E51-D51</f>
        <v>38.099999999999454</v>
      </c>
      <c r="K51" s="34">
        <f>F51-E51</f>
        <v>51.823999999999614</v>
      </c>
      <c r="L51" s="205">
        <f>F51-D51</f>
        <v>89.923999999999069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Midlands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3.5027525229595957</v>
      </c>
      <c r="C59" s="44">
        <f>IF(AND(D$5-C$5 &lt;&gt; 0,D7 &lt;&gt; 0,C7 &lt;&gt; 0),(EXP(LN(D7/C7)/(D$5-C$5))-1)*100,0)</f>
        <v>2.827609467890646</v>
      </c>
      <c r="D59" s="44">
        <f>IF(AND(E$5-D$5 &lt;&gt; 0,E7 &lt;&gt; 0,D7 &lt;&gt; 0),(EXP(LN(E7/D7)/(E$5-D$5))-1)*100,0)</f>
        <v>0.49344107293003425</v>
      </c>
      <c r="E59" s="44">
        <f>IF(AND(F$5-E$5 &lt;&gt; 0,F7 &lt;&gt; 0,E7 &lt;&gt; 0),(EXP(LN(F7/E7)/(F$5-E$5))-1)*100,0)</f>
        <v>1.1860956136946488</v>
      </c>
      <c r="F59" s="44">
        <f>IF(AND(F$5-D$5 &lt;&gt; 0,F7 &lt;&gt; 0,D7 &lt;&gt; 0),(EXP(LN(F7/D7)/(F$5-D$5))-1)*100,0)</f>
        <v>0.95468192464054358</v>
      </c>
      <c r="H59" s="44">
        <f>(B7/B$51)*100</f>
        <v>8.3884604526401176</v>
      </c>
      <c r="I59" s="44">
        <f>(C7/C$51)*100</f>
        <v>9.1223314601277661</v>
      </c>
      <c r="J59" s="44">
        <f>(D7/D$51)*100</f>
        <v>9.594927469238657</v>
      </c>
      <c r="K59" s="44">
        <f>(E7/E$51)*100</f>
        <v>9.5733821116791784</v>
      </c>
      <c r="L59" s="44">
        <f>(F7/F$51)*100</f>
        <v>10.396660002005541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4.3403261486117062</v>
      </c>
      <c r="C60" s="44">
        <f t="shared" si="32"/>
        <v>2.244415420856738</v>
      </c>
      <c r="D60" s="44">
        <f t="shared" si="32"/>
        <v>-1.2764976910522585</v>
      </c>
      <c r="E60" s="44">
        <f t="shared" si="32"/>
        <v>0.96829750481659538</v>
      </c>
      <c r="F60" s="44">
        <f>IF(AND(F$5-D$5 &lt;&gt; 0,F8 &lt;&gt; 0,D8 &lt;&gt; 0),(EXP(LN(F8/D8)/(F$5-D$5))-1)*100,0)</f>
        <v>0.21441760369969032</v>
      </c>
      <c r="H60" s="44">
        <f t="shared" ref="H60:L60" si="33">(B8/B$51)*100</f>
        <v>5.8588249697612635</v>
      </c>
      <c r="I60" s="44">
        <f t="shared" si="33"/>
        <v>6.5801421020410427</v>
      </c>
      <c r="J60" s="44">
        <f t="shared" si="33"/>
        <v>6.8817830482701261</v>
      </c>
      <c r="K60" s="44">
        <f t="shared" si="33"/>
        <v>6.2825920016561465</v>
      </c>
      <c r="L60" s="44">
        <f t="shared" si="33"/>
        <v>6.6774286211181293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1.4807085173788259</v>
      </c>
      <c r="C61" s="44">
        <f>IF(AND(D$5-C$5 &lt;&gt; 0,D9 &lt;&gt; 0,C9 &lt;&gt; 0),(EXP(LN(D9/C9)/(D$5-C$5))-1)*100,0)</f>
        <v>4.3371349838953854</v>
      </c>
      <c r="D61" s="44">
        <f t="shared" si="34"/>
        <v>4.4957030543124388</v>
      </c>
      <c r="E61" s="44">
        <f t="shared" si="34"/>
        <v>1.590546145580185</v>
      </c>
      <c r="F61" s="44">
        <f>IF(AND(F$5-D$5 &lt;&gt; 0,F9 &lt;&gt; 0,D9 &lt;&gt; 0),(EXP(LN(F9/D9)/(F$5-D$5))-1)*100,0)</f>
        <v>2.549844809162094</v>
      </c>
      <c r="H61" s="44">
        <f t="shared" ref="H61:L61" si="35">(B9/B$51)*100</f>
        <v>2.5296354828788541</v>
      </c>
      <c r="I61" s="44">
        <f t="shared" si="35"/>
        <v>2.5421893580867225</v>
      </c>
      <c r="J61" s="44">
        <f t="shared" si="35"/>
        <v>2.7131444209685309</v>
      </c>
      <c r="K61" s="44">
        <f t="shared" si="35"/>
        <v>3.2907901100230292</v>
      </c>
      <c r="L61" s="44">
        <f t="shared" si="35"/>
        <v>3.7192313808874102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3.8044421869205092</v>
      </c>
      <c r="C63" s="44">
        <f t="shared" si="36"/>
        <v>4.7172071392707737</v>
      </c>
      <c r="D63" s="44">
        <f t="shared" si="36"/>
        <v>1.4993550376961373</v>
      </c>
      <c r="E63" s="44">
        <f t="shared" si="36"/>
        <v>1.0549998725333909</v>
      </c>
      <c r="F63" s="44">
        <f>IF(AND(F$5-D$5 &lt;&gt; 0,F11 &lt;&gt; 0,D11 &lt;&gt; 0),(EXP(LN(F11/D11)/(F$5-D$5))-1)*100,0)</f>
        <v>1.2029016895549027</v>
      </c>
      <c r="H63" s="44">
        <f>(B11/B$51)*100</f>
        <v>18.489273937634586</v>
      </c>
      <c r="I63" s="44">
        <f>(C11/C$51)*100</f>
        <v>20.342278799439836</v>
      </c>
      <c r="J63" s="44">
        <f>(D11/D$51)*100</f>
        <v>21.789324234888589</v>
      </c>
      <c r="K63" s="44">
        <f>(E11/E$51)*100</f>
        <v>22.850477746676681</v>
      </c>
      <c r="L63" s="44">
        <f>(F11/F$51)*100</f>
        <v>24.495900340970874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3.4218744139172808</v>
      </c>
      <c r="C64" s="44">
        <f t="shared" si="36"/>
        <v>5.2205225341861228</v>
      </c>
      <c r="D64" s="49">
        <f t="shared" si="36"/>
        <v>0.7961757848849782</v>
      </c>
      <c r="E64" s="49">
        <f t="shared" si="36"/>
        <v>0.96061671288987238</v>
      </c>
      <c r="F64" s="44">
        <f>IF(AND(F$5-D$5 &lt;&gt; 0,F12 &lt;&gt; 0,D12 &lt;&gt; 0),(EXP(LN(F12/D12)/(F$5-D$5))-1)*100,0)</f>
        <v>0.90577328378418365</v>
      </c>
      <c r="H64" s="40">
        <f t="shared" ref="H64:L67" si="37">(B12/B$11)*100</f>
        <v>26.71246003571045</v>
      </c>
      <c r="I64" s="40">
        <f t="shared" si="37"/>
        <v>26.320840165241393</v>
      </c>
      <c r="J64" s="40">
        <f t="shared" si="37"/>
        <v>26.447349307570345</v>
      </c>
      <c r="K64" s="40">
        <f t="shared" si="37"/>
        <v>25.543829960974087</v>
      </c>
      <c r="L64" s="40">
        <f t="shared" si="37"/>
        <v>25.306256384866408</v>
      </c>
    </row>
    <row r="65" spans="1:12" x14ac:dyDescent="0.2">
      <c r="A65" t="str">
        <f>A13</f>
        <v>22 Health professionals</v>
      </c>
      <c r="B65" s="49">
        <f t="shared" si="36"/>
        <v>6.1894618488078645</v>
      </c>
      <c r="C65" s="44">
        <f t="shared" si="36"/>
        <v>-1.7927740410893733</v>
      </c>
      <c r="D65" s="49">
        <f t="shared" si="36"/>
        <v>1.6242255317469256</v>
      </c>
      <c r="E65" s="49">
        <f t="shared" si="36"/>
        <v>0.90738453552379195</v>
      </c>
      <c r="F65" s="44">
        <f>IF(AND(F$5-D$5 &lt;&gt; 0,F13 &lt;&gt; 0,D13 &lt;&gt; 0),(EXP(LN(F13/D13)/(F$5-D$5))-1)*100,0)</f>
        <v>1.1457679343445104</v>
      </c>
      <c r="H65" s="40">
        <f t="shared" si="37"/>
        <v>23.026044052223462</v>
      </c>
      <c r="I65" s="40">
        <f t="shared" si="37"/>
        <v>25.216293724630678</v>
      </c>
      <c r="J65" s="40">
        <f t="shared" si="37"/>
        <v>23.648665995909312</v>
      </c>
      <c r="K65" s="40">
        <f t="shared" si="37"/>
        <v>23.794494287639058</v>
      </c>
      <c r="L65" s="40">
        <f t="shared" si="37"/>
        <v>23.44919384846461</v>
      </c>
    </row>
    <row r="66" spans="1:12" x14ac:dyDescent="0.2">
      <c r="A66" t="str">
        <f>A14</f>
        <v>23 Teaching and other educational professionals</v>
      </c>
      <c r="B66" s="49">
        <f t="shared" si="36"/>
        <v>1.1348650185967202</v>
      </c>
      <c r="C66" s="44">
        <f t="shared" si="36"/>
        <v>5.7457001995921075</v>
      </c>
      <c r="D66" s="49">
        <f t="shared" si="36"/>
        <v>1.259644484297362</v>
      </c>
      <c r="E66" s="49">
        <f t="shared" si="36"/>
        <v>1.110049232514343</v>
      </c>
      <c r="F66" s="44">
        <f>IF(AND(F$5-D$5 &lt;&gt; 0,F14 &lt;&gt; 0,D14 &lt;&gt; 0),(EXP(LN(F14/D14)/(F$5-D$5))-1)*100,0)</f>
        <v>1.1598897443564571</v>
      </c>
      <c r="H66" s="40">
        <f t="shared" si="37"/>
        <v>23.636185092730567</v>
      </c>
      <c r="I66" s="40">
        <f t="shared" si="37"/>
        <v>21.296940757023194</v>
      </c>
      <c r="J66" s="40">
        <f t="shared" si="37"/>
        <v>21.506111306668789</v>
      </c>
      <c r="K66" s="40">
        <f t="shared" si="37"/>
        <v>21.253353589165673</v>
      </c>
      <c r="L66" s="40">
        <f t="shared" si="37"/>
        <v>21.369414717691313</v>
      </c>
    </row>
    <row r="67" spans="1:12" x14ac:dyDescent="0.2">
      <c r="A67" t="str">
        <f>A15</f>
        <v>24 Business, media and public service professionals</v>
      </c>
      <c r="B67" s="49">
        <f t="shared" si="36"/>
        <v>4.3274021514059458</v>
      </c>
      <c r="C67" s="44">
        <f t="shared" si="36"/>
        <v>9.4660296465847829</v>
      </c>
      <c r="D67" s="49">
        <f t="shared" si="36"/>
        <v>2.2115956816115112</v>
      </c>
      <c r="E67" s="49">
        <f t="shared" si="36"/>
        <v>1.2142750576146</v>
      </c>
      <c r="F67" s="44">
        <f>IF(AND(F$5-D$5 &lt;&gt; 0,F15 &lt;&gt; 0,D15 &lt;&gt; 0),(EXP(LN(F15/D15)/(F$5-D$5))-1)*100,0)</f>
        <v>1.5456292977662933</v>
      </c>
      <c r="H67" s="40">
        <f t="shared" si="37"/>
        <v>26.625310819335517</v>
      </c>
      <c r="I67" s="40">
        <f t="shared" si="37"/>
        <v>27.165925353104726</v>
      </c>
      <c r="J67" s="40">
        <f t="shared" si="37"/>
        <v>28.397873389851558</v>
      </c>
      <c r="K67" s="40">
        <f t="shared" si="37"/>
        <v>29.408322162221179</v>
      </c>
      <c r="L67" s="40">
        <f t="shared" si="37"/>
        <v>29.875135048977654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2.4996995183705684</v>
      </c>
      <c r="C69" s="44">
        <f t="shared" si="39"/>
        <v>3.40585751262652</v>
      </c>
      <c r="D69" s="44">
        <f t="shared" si="39"/>
        <v>-0.49455241523267413</v>
      </c>
      <c r="E69" s="44">
        <f t="shared" si="39"/>
        <v>0.74982781451973235</v>
      </c>
      <c r="F69" s="44">
        <f t="shared" ref="F69:F74" si="40">IF(AND(F$5-D$5 &lt;&gt; 0,F17 &lt;&gt; 0,D17 &lt;&gt; 0),(EXP(LN(F17/D17)/(F$5-D$5))-1)*100,0)</f>
        <v>0.33331485848380193</v>
      </c>
      <c r="H69" s="44">
        <f>(B17/B$51)*100</f>
        <v>11.715812154655923</v>
      </c>
      <c r="I69" s="44">
        <f>(C17/C$51)*100</f>
        <v>12.254024883109548</v>
      </c>
      <c r="J69" s="44">
        <f>(D17/D$51)*100</f>
        <v>12.961343091036909</v>
      </c>
      <c r="K69" s="44">
        <f>(E17/E$51)*100</f>
        <v>12.308904565711114</v>
      </c>
      <c r="L69" s="44">
        <f>(F17/F$51)*100</f>
        <v>12.80214063471484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3.1737831369416325</v>
      </c>
      <c r="C70" s="44">
        <f t="shared" si="39"/>
        <v>8.2780229576405073</v>
      </c>
      <c r="D70" s="49">
        <f t="shared" si="39"/>
        <v>-2.7240135585937297</v>
      </c>
      <c r="E70" s="49">
        <f t="shared" si="39"/>
        <v>0.50982871895022264</v>
      </c>
      <c r="F70" s="44">
        <f t="shared" si="40"/>
        <v>-0.57989065780653659</v>
      </c>
      <c r="H70" s="40">
        <f t="shared" ref="H70:L74" si="41">(B18/B$17)*100</f>
        <v>13.550329688736799</v>
      </c>
      <c r="I70" s="40">
        <f t="shared" si="41"/>
        <v>13.910313392982253</v>
      </c>
      <c r="J70" s="40">
        <f t="shared" si="41"/>
        <v>14.565724506751396</v>
      </c>
      <c r="K70" s="40">
        <f t="shared" si="41"/>
        <v>13.005469096295002</v>
      </c>
      <c r="L70" s="40">
        <f t="shared" si="41"/>
        <v>12.698962027181079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5.1071789753117436</v>
      </c>
      <c r="C71" s="44">
        <f t="shared" si="39"/>
        <v>0.66454181233910337</v>
      </c>
      <c r="D71" s="49">
        <f t="shared" si="39"/>
        <v>0.46963656337404291</v>
      </c>
      <c r="E71" s="49">
        <f t="shared" si="39"/>
        <v>0.99836065283172015</v>
      </c>
      <c r="F71" s="44">
        <f t="shared" si="40"/>
        <v>0.82181085229695583</v>
      </c>
      <c r="H71" s="40">
        <f t="shared" si="41"/>
        <v>15.527747499999641</v>
      </c>
      <c r="I71" s="40">
        <f t="shared" si="41"/>
        <v>17.169103207764376</v>
      </c>
      <c r="J71" s="40">
        <f t="shared" si="41"/>
        <v>16.713945895447203</v>
      </c>
      <c r="K71" s="40">
        <f t="shared" si="41"/>
        <v>17.539566710483808</v>
      </c>
      <c r="L71" s="40">
        <f t="shared" si="41"/>
        <v>17.977072955290364</v>
      </c>
    </row>
    <row r="72" spans="1:12" x14ac:dyDescent="0.2">
      <c r="A72" t="str">
        <f t="shared" si="38"/>
        <v>33 Protective service occupations</v>
      </c>
      <c r="B72" s="49">
        <f t="shared" si="39"/>
        <v>1.2288251398499428</v>
      </c>
      <c r="C72" s="44">
        <f t="shared" si="39"/>
        <v>6.1541785129215265</v>
      </c>
      <c r="D72" s="49">
        <f t="shared" si="39"/>
        <v>3.7240040144060238</v>
      </c>
      <c r="E72" s="49">
        <f t="shared" si="39"/>
        <v>1.5951888336735776</v>
      </c>
      <c r="F72" s="44">
        <f t="shared" si="40"/>
        <v>2.2998944664504473</v>
      </c>
      <c r="H72" s="40">
        <f t="shared" si="41"/>
        <v>8.5537113692030342</v>
      </c>
      <c r="I72" s="40">
        <f t="shared" si="41"/>
        <v>8.1373127590064769</v>
      </c>
      <c r="J72" s="40">
        <f t="shared" si="41"/>
        <v>8.3535862669053422</v>
      </c>
      <c r="K72" s="40">
        <f t="shared" si="41"/>
        <v>10.280992462190126</v>
      </c>
      <c r="L72" s="40">
        <f t="shared" si="41"/>
        <v>11.176950657384777</v>
      </c>
    </row>
    <row r="73" spans="1:12" x14ac:dyDescent="0.2">
      <c r="A73" t="str">
        <f t="shared" si="38"/>
        <v>34 Culture, media and sports occupations</v>
      </c>
      <c r="B73" s="49">
        <f t="shared" si="39"/>
        <v>1.4541788281336565</v>
      </c>
      <c r="C73" s="44">
        <f t="shared" si="39"/>
        <v>3.1410428644142119</v>
      </c>
      <c r="D73" s="49">
        <f t="shared" si="39"/>
        <v>-1.0708637311708902</v>
      </c>
      <c r="E73" s="49">
        <f t="shared" si="39"/>
        <v>1.0466357970991602</v>
      </c>
      <c r="F73" s="44">
        <f t="shared" si="40"/>
        <v>0.33581400528737149</v>
      </c>
      <c r="H73" s="40">
        <f t="shared" si="41"/>
        <v>13.4738924204027</v>
      </c>
      <c r="I73" s="40">
        <f t="shared" si="41"/>
        <v>12.932499391284283</v>
      </c>
      <c r="J73" s="40">
        <f t="shared" si="41"/>
        <v>12.89938022996027</v>
      </c>
      <c r="K73" s="40">
        <f t="shared" si="41"/>
        <v>12.530131924570684</v>
      </c>
      <c r="L73" s="40">
        <f t="shared" si="41"/>
        <v>12.904200622829903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1.9483561108298408</v>
      </c>
      <c r="C74" s="44">
        <f t="shared" si="39"/>
        <v>2.5773097737036732</v>
      </c>
      <c r="D74" s="49">
        <f t="shared" si="39"/>
        <v>-0.84224276628545036</v>
      </c>
      <c r="E74" s="49">
        <f t="shared" si="39"/>
        <v>0.44303888652243995</v>
      </c>
      <c r="F74" s="44">
        <f t="shared" si="40"/>
        <v>1.2771163414404541E-2</v>
      </c>
      <c r="H74" s="40">
        <f t="shared" si="41"/>
        <v>48.894319021657836</v>
      </c>
      <c r="I74" s="40">
        <f t="shared" si="41"/>
        <v>47.850771248962609</v>
      </c>
      <c r="J74" s="40">
        <f t="shared" si="41"/>
        <v>47.467363100935785</v>
      </c>
      <c r="K74" s="40">
        <f t="shared" si="41"/>
        <v>46.64383980646037</v>
      </c>
      <c r="L74" s="40">
        <f t="shared" si="41"/>
        <v>45.24281373731386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-0.95361496650750999</v>
      </c>
      <c r="C76" s="44">
        <f t="shared" si="42"/>
        <v>3.0311168779957542</v>
      </c>
      <c r="D76" s="44">
        <f t="shared" si="42"/>
        <v>-1.0297690696297712</v>
      </c>
      <c r="E76" s="44">
        <f t="shared" si="42"/>
        <v>-1.0224647389269093</v>
      </c>
      <c r="F76" s="44">
        <f>IF(AND(F$5-D$5 &lt;&gt; 0,F24 &lt;&gt; 0,D24 &lt;&gt; 0),(EXP(LN(F24/D24)/(F$5-D$5))-1)*100,0)</f>
        <v>-1.024899575724092</v>
      </c>
      <c r="H76" s="44">
        <f>(B24/B$51)*100</f>
        <v>12.663266169771308</v>
      </c>
      <c r="I76" s="44">
        <f>(C24/C$51)*100</f>
        <v>11.548251731233531</v>
      </c>
      <c r="J76" s="44">
        <f>(D24/D$51)*100</f>
        <v>12.170565506163801</v>
      </c>
      <c r="K76" s="44">
        <f>(E24/E$51)*100</f>
        <v>11.250421311032785</v>
      </c>
      <c r="L76" s="44">
        <f>(F24/F$51)*100</f>
        <v>9.7984007480284276</v>
      </c>
    </row>
    <row r="77" spans="1:12" x14ac:dyDescent="0.2">
      <c r="A77" t="str">
        <f>A25</f>
        <v>41 Administrative occupations</v>
      </c>
      <c r="B77" s="49">
        <f t="shared" si="42"/>
        <v>-0.59226276299602088</v>
      </c>
      <c r="C77" s="44">
        <f t="shared" si="42"/>
        <v>4.1879619294166837</v>
      </c>
      <c r="D77" s="49">
        <f t="shared" si="42"/>
        <v>-1.4448144779461214</v>
      </c>
      <c r="E77" s="49">
        <f t="shared" si="42"/>
        <v>-0.49248168797848546</v>
      </c>
      <c r="F77" s="44">
        <f>IF(AND(F$5-D$5 &lt;&gt; 0,F25 &lt;&gt; 0,D25 &lt;&gt; 0),(EXP(LN(F25/D25)/(F$5-D$5))-1)*100,0)</f>
        <v>-0.81094406626944782</v>
      </c>
      <c r="H77" s="40">
        <f t="shared" ref="H77:L78" si="43">(B25/B$24)*100</f>
        <v>81.429067068041135</v>
      </c>
      <c r="I77" s="40">
        <f t="shared" si="43"/>
        <v>82.623900776762468</v>
      </c>
      <c r="J77" s="40">
        <f t="shared" si="43"/>
        <v>83.551611294118857</v>
      </c>
      <c r="K77" s="40">
        <f t="shared" si="43"/>
        <v>81.814317268168551</v>
      </c>
      <c r="L77" s="40">
        <f t="shared" si="43"/>
        <v>86.302209478885686</v>
      </c>
    </row>
    <row r="78" spans="1:12" x14ac:dyDescent="0.2">
      <c r="A78" t="str">
        <f>A26</f>
        <v>42 Secretarial and related occupations</v>
      </c>
      <c r="B78" s="49">
        <f t="shared" si="42"/>
        <v>-2.5866966103695099</v>
      </c>
      <c r="C78" s="44">
        <f t="shared" si="42"/>
        <v>-2.4697178901935235</v>
      </c>
      <c r="D78" s="49">
        <f t="shared" si="42"/>
        <v>0.97778349458654823</v>
      </c>
      <c r="E78" s="49">
        <f t="shared" si="42"/>
        <v>-3.7881144853322946</v>
      </c>
      <c r="F78" s="44">
        <f>IF(AND(F$5-D$5 &lt;&gt; 0,F26 &lt;&gt; 0,D26 &lt;&gt; 0),(EXP(LN(F26/D26)/(F$5-D$5))-1)*100,0)</f>
        <v>-2.2250141611608654</v>
      </c>
      <c r="H78" s="40">
        <f t="shared" si="43"/>
        <v>18.570932931958858</v>
      </c>
      <c r="I78" s="40">
        <f t="shared" si="43"/>
        <v>17.376099223237532</v>
      </c>
      <c r="J78" s="40">
        <f t="shared" si="43"/>
        <v>16.448388705881143</v>
      </c>
      <c r="K78" s="40">
        <f t="shared" si="43"/>
        <v>18.185682731831452</v>
      </c>
      <c r="L78" s="40">
        <f t="shared" si="43"/>
        <v>13.697790521114323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0.49751835633344843</v>
      </c>
      <c r="C80" s="44">
        <f t="shared" si="44"/>
        <v>-14.750913036654435</v>
      </c>
      <c r="D80" s="44">
        <f t="shared" si="44"/>
        <v>-0.17182812043416984</v>
      </c>
      <c r="E80" s="44">
        <f t="shared" si="44"/>
        <v>-0.69243229018695063</v>
      </c>
      <c r="F80" s="44">
        <f>IF(AND(F$5-D$5 &lt;&gt; 0,F28 &lt;&gt; 0,D28 &lt;&gt; 0),(EXP(LN(F28/D28)/(F$5-D$5))-1)*100,0)</f>
        <v>-0.51919992959547079</v>
      </c>
      <c r="H80" s="44">
        <f>(B28/B$51)*100</f>
        <v>10.870244730335449</v>
      </c>
      <c r="I80" s="44">
        <f>(C28/C$51)*100</f>
        <v>10.506949897240812</v>
      </c>
      <c r="J80" s="44">
        <f>(D28/D$51)*100</f>
        <v>9.162046803268991</v>
      </c>
      <c r="K80" s="44">
        <f>(E28/E$51)*100</f>
        <v>8.8428693098504105</v>
      </c>
      <c r="L80" s="44">
        <f>(F28/F$51)*100</f>
        <v>7.9622667029877681</v>
      </c>
    </row>
    <row r="81" spans="1:12" x14ac:dyDescent="0.2">
      <c r="A81" t="str">
        <f>A29</f>
        <v>51 Skilled agricultural and related trades</v>
      </c>
      <c r="B81" s="49">
        <f t="shared" si="44"/>
        <v>-2.7849702388521136</v>
      </c>
      <c r="C81" s="44">
        <f t="shared" si="44"/>
        <v>-16.196474576713939</v>
      </c>
      <c r="D81" s="49">
        <f t="shared" si="44"/>
        <v>0.84245275113801199</v>
      </c>
      <c r="E81" s="49">
        <f t="shared" si="44"/>
        <v>1.154015371604622</v>
      </c>
      <c r="F81" s="44">
        <f>IF(AND(F$5-D$5 &lt;&gt; 0,F29 &lt;&gt; 0,D29 &lt;&gt; 0),(EXP(LN(F29/D29)/(F$5-D$5))-1)*100,0)</f>
        <v>1.0500543554755382</v>
      </c>
      <c r="H81" s="40">
        <f t="shared" ref="H81:L84" si="45">(B29/B$28)*100</f>
        <v>7.5509277163061412</v>
      </c>
      <c r="I81" s="40">
        <f t="shared" si="45"/>
        <v>6.6116920330145792</v>
      </c>
      <c r="J81" s="40">
        <f t="shared" si="45"/>
        <v>6.499578131762437</v>
      </c>
      <c r="K81" s="40">
        <f t="shared" si="45"/>
        <v>6.8365434741117754</v>
      </c>
      <c r="L81" s="40">
        <f t="shared" si="45"/>
        <v>8.2194810700597198</v>
      </c>
    </row>
    <row r="82" spans="1:12" x14ac:dyDescent="0.2">
      <c r="A82" t="str">
        <f>A30</f>
        <v>52 Skilled metal, electrical and electronic trades</v>
      </c>
      <c r="B82" s="49">
        <f t="shared" si="44"/>
        <v>0.3752615452678798</v>
      </c>
      <c r="C82" s="44">
        <f t="shared" si="44"/>
        <v>-17.329124861656673</v>
      </c>
      <c r="D82" s="49">
        <f t="shared" si="44"/>
        <v>-0.44066676442098274</v>
      </c>
      <c r="E82" s="49">
        <f t="shared" si="44"/>
        <v>-0.70041745612238193</v>
      </c>
      <c r="F82" s="44">
        <f>IF(AND(F$5-D$5 &lt;&gt; 0,F30 &lt;&gt; 0,D30 &lt;&gt; 0),(EXP(LN(F30/D30)/(F$5-D$5))-1)*100,0)</f>
        <v>-0.61390927862131628</v>
      </c>
      <c r="H82" s="40">
        <f t="shared" si="45"/>
        <v>44.564532465659944</v>
      </c>
      <c r="I82" s="40">
        <f t="shared" si="45"/>
        <v>44.348074036463906</v>
      </c>
      <c r="J82" s="40">
        <f t="shared" si="45"/>
        <v>43.006842910480728</v>
      </c>
      <c r="K82" s="40">
        <f t="shared" si="45"/>
        <v>42.430863411420553</v>
      </c>
      <c r="L82" s="40">
        <f t="shared" si="45"/>
        <v>42.396757761449038</v>
      </c>
    </row>
    <row r="83" spans="1:12" x14ac:dyDescent="0.2">
      <c r="A83" t="str">
        <f>A31</f>
        <v>53 Skilled construction and building trades</v>
      </c>
      <c r="B83" s="49">
        <f t="shared" si="44"/>
        <v>3.2782650540349012</v>
      </c>
      <c r="C83" s="44">
        <f t="shared" si="44"/>
        <v>-17.60388939353512</v>
      </c>
      <c r="D83" s="49">
        <f t="shared" si="44"/>
        <v>0.28520605581052738</v>
      </c>
      <c r="E83" s="49">
        <f t="shared" si="44"/>
        <v>-1.2700669633295747</v>
      </c>
      <c r="F83" s="44">
        <f>IF(AND(F$5-D$5 &lt;&gt; 0,F31 &lt;&gt; 0,D31 &lt;&gt; 0),(EXP(LN(F31/D31)/(F$5-D$5))-1)*100,0)</f>
        <v>-0.75434125923644624</v>
      </c>
      <c r="H83" s="40">
        <f t="shared" si="45"/>
        <v>30.682488691299447</v>
      </c>
      <c r="I83" s="40">
        <f t="shared" si="45"/>
        <v>34.221966928833872</v>
      </c>
      <c r="J83" s="40">
        <f t="shared" si="45"/>
        <v>33.07668237492544</v>
      </c>
      <c r="K83" s="40">
        <f t="shared" si="45"/>
        <v>33.840806785273983</v>
      </c>
      <c r="L83" s="40">
        <f t="shared" si="45"/>
        <v>31.923145858615349</v>
      </c>
    </row>
    <row r="84" spans="1:12" x14ac:dyDescent="0.2">
      <c r="A84" t="str">
        <f>A32</f>
        <v>54 Textiles, printing and other skilled trades</v>
      </c>
      <c r="B84" s="49">
        <f t="shared" si="44"/>
        <v>-3.1812139420808294</v>
      </c>
      <c r="C84" s="44">
        <f t="shared" si="44"/>
        <v>0.19893225383835755</v>
      </c>
      <c r="D84" s="49">
        <f t="shared" si="44"/>
        <v>-0.78117506333322817</v>
      </c>
      <c r="E84" s="49">
        <f t="shared" si="44"/>
        <v>-0.36297733423583667</v>
      </c>
      <c r="F84" s="44">
        <f>IF(AND(F$5-D$5 &lt;&gt; 0,F32 &lt;&gt; 0,D32 &lt;&gt; 0),(EXP(LN(F32/D32)/(F$5-D$5))-1)*100,0)</f>
        <v>-0.50257206271339117</v>
      </c>
      <c r="H84" s="40">
        <f t="shared" si="45"/>
        <v>17.202051126734457</v>
      </c>
      <c r="I84" s="40">
        <f t="shared" si="45"/>
        <v>14.81826700168766</v>
      </c>
      <c r="J84" s="40">
        <f t="shared" si="45"/>
        <v>17.416896582831399</v>
      </c>
      <c r="K84" s="40">
        <f t="shared" si="45"/>
        <v>16.891786329193682</v>
      </c>
      <c r="L84" s="40">
        <f t="shared" si="45"/>
        <v>17.460615309875905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1.040940110921218</v>
      </c>
      <c r="C86" s="44">
        <f t="shared" si="46"/>
        <v>-4.0832095763062455</v>
      </c>
      <c r="D86" s="44">
        <f t="shared" si="46"/>
        <v>1.3763505865403536</v>
      </c>
      <c r="E86" s="44">
        <f t="shared" si="46"/>
        <v>0.8508472715190063</v>
      </c>
      <c r="F86" s="44">
        <f>IF(AND(F$5-D$5 &lt;&gt; 0,F34 &lt;&gt; 0,D34 &lt;&gt; 0),(EXP(LN(F34/D34)/(F$5-D$5))-1)*100,0)</f>
        <v>1.0257116721042792</v>
      </c>
      <c r="H86" s="44">
        <f>(B34/B$51)*100</f>
        <v>10.295036149253558</v>
      </c>
      <c r="I86" s="44">
        <f>(C34/C$51)*100</f>
        <v>10.167949449124084</v>
      </c>
      <c r="J86" s="44">
        <f>(D34/D$51)*100</f>
        <v>9.975946806134802</v>
      </c>
      <c r="K86" s="44">
        <f>(E34/E$51)*100</f>
        <v>10.398543203644179</v>
      </c>
      <c r="L86" s="44">
        <f>(F34/F$51)*100</f>
        <v>10.924160585105813</v>
      </c>
    </row>
    <row r="87" spans="1:12" x14ac:dyDescent="0.2">
      <c r="A87" t="str">
        <f>A35</f>
        <v>61 Caring personal service occupations</v>
      </c>
      <c r="B87" s="49">
        <f t="shared" si="46"/>
        <v>1.7019970453407529</v>
      </c>
      <c r="C87" s="44">
        <f t="shared" si="46"/>
        <v>-3.2114528285022814</v>
      </c>
      <c r="D87" s="49">
        <f t="shared" si="46"/>
        <v>1.6638575936972932</v>
      </c>
      <c r="E87" s="49">
        <f t="shared" si="46"/>
        <v>0.9692470145323373</v>
      </c>
      <c r="F87" s="44">
        <f>IF(AND(F$5-D$5 &lt;&gt; 0,F35 &lt;&gt; 0,D35 &lt;&gt; 0),(EXP(LN(F35/D35)/(F$5-D$5))-1)*100,0)</f>
        <v>1.2002549472361901</v>
      </c>
      <c r="H87" s="40">
        <f t="shared" ref="H87:L89" si="47">(B35/B$34)*100</f>
        <v>77.533888627704457</v>
      </c>
      <c r="I87" s="40">
        <f t="shared" si="47"/>
        <v>79.582939500582924</v>
      </c>
      <c r="J87" s="40">
        <f t="shared" si="47"/>
        <v>80.306243149644246</v>
      </c>
      <c r="K87" s="40">
        <f t="shared" si="47"/>
        <v>81.451477698032875</v>
      </c>
      <c r="L87" s="40">
        <f t="shared" si="47"/>
        <v>82.412792636165506</v>
      </c>
    </row>
    <row r="88" spans="1:12" x14ac:dyDescent="0.2">
      <c r="A88" t="str">
        <f>A36</f>
        <v>62 Leisure, travel and related personal service occupations</v>
      </c>
      <c r="B88" s="49">
        <f t="shared" si="46"/>
        <v>-1.2868182058522692</v>
      </c>
      <c r="C88" s="44">
        <f t="shared" si="46"/>
        <v>-8.7250556116662992</v>
      </c>
      <c r="D88" s="49">
        <f t="shared" si="46"/>
        <v>0.34839349124313745</v>
      </c>
      <c r="E88" s="49">
        <f t="shared" si="46"/>
        <v>0.28478171644576999</v>
      </c>
      <c r="F88" s="44">
        <f>IF(AND(F$5-D$5 &lt;&gt; 0,F36 &lt;&gt; 0,D36 &lt;&gt; 0),(EXP(LN(F36/D36)/(F$5-D$5))-1)*100,0)</f>
        <v>0.3059811596607398</v>
      </c>
      <c r="H88" s="40">
        <f t="shared" si="47"/>
        <v>21.540494840897708</v>
      </c>
      <c r="I88" s="40">
        <f t="shared" si="47"/>
        <v>19.623061503076691</v>
      </c>
      <c r="J88" s="40">
        <f t="shared" si="47"/>
        <v>18.673413064702942</v>
      </c>
      <c r="K88" s="40">
        <f t="shared" si="47"/>
        <v>17.745676452636303</v>
      </c>
      <c r="L88" s="40">
        <f t="shared" si="47"/>
        <v>16.774414975445541</v>
      </c>
    </row>
    <row r="89" spans="1:12" x14ac:dyDescent="0.2">
      <c r="A89" t="str">
        <f>A37</f>
        <v>63 Community and civil enforcement occupations</v>
      </c>
      <c r="B89" s="49">
        <f t="shared" si="46"/>
        <v>-2.7600803966560727</v>
      </c>
      <c r="C89" s="44">
        <f t="shared" si="46"/>
        <v>23.259728916107903</v>
      </c>
      <c r="D89" s="49">
        <f t="shared" si="46"/>
        <v>-3.3695990255333319</v>
      </c>
      <c r="E89" s="49">
        <f t="shared" si="46"/>
        <v>0.97510125003934522</v>
      </c>
      <c r="F89" s="44">
        <f>IF(AND(F$5-D$5 &lt;&gt; 0,F37 &lt;&gt; 0,D37 &lt;&gt; 0),(EXP(LN(F37/D37)/(F$5-D$5))-1)*100,0)</f>
        <v>-0.49441466147236435</v>
      </c>
      <c r="H89" s="40">
        <f t="shared" si="47"/>
        <v>0.92561653139782807</v>
      </c>
      <c r="I89" s="40">
        <f t="shared" si="47"/>
        <v>0.79399899634038196</v>
      </c>
      <c r="J89" s="40">
        <f t="shared" si="47"/>
        <v>1.020343785652793</v>
      </c>
      <c r="K89" s="40">
        <f t="shared" si="47"/>
        <v>0.80284584933080827</v>
      </c>
      <c r="L89" s="40">
        <f t="shared" si="47"/>
        <v>0.81279238838895262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-0.74465210221060785</v>
      </c>
      <c r="C91" s="44">
        <f t="shared" si="48"/>
        <v>-0.98889691714914019</v>
      </c>
      <c r="D91" s="44">
        <f t="shared" si="48"/>
        <v>0.49389260279688596</v>
      </c>
      <c r="E91" s="44">
        <f t="shared" si="48"/>
        <v>0.17003498688721308</v>
      </c>
      <c r="F91" s="44">
        <f t="shared" ref="F91:F93" si="49">IF(AND(F$5-D$5 &lt;&gt; 0,F39 &lt;&gt; 0,D39 &lt;&gt; 0),(EXP(LN(F39/D39)/(F$5-D$5))-1)*100,0)</f>
        <v>0.27787139435073716</v>
      </c>
      <c r="H91" s="44">
        <f>(B39/B$51)*100</f>
        <v>8.1207344381546616</v>
      </c>
      <c r="I91" s="44">
        <f>(C39/C$51)*100</f>
        <v>7.4683895294104667</v>
      </c>
      <c r="J91" s="44">
        <f>(D39/D$51)*100</f>
        <v>7.5637465664178576</v>
      </c>
      <c r="K91" s="44">
        <f>(E39/E$51)*100</f>
        <v>7.5469317589087082</v>
      </c>
      <c r="L91" s="44">
        <f>(F39/F$51)*100</f>
        <v>7.4091560346464398</v>
      </c>
    </row>
    <row r="92" spans="1:12" s="30" customFormat="1" x14ac:dyDescent="0.2">
      <c r="A92" t="str">
        <f>A40</f>
        <v>71 Sales occupations</v>
      </c>
      <c r="B92" s="49">
        <f t="shared" si="48"/>
        <v>-1.7451735707935234</v>
      </c>
      <c r="C92" s="44">
        <f t="shared" si="48"/>
        <v>-2.1532987568634199</v>
      </c>
      <c r="D92" s="49">
        <f t="shared" si="48"/>
        <v>-1.6006344461452437</v>
      </c>
      <c r="E92" s="49">
        <f t="shared" si="48"/>
        <v>-0.54846926262679396</v>
      </c>
      <c r="F92" s="44">
        <f t="shared" si="49"/>
        <v>-0.9004351527929555</v>
      </c>
      <c r="G92"/>
      <c r="H92" s="40">
        <f>(B40/B$34)*100</f>
        <v>60.895800045241323</v>
      </c>
      <c r="I92" s="40">
        <f t="shared" ref="H92:L93" si="50">(C40/C$34)*100</f>
        <v>54.451945142796596</v>
      </c>
      <c r="J92" s="40">
        <f t="shared" si="50"/>
        <v>55.547555177354532</v>
      </c>
      <c r="K92" s="40">
        <f t="shared" si="50"/>
        <v>47.856746988398491</v>
      </c>
      <c r="L92" s="40">
        <f t="shared" si="50"/>
        <v>41.616196326810424</v>
      </c>
    </row>
    <row r="93" spans="1:12" s="30" customFormat="1" x14ac:dyDescent="0.2">
      <c r="A93" t="str">
        <f>A41</f>
        <v>72 Customer service occupations</v>
      </c>
      <c r="B93" s="49">
        <f t="shared" si="48"/>
        <v>2.4360971457924485</v>
      </c>
      <c r="C93" s="44">
        <f t="shared" si="48"/>
        <v>2.3484415252317481</v>
      </c>
      <c r="D93" s="49">
        <f t="shared" si="48"/>
        <v>5.4790161139996796</v>
      </c>
      <c r="E93" s="49">
        <f t="shared" si="48"/>
        <v>1.4417972948658875</v>
      </c>
      <c r="F93" s="44">
        <f t="shared" si="49"/>
        <v>2.7700687023483495</v>
      </c>
      <c r="G93"/>
      <c r="H93" s="40">
        <f t="shared" si="50"/>
        <v>17.984296347071545</v>
      </c>
      <c r="I93" s="40">
        <f t="shared" si="50"/>
        <v>18.998356383376226</v>
      </c>
      <c r="J93" s="40">
        <f t="shared" si="50"/>
        <v>20.272281409649505</v>
      </c>
      <c r="K93" s="40">
        <f t="shared" si="50"/>
        <v>24.720070851468531</v>
      </c>
      <c r="L93" s="40">
        <f t="shared" si="50"/>
        <v>26.207376724177216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0.61947460724127712</v>
      </c>
      <c r="C95" s="44">
        <f t="shared" si="51"/>
        <v>-13.269825745457419</v>
      </c>
      <c r="D95" s="44">
        <f t="shared" si="51"/>
        <v>2.6172978898197918</v>
      </c>
      <c r="E95" s="44">
        <f t="shared" si="51"/>
        <v>2.9396720105934193E-3</v>
      </c>
      <c r="F95" s="44">
        <f>IF(AND(F$5-D$5 &lt;&gt; 0,F43 &lt;&gt; 0,D43 &lt;&gt; 0),(EXP(LN(F43/D43)/(F$5-D$5))-1)*100,0)</f>
        <v>0.86690674431910697</v>
      </c>
      <c r="H95" s="44">
        <f>(B43/B$51)*100</f>
        <v>8.0891206870852113</v>
      </c>
      <c r="I95" s="44">
        <f>(C43/C$51)*100</f>
        <v>7.8567961507216886</v>
      </c>
      <c r="J95" s="44">
        <f>(D43/D$51)*100</f>
        <v>6.97014499630132</v>
      </c>
      <c r="K95" s="44">
        <f>(E43/E$51)*100</f>
        <v>7.7211110003283983</v>
      </c>
      <c r="L95" s="44">
        <f>(F43/F$51)*100</f>
        <v>7.4546545988238346</v>
      </c>
    </row>
    <row r="96" spans="1:12" x14ac:dyDescent="0.2">
      <c r="A96" t="str">
        <f>A44</f>
        <v>81 Process, plant and machine operatives</v>
      </c>
      <c r="B96" s="49">
        <f t="shared" si="51"/>
        <v>-1.105616360397188</v>
      </c>
      <c r="C96" s="44">
        <f t="shared" si="51"/>
        <v>-15.658150308221796</v>
      </c>
      <c r="D96" s="49">
        <f t="shared" si="51"/>
        <v>3.9225252168733071</v>
      </c>
      <c r="E96" s="49">
        <f t="shared" si="51"/>
        <v>-0.14584420772324469</v>
      </c>
      <c r="F96" s="44">
        <f>IF(AND(F$5-D$5 &lt;&gt; 0,F44 &lt;&gt; 0,D44 &lt;&gt; 0),(EXP(LN(F44/D44)/(F$5-D$5))-1)*100,0)</f>
        <v>1.1922672603291939</v>
      </c>
      <c r="H96" s="40">
        <f>(B44/B$43)*100</f>
        <v>47.063886083862712</v>
      </c>
      <c r="I96" s="40">
        <f t="shared" ref="H96:L97" si="52">(C44/C$43)*100</f>
        <v>43.91836009684161</v>
      </c>
      <c r="J96" s="40">
        <f t="shared" si="52"/>
        <v>42.708962109610837</v>
      </c>
      <c r="K96" s="40">
        <f t="shared" si="52"/>
        <v>45.495097478147642</v>
      </c>
      <c r="L96" s="40">
        <f t="shared" si="52"/>
        <v>44.822737455003484</v>
      </c>
    </row>
    <row r="97" spans="1:12" x14ac:dyDescent="0.2">
      <c r="A97" t="str">
        <f>A45</f>
        <v>82 Transport and mobile machine drivers and operatives</v>
      </c>
      <c r="B97" s="49">
        <f t="shared" si="51"/>
        <v>2.082008735673968</v>
      </c>
      <c r="C97" s="44">
        <f t="shared" si="51"/>
        <v>-11.399493523419279</v>
      </c>
      <c r="D97" s="49">
        <f t="shared" si="51"/>
        <v>1.5992144614972892</v>
      </c>
      <c r="E97" s="49">
        <f t="shared" si="51"/>
        <v>0.12562152517292535</v>
      </c>
      <c r="F97" s="44">
        <f>IF(AND(F$5-D$5 &lt;&gt; 0,F45 &lt;&gt; 0,D45 &lt;&gt; 0),(EXP(LN(F45/D45)/(F$5-D$5))-1)*100,0)</f>
        <v>0.61442895798717867</v>
      </c>
      <c r="H97" s="40">
        <f t="shared" si="52"/>
        <v>52.936113916137295</v>
      </c>
      <c r="I97" s="40">
        <f t="shared" si="52"/>
        <v>56.081639903158397</v>
      </c>
      <c r="J97" s="40">
        <f t="shared" si="52"/>
        <v>57.291037890389163</v>
      </c>
      <c r="K97" s="40">
        <f t="shared" si="52"/>
        <v>54.504902521852372</v>
      </c>
      <c r="L97" s="40">
        <f t="shared" si="52"/>
        <v>55.177262544996509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-9.0896195796341672E-2</v>
      </c>
      <c r="C99" s="44">
        <f t="shared" si="53"/>
        <v>-10.626832109291861</v>
      </c>
      <c r="D99" s="44">
        <f t="shared" si="53"/>
        <v>-9.3475500798922972E-2</v>
      </c>
      <c r="E99" s="44">
        <f t="shared" si="53"/>
        <v>-0.46728404151546998</v>
      </c>
      <c r="F99" s="44">
        <f>IF(AND(F$5-D$5 &lt;&gt; 0,F47 &lt;&gt; 0,D47 &lt;&gt; 0),(EXP(LN(F47/D47)/(F$5-D$5))-1)*100,0)</f>
        <v>-0.34283685755983617</v>
      </c>
      <c r="H99" s="44">
        <f>(B47/B$51)*100</f>
        <v>11.368051280469192</v>
      </c>
      <c r="I99" s="44">
        <f>(C47/C$51)*100</f>
        <v>10.733028099592255</v>
      </c>
      <c r="J99" s="44">
        <f>(D47/D$51)*100</f>
        <v>9.811954526549064</v>
      </c>
      <c r="K99" s="44">
        <f>(E47/E$51)*100</f>
        <v>9.5073589921685659</v>
      </c>
      <c r="L99" s="44">
        <f>(F47/F$51)*100</f>
        <v>8.7566603527164588</v>
      </c>
    </row>
    <row r="100" spans="1:12" x14ac:dyDescent="0.2">
      <c r="A100" t="str">
        <f>A48</f>
        <v>91 Elementary trades and related occupations</v>
      </c>
      <c r="B100" s="49">
        <f t="shared" si="53"/>
        <v>-2.7648428427436977</v>
      </c>
      <c r="C100" s="44">
        <f t="shared" si="53"/>
        <v>-12.427388496273228</v>
      </c>
      <c r="D100" s="49">
        <f t="shared" si="53"/>
        <v>-3.1411957347409869</v>
      </c>
      <c r="E100" s="49">
        <f t="shared" si="53"/>
        <v>-0.47732063466451313</v>
      </c>
      <c r="F100" s="44">
        <f>IF(AND(F$5-D$5 &lt;&gt; 0,F48 &lt;&gt; 0,D48 &lt;&gt; 0),(EXP(LN(F48/D48)/(F$5-D$5))-1)*100,0)</f>
        <v>-1.3733214722353893</v>
      </c>
      <c r="H100" s="40">
        <f t="shared" ref="H100:L101" si="54">(B48/B$47)*100</f>
        <v>17.845686476176777</v>
      </c>
      <c r="I100" s="40">
        <f t="shared" si="54"/>
        <v>16.010551332966557</v>
      </c>
      <c r="J100" s="40">
        <f t="shared" si="54"/>
        <v>15.687994785604168</v>
      </c>
      <c r="K100" s="40">
        <f t="shared" si="54"/>
        <v>13.436733292898445</v>
      </c>
      <c r="L100" s="40">
        <f t="shared" si="54"/>
        <v>13.423190223578763</v>
      </c>
    </row>
    <row r="101" spans="1:12" x14ac:dyDescent="0.2">
      <c r="A101" t="str">
        <f>A49</f>
        <v>92 Elementary administration and service occupations</v>
      </c>
      <c r="B101" s="49">
        <f t="shared" si="53"/>
        <v>0.46242408512588984</v>
      </c>
      <c r="C101" s="44">
        <f t="shared" si="53"/>
        <v>-10.28359970427929</v>
      </c>
      <c r="D101" s="49">
        <f t="shared" si="53"/>
        <v>0.43444754512167449</v>
      </c>
      <c r="E101" s="49">
        <f t="shared" si="53"/>
        <v>-0.4657269334837344</v>
      </c>
      <c r="F101" s="44">
        <f>IF(AND(F$5-D$5 &lt;&gt; 0,F49 &lt;&gt; 0,D49 &lt;&gt; 0),(EXP(LN(F49/D49)/(F$5-D$5))-1)*100,0)</f>
        <v>-0.16656881809671287</v>
      </c>
      <c r="H101" s="40">
        <f t="shared" si="54"/>
        <v>82.15431352382322</v>
      </c>
      <c r="I101" s="40">
        <f t="shared" si="54"/>
        <v>83.989448667033457</v>
      </c>
      <c r="J101" s="40">
        <f t="shared" si="54"/>
        <v>84.312005214395839</v>
      </c>
      <c r="K101" s="40">
        <f t="shared" si="54"/>
        <v>86.563266707101548</v>
      </c>
      <c r="L101" s="40">
        <f t="shared" si="54"/>
        <v>86.576809776421243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1.3551924780873748</v>
      </c>
      <c r="C103" s="206">
        <f t="shared" ref="C103" si="56">IF(AND(D$5-C$5 &lt;&gt; 0,D51 &lt;&gt; 0,C51 &lt;&gt; 0),(EXP(LN(D51/C51)/(D$5-C$5))-1)*100,0)</f>
        <v>-2.2371414660520061</v>
      </c>
      <c r="D103" s="50">
        <f>IF(AND(E$5-D$5 &lt;&gt; 0,E51 &lt;&gt; 0,D51 &lt;&gt; 0),(EXP(LN(E51/D51)/(E$5-D$5))-1)*100,0)</f>
        <v>0.53863347406324369</v>
      </c>
      <c r="E103" s="50">
        <f>IF(AND(F$5-E$5 &lt;&gt; 0,F51 &lt;&gt; 0,E51 &lt;&gt; 0),(EXP(LN(F51/E51)/(F$5-E$5))-1)*100,0)</f>
        <v>0.35476393144091567</v>
      </c>
      <c r="F103" s="206">
        <f>IF(AND(F$5-D$5 &lt;&gt; 0,F51 &lt;&gt; 0,D51 &lt;&gt; 0),(EXP(LN(F51/D51)/(F$5-D$5))-1)*100,0)</f>
        <v>0.41601638537631658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23.015013128436784</v>
      </c>
      <c r="C9" s="330">
        <v>56.460943586619614</v>
      </c>
      <c r="D9" s="330">
        <f>SUM(B9:C9)</f>
        <v>79.475956715056398</v>
      </c>
      <c r="E9" s="331"/>
      <c r="F9" s="330">
        <v>31.019677638272604</v>
      </c>
      <c r="G9" s="330">
        <v>65.293147110673743</v>
      </c>
      <c r="H9" s="330">
        <f>SUM(F9:G9)</f>
        <v>96.312824748946355</v>
      </c>
      <c r="I9" s="331"/>
      <c r="J9" s="330">
        <v>36.926275797314595</v>
      </c>
      <c r="K9" s="330">
        <v>62.531152219932991</v>
      </c>
      <c r="L9" s="330">
        <f>SUM(J9:K9)</f>
        <v>99.457428017247594</v>
      </c>
      <c r="M9" s="236"/>
      <c r="N9" s="328">
        <f>IF(B9&gt;0,(EXP(LN(F9/B9)/($F$6-$B$6))-1)*100,0)</f>
        <v>6.1512739589945742</v>
      </c>
      <c r="O9" s="328">
        <f>IF(F9&gt;0,(EXP(LN(J9/F9)/($J$6-$F$6))-1)*100,0)</f>
        <v>1.1687883264446031</v>
      </c>
      <c r="P9" s="328"/>
      <c r="Q9" s="328">
        <f>IF(C9&gt;0,(EXP(LN(G9/C9)/($F$6-$B$6))-1)*100,0)</f>
        <v>2.9494175820920399</v>
      </c>
      <c r="R9" s="328">
        <f>IF(G9&gt;0,(EXP(LN(K9/G9)/($J$6-$F$6))-1)*100,0)</f>
        <v>-0.28773337166615454</v>
      </c>
      <c r="S9" s="327"/>
      <c r="T9" s="328">
        <f>IF(D9&gt;0,(EXP(LN(H9/D9)/($F$6-$B$6))-1)*100,0)</f>
        <v>3.9177347425962461</v>
      </c>
      <c r="U9" s="328">
        <f>IF(H9&gt;0,(EXP(LN(L9/H9)/($J$6-$F$6))-1)*100,0)</f>
        <v>0.21441760369971252</v>
      </c>
    </row>
    <row r="10" spans="1:21" x14ac:dyDescent="0.2">
      <c r="A10" s="329" t="str">
        <f>name!D5</f>
        <v>12 Other managers and proprietors</v>
      </c>
      <c r="B10" s="330">
        <v>13.856699324998463</v>
      </c>
      <c r="C10" s="330">
        <v>20.458236038285307</v>
      </c>
      <c r="D10" s="330">
        <f t="shared" ref="D10:D33" si="0">SUM(B10:C10)</f>
        <v>34.314935363283766</v>
      </c>
      <c r="E10" s="331"/>
      <c r="F10" s="330">
        <v>16.798343351450498</v>
      </c>
      <c r="G10" s="330">
        <v>21.173008157663102</v>
      </c>
      <c r="H10" s="330">
        <f t="shared" ref="H10:H33" si="1">SUM(F10:G10)</f>
        <v>37.971351509113603</v>
      </c>
      <c r="I10" s="331"/>
      <c r="J10" s="330">
        <v>23.998130795403419</v>
      </c>
      <c r="K10" s="330">
        <v>31.398221353420766</v>
      </c>
      <c r="L10" s="330">
        <f t="shared" ref="L10:L33" si="2">SUM(J10:K10)</f>
        <v>55.396352148824185</v>
      </c>
      <c r="M10" s="236"/>
      <c r="N10" s="328">
        <f t="shared" ref="N10:N36" si="3">IF(B10&gt;0,(EXP(LN(F10/B10)/($F$6-$B$6))-1)*100,0)</f>
        <v>3.9253108255837832</v>
      </c>
      <c r="O10" s="328">
        <f t="shared" ref="O10:O34" si="4">IF(F10&gt;0,(EXP(LN(J10/F10)/($J$6-$F$6))-1)*100,0)</f>
        <v>2.4064703348677163</v>
      </c>
      <c r="P10" s="328"/>
      <c r="Q10" s="328">
        <f t="shared" ref="Q10:Q34" si="5">IF(C10&gt;0,(EXP(LN(G10/C10)/($F$6-$B$6))-1)*100,0)</f>
        <v>0.68919667811597751</v>
      </c>
      <c r="R10" s="328">
        <f t="shared" ref="R10:R34" si="6">IF(G10&gt;0,(EXP(LN(K10/G10)/($J$6-$F$6))-1)*100,0)</f>
        <v>2.6616323685291432</v>
      </c>
      <c r="S10" s="327"/>
      <c r="T10" s="328">
        <f t="shared" ref="T10:T34" si="7">IF(D10&gt;0,(EXP(LN(H10/D10)/($F$6-$B$6))-1)*100,0)</f>
        <v>2.0456682464170983</v>
      </c>
      <c r="U10" s="328">
        <f t="shared" ref="U10:U34" si="8">IF(H10&gt;0,(EXP(LN(L10/H10)/($J$6-$F$6))-1)*100,0)</f>
        <v>2.5498448091620718</v>
      </c>
    </row>
    <row r="11" spans="1:21" x14ac:dyDescent="0.2">
      <c r="A11" s="329" t="str">
        <f>name!D6</f>
        <v>21 Science, research, engineering and technology professionals</v>
      </c>
      <c r="B11" s="330">
        <v>10.880069988903339</v>
      </c>
      <c r="C11" s="330">
        <v>56.117489530157556</v>
      </c>
      <c r="D11" s="330">
        <f t="shared" si="0"/>
        <v>66.9975595190609</v>
      </c>
      <c r="E11" s="331"/>
      <c r="F11" s="330">
        <v>14.924810512741237</v>
      </c>
      <c r="G11" s="330">
        <v>65.726059374607303</v>
      </c>
      <c r="H11" s="330">
        <f t="shared" si="1"/>
        <v>80.650869887348534</v>
      </c>
      <c r="I11" s="331"/>
      <c r="J11" s="330">
        <v>21.384280845874954</v>
      </c>
      <c r="K11" s="330">
        <v>70.947089236011706</v>
      </c>
      <c r="L11" s="330">
        <f t="shared" si="2"/>
        <v>92.331370081886661</v>
      </c>
      <c r="M11" s="236"/>
      <c r="N11" s="328">
        <f t="shared" si="3"/>
        <v>6.5259528071995865</v>
      </c>
      <c r="O11" s="328">
        <f t="shared" si="4"/>
        <v>2.4265130831351955</v>
      </c>
      <c r="P11" s="328"/>
      <c r="Q11" s="328">
        <f t="shared" si="5"/>
        <v>3.21144826431079</v>
      </c>
      <c r="R11" s="328">
        <f t="shared" si="6"/>
        <v>0.51089322088042621</v>
      </c>
      <c r="S11" s="327"/>
      <c r="T11" s="328">
        <f t="shared" si="7"/>
        <v>3.7791273606675224</v>
      </c>
      <c r="U11" s="328">
        <f t="shared" si="8"/>
        <v>0.90577328378418365</v>
      </c>
    </row>
    <row r="12" spans="1:21" x14ac:dyDescent="0.2">
      <c r="A12" s="329" t="str">
        <f>name!D7</f>
        <v>22 Health professionals</v>
      </c>
      <c r="B12" s="330">
        <v>44.240459683079571</v>
      </c>
      <c r="C12" s="330">
        <v>13.511194594176192</v>
      </c>
      <c r="D12" s="330">
        <f t="shared" si="0"/>
        <v>57.751654277255767</v>
      </c>
      <c r="E12" s="331"/>
      <c r="F12" s="330">
        <v>53.748994150236378</v>
      </c>
      <c r="G12" s="330">
        <v>18.367325034140244</v>
      </c>
      <c r="H12" s="330">
        <f t="shared" si="1"/>
        <v>72.116319184376621</v>
      </c>
      <c r="I12" s="331"/>
      <c r="J12" s="330">
        <v>64.451910067129432</v>
      </c>
      <c r="K12" s="330">
        <v>21.103857740520528</v>
      </c>
      <c r="L12" s="330">
        <f t="shared" si="2"/>
        <v>85.555767807649957</v>
      </c>
      <c r="M12" s="236"/>
      <c r="N12" s="328">
        <f t="shared" si="3"/>
        <v>3.9705022909570564</v>
      </c>
      <c r="O12" s="328">
        <f t="shared" si="4"/>
        <v>1.2179871931540909</v>
      </c>
      <c r="P12" s="328"/>
      <c r="Q12" s="328">
        <f t="shared" si="5"/>
        <v>6.3335791967432442</v>
      </c>
      <c r="R12" s="328">
        <f t="shared" si="6"/>
        <v>0.93018344721935708</v>
      </c>
      <c r="S12" s="327"/>
      <c r="T12" s="328">
        <f t="shared" si="7"/>
        <v>4.5427270385579144</v>
      </c>
      <c r="U12" s="328">
        <f t="shared" si="8"/>
        <v>1.1457679343445326</v>
      </c>
    </row>
    <row r="13" spans="1:21" x14ac:dyDescent="0.2">
      <c r="A13" s="329" t="str">
        <f>name!D8</f>
        <v>23 Teaching and other educational professionals</v>
      </c>
      <c r="B13" s="330">
        <v>39.307952094723497</v>
      </c>
      <c r="C13" s="330">
        <v>19.97399780568891</v>
      </c>
      <c r="D13" s="330">
        <f t="shared" si="0"/>
        <v>59.281949900412407</v>
      </c>
      <c r="E13" s="331"/>
      <c r="F13" s="330">
        <v>44.123369384286946</v>
      </c>
      <c r="G13" s="330">
        <v>21.459255347050352</v>
      </c>
      <c r="H13" s="330">
        <f t="shared" si="1"/>
        <v>65.58262473133729</v>
      </c>
      <c r="I13" s="331"/>
      <c r="J13" s="330">
        <v>52.999497904163789</v>
      </c>
      <c r="K13" s="330">
        <v>24.968072989190667</v>
      </c>
      <c r="L13" s="330">
        <f t="shared" si="2"/>
        <v>77.967570893354463</v>
      </c>
      <c r="M13" s="236"/>
      <c r="N13" s="328">
        <f t="shared" si="3"/>
        <v>2.3381708194097017</v>
      </c>
      <c r="O13" s="328">
        <f t="shared" si="4"/>
        <v>1.2294488753857635</v>
      </c>
      <c r="P13" s="328"/>
      <c r="Q13" s="328">
        <f t="shared" si="5"/>
        <v>1.4448326265411149</v>
      </c>
      <c r="R13" s="328">
        <f t="shared" si="6"/>
        <v>1.0147263917490656</v>
      </c>
      <c r="S13" s="327"/>
      <c r="T13" s="328">
        <f t="shared" si="7"/>
        <v>2.0406608955247263</v>
      </c>
      <c r="U13" s="328">
        <f t="shared" si="8"/>
        <v>1.1598897443564571</v>
      </c>
    </row>
    <row r="14" spans="1:21" x14ac:dyDescent="0.2">
      <c r="A14" s="329" t="str">
        <f>name!D9</f>
        <v>24 Business, media and public service professionals</v>
      </c>
      <c r="B14" s="330">
        <v>26.246755421921918</v>
      </c>
      <c r="C14" s="330">
        <v>40.532225021931609</v>
      </c>
      <c r="D14" s="330">
        <f t="shared" si="0"/>
        <v>66.778980443853527</v>
      </c>
      <c r="E14" s="331"/>
      <c r="F14" s="330">
        <v>35.967698553933303</v>
      </c>
      <c r="G14" s="330">
        <v>50.631270787267709</v>
      </c>
      <c r="H14" s="330">
        <f t="shared" si="1"/>
        <v>86.598969341201013</v>
      </c>
      <c r="I14" s="331"/>
      <c r="J14" s="330">
        <v>47.4060883129928</v>
      </c>
      <c r="K14" s="330">
        <v>61.595105245730593</v>
      </c>
      <c r="L14" s="330">
        <f t="shared" si="2"/>
        <v>109.0011935587234</v>
      </c>
      <c r="M14" s="236"/>
      <c r="N14" s="328">
        <f t="shared" si="3"/>
        <v>6.5043644392727806</v>
      </c>
      <c r="O14" s="328">
        <f t="shared" si="4"/>
        <v>1.8579109445618247</v>
      </c>
      <c r="P14" s="328"/>
      <c r="Q14" s="328">
        <f t="shared" si="5"/>
        <v>4.5499131910132995</v>
      </c>
      <c r="R14" s="328">
        <f t="shared" si="6"/>
        <v>1.3153288149156284</v>
      </c>
      <c r="S14" s="327"/>
      <c r="T14" s="328">
        <f t="shared" si="7"/>
        <v>5.3354579799366419</v>
      </c>
      <c r="U14" s="328">
        <f t="shared" si="8"/>
        <v>1.5456292977662711</v>
      </c>
    </row>
    <row r="15" spans="1:21" x14ac:dyDescent="0.2">
      <c r="A15" s="329" t="str">
        <f>name!D10</f>
        <v>31 Science, engineering and technology associate professionals</v>
      </c>
      <c r="B15" s="330">
        <v>4.7979298258497316</v>
      </c>
      <c r="C15" s="330">
        <v>16.737200411704247</v>
      </c>
      <c r="D15" s="330">
        <f t="shared" si="0"/>
        <v>21.535130237553979</v>
      </c>
      <c r="E15" s="331"/>
      <c r="F15" s="330">
        <v>6.037306582085229</v>
      </c>
      <c r="G15" s="330">
        <v>20.384666239957692</v>
      </c>
      <c r="H15" s="330">
        <f t="shared" si="1"/>
        <v>26.421972822042921</v>
      </c>
      <c r="I15" s="331"/>
      <c r="J15" s="330">
        <v>7.2932961692188876</v>
      </c>
      <c r="K15" s="330">
        <v>16.92138683837576</v>
      </c>
      <c r="L15" s="330">
        <f t="shared" si="2"/>
        <v>24.214683007594648</v>
      </c>
      <c r="M15" s="236"/>
      <c r="N15" s="328">
        <f t="shared" si="3"/>
        <v>4.7026967785609664</v>
      </c>
      <c r="O15" s="328">
        <f t="shared" si="4"/>
        <v>1.2679553154137713</v>
      </c>
      <c r="P15" s="328"/>
      <c r="Q15" s="328">
        <f t="shared" si="5"/>
        <v>4.0217504611395283</v>
      </c>
      <c r="R15" s="328">
        <f t="shared" si="6"/>
        <v>-1.2336911768258352</v>
      </c>
      <c r="S15" s="327"/>
      <c r="T15" s="328">
        <f t="shared" si="7"/>
        <v>4.1750092723940257</v>
      </c>
      <c r="U15" s="328">
        <f t="shared" si="8"/>
        <v>-0.57989065780653659</v>
      </c>
    </row>
    <row r="16" spans="1:21" x14ac:dyDescent="0.2">
      <c r="A16" s="329" t="str">
        <f>name!D11</f>
        <v>32 Health and social care associate professionals</v>
      </c>
      <c r="B16" s="330">
        <v>19.039533935143872</v>
      </c>
      <c r="C16" s="330">
        <v>5.6382467823465028</v>
      </c>
      <c r="D16" s="330">
        <f t="shared" si="0"/>
        <v>24.677780717490375</v>
      </c>
      <c r="E16" s="331"/>
      <c r="F16" s="330">
        <v>23.570205963337209</v>
      </c>
      <c r="G16" s="330">
        <v>6.7486033752513412</v>
      </c>
      <c r="H16" s="330">
        <f t="shared" si="1"/>
        <v>30.318809338588551</v>
      </c>
      <c r="I16" s="331"/>
      <c r="J16" s="330">
        <v>27.626268345838223</v>
      </c>
      <c r="K16" s="330">
        <v>6.6528421897327537</v>
      </c>
      <c r="L16" s="330">
        <f t="shared" si="2"/>
        <v>34.279110535570979</v>
      </c>
      <c r="M16" s="236"/>
      <c r="N16" s="328">
        <f t="shared" si="3"/>
        <v>4.3617643878667511</v>
      </c>
      <c r="O16" s="328">
        <f t="shared" si="4"/>
        <v>1.0641799842481259</v>
      </c>
      <c r="P16" s="328"/>
      <c r="Q16" s="328">
        <f t="shared" si="5"/>
        <v>3.6606588494577652</v>
      </c>
      <c r="R16" s="328">
        <f t="shared" si="6"/>
        <v>-9.5230732023166009E-2</v>
      </c>
      <c r="S16" s="327"/>
      <c r="T16" s="328">
        <f t="shared" si="7"/>
        <v>4.2032365194292876</v>
      </c>
      <c r="U16" s="328">
        <f t="shared" si="8"/>
        <v>0.82181085229695583</v>
      </c>
    </row>
    <row r="17" spans="1:21" x14ac:dyDescent="0.2">
      <c r="A17" s="329" t="str">
        <f>name!D12</f>
        <v>33 Protective service occupations</v>
      </c>
      <c r="B17" s="330">
        <v>3.1277519632817308</v>
      </c>
      <c r="C17" s="330">
        <v>10.466403498732443</v>
      </c>
      <c r="D17" s="330">
        <f t="shared" si="0"/>
        <v>13.594155462014175</v>
      </c>
      <c r="E17" s="331"/>
      <c r="F17" s="330">
        <v>4.0966893713688801</v>
      </c>
      <c r="G17" s="330">
        <v>11.056571917381875</v>
      </c>
      <c r="H17" s="330">
        <f t="shared" si="1"/>
        <v>15.153261288750755</v>
      </c>
      <c r="I17" s="331"/>
      <c r="J17" s="330">
        <v>7.4161551438697613</v>
      </c>
      <c r="K17" s="330">
        <v>13.89632036245925</v>
      </c>
      <c r="L17" s="330">
        <f t="shared" si="2"/>
        <v>21.312475506329012</v>
      </c>
      <c r="M17" s="236"/>
      <c r="N17" s="328">
        <f t="shared" si="3"/>
        <v>5.5456031253258153</v>
      </c>
      <c r="O17" s="328">
        <f t="shared" si="4"/>
        <v>4.035857571601853</v>
      </c>
      <c r="P17" s="328"/>
      <c r="Q17" s="328">
        <f t="shared" si="5"/>
        <v>1.1031307947829916</v>
      </c>
      <c r="R17" s="328">
        <f t="shared" si="6"/>
        <v>1.5356659264477157</v>
      </c>
      <c r="S17" s="327"/>
      <c r="T17" s="328">
        <f t="shared" si="7"/>
        <v>2.1952654193586385</v>
      </c>
      <c r="U17" s="328">
        <f t="shared" si="8"/>
        <v>2.2998944664504473</v>
      </c>
    </row>
    <row r="18" spans="1:21" x14ac:dyDescent="0.2">
      <c r="A18" s="329" t="str">
        <f>name!D13</f>
        <v>34 Culture, media and sports occupations</v>
      </c>
      <c r="B18" s="330">
        <v>8.5070035322217095</v>
      </c>
      <c r="C18" s="330">
        <v>12.906647260448702</v>
      </c>
      <c r="D18" s="330">
        <f t="shared" si="0"/>
        <v>21.41365079267041</v>
      </c>
      <c r="E18" s="331"/>
      <c r="F18" s="330">
        <v>9.3104325037329545</v>
      </c>
      <c r="G18" s="330">
        <v>14.088820564607762</v>
      </c>
      <c r="H18" s="330">
        <f t="shared" si="1"/>
        <v>23.399253068340716</v>
      </c>
      <c r="I18" s="331"/>
      <c r="J18" s="330">
        <v>10.075057619966323</v>
      </c>
      <c r="K18" s="330">
        <v>14.530979226148565</v>
      </c>
      <c r="L18" s="330">
        <f t="shared" si="2"/>
        <v>24.60603684611489</v>
      </c>
      <c r="M18" s="236"/>
      <c r="N18" s="328">
        <f t="shared" si="3"/>
        <v>1.8213025793218263</v>
      </c>
      <c r="O18" s="328">
        <f t="shared" si="4"/>
        <v>0.52756864061938025</v>
      </c>
      <c r="P18" s="327"/>
      <c r="Q18" s="328">
        <f t="shared" si="5"/>
        <v>1.768234283489134</v>
      </c>
      <c r="R18" s="328">
        <f t="shared" si="6"/>
        <v>0.20622070017011218</v>
      </c>
      <c r="S18" s="327"/>
      <c r="T18" s="328">
        <f t="shared" si="7"/>
        <v>1.7893299826615028</v>
      </c>
      <c r="U18" s="328">
        <f t="shared" si="8"/>
        <v>0.33581400528737149</v>
      </c>
    </row>
    <row r="19" spans="1:21" x14ac:dyDescent="0.2">
      <c r="A19" s="329" t="str">
        <f>name!D14</f>
        <v>35 Business and public service associate professionals</v>
      </c>
      <c r="B19" s="330">
        <v>34.624860534030063</v>
      </c>
      <c r="C19" s="330">
        <v>43.081405822214968</v>
      </c>
      <c r="D19" s="330">
        <f t="shared" si="0"/>
        <v>77.706266356245038</v>
      </c>
      <c r="E19" s="331"/>
      <c r="F19" s="330">
        <v>39.264271618909355</v>
      </c>
      <c r="G19" s="330">
        <v>46.840705665649253</v>
      </c>
      <c r="H19" s="330">
        <f t="shared" si="1"/>
        <v>86.104977284558601</v>
      </c>
      <c r="I19" s="331"/>
      <c r="J19" s="330">
        <v>43.37959502171406</v>
      </c>
      <c r="K19" s="330">
        <v>42.890478916280983</v>
      </c>
      <c r="L19" s="330">
        <f t="shared" si="2"/>
        <v>86.270073937995051</v>
      </c>
      <c r="M19" s="236"/>
      <c r="N19" s="328">
        <f t="shared" si="3"/>
        <v>2.5467503857888429</v>
      </c>
      <c r="O19" s="328">
        <f t="shared" si="4"/>
        <v>0.66670721998653981</v>
      </c>
      <c r="P19" s="327"/>
      <c r="Q19" s="328">
        <f t="shared" si="5"/>
        <v>1.6872991577499219</v>
      </c>
      <c r="R19" s="328">
        <f t="shared" si="6"/>
        <v>-0.58563005896277165</v>
      </c>
      <c r="S19" s="327"/>
      <c r="T19" s="328">
        <f t="shared" si="7"/>
        <v>2.0738375693920785</v>
      </c>
      <c r="U19" s="328">
        <f t="shared" si="8"/>
        <v>1.2771163414426745E-2</v>
      </c>
    </row>
    <row r="20" spans="1:21" x14ac:dyDescent="0.2">
      <c r="A20" s="329" t="str">
        <f>name!D15</f>
        <v>41 Administrative occupations</v>
      </c>
      <c r="B20" s="330">
        <v>95.743598073717152</v>
      </c>
      <c r="C20" s="330">
        <v>44.134730844686558</v>
      </c>
      <c r="D20" s="330">
        <f t="shared" si="0"/>
        <v>139.87832891840372</v>
      </c>
      <c r="E20" s="331"/>
      <c r="F20" s="330">
        <v>92.853103155705128</v>
      </c>
      <c r="G20" s="330">
        <v>49.461259174643089</v>
      </c>
      <c r="H20" s="330">
        <f t="shared" si="1"/>
        <v>142.31436233034822</v>
      </c>
      <c r="I20" s="331"/>
      <c r="J20" s="330">
        <v>72.989288654881037</v>
      </c>
      <c r="K20" s="330">
        <v>52.962715435045801</v>
      </c>
      <c r="L20" s="330">
        <f t="shared" si="2"/>
        <v>125.95200408992685</v>
      </c>
      <c r="M20" s="236"/>
      <c r="N20" s="328">
        <f t="shared" si="3"/>
        <v>-0.61122550145208399</v>
      </c>
      <c r="O20" s="328">
        <f t="shared" si="4"/>
        <v>-1.5918999023464608</v>
      </c>
      <c r="P20" s="327"/>
      <c r="Q20" s="328">
        <f t="shared" si="5"/>
        <v>2.3050182524935847</v>
      </c>
      <c r="R20" s="328">
        <f t="shared" si="6"/>
        <v>0.4570309714413856</v>
      </c>
      <c r="S20" s="327"/>
      <c r="T20" s="328">
        <f t="shared" si="7"/>
        <v>0.34590616644993855</v>
      </c>
      <c r="U20" s="328">
        <f t="shared" si="8"/>
        <v>-0.81094406626945892</v>
      </c>
    </row>
    <row r="21" spans="1:21" x14ac:dyDescent="0.2">
      <c r="A21" s="329" t="str">
        <f>name!D16</f>
        <v>42 Secretarial and related occupations</v>
      </c>
      <c r="B21" s="330">
        <v>29.12504706947248</v>
      </c>
      <c r="C21" s="330">
        <v>2.7759823603204228</v>
      </c>
      <c r="D21" s="330">
        <f t="shared" si="0"/>
        <v>31.901029429792903</v>
      </c>
      <c r="E21" s="331"/>
      <c r="F21" s="330">
        <v>25.910203814540655</v>
      </c>
      <c r="G21" s="330">
        <v>2.1065144004908611</v>
      </c>
      <c r="H21" s="330">
        <f t="shared" si="1"/>
        <v>28.016718215031517</v>
      </c>
      <c r="I21" s="331"/>
      <c r="J21" s="330">
        <v>16.742381765014301</v>
      </c>
      <c r="K21" s="330">
        <v>3.248579974620537</v>
      </c>
      <c r="L21" s="330">
        <f t="shared" si="2"/>
        <v>19.990961739634837</v>
      </c>
      <c r="M21" s="236"/>
      <c r="N21" s="328">
        <f t="shared" si="3"/>
        <v>-2.3120853777845674</v>
      </c>
      <c r="O21" s="328">
        <f t="shared" si="4"/>
        <v>-2.8693203943944701</v>
      </c>
      <c r="P21" s="327"/>
      <c r="Q21" s="328">
        <f t="shared" si="5"/>
        <v>-5.3698461750765762</v>
      </c>
      <c r="R21" s="328">
        <f t="shared" si="6"/>
        <v>2.9299927131563042</v>
      </c>
      <c r="S21" s="327"/>
      <c r="T21" s="328">
        <f t="shared" si="7"/>
        <v>-2.5633120961514377</v>
      </c>
      <c r="U21" s="328">
        <f t="shared" si="8"/>
        <v>-2.2250141611608543</v>
      </c>
    </row>
    <row r="22" spans="1:21" x14ac:dyDescent="0.2">
      <c r="A22" s="329" t="str">
        <f>name!D17</f>
        <v>51 Skilled agricultural and related trades</v>
      </c>
      <c r="B22" s="330">
        <v>1.6113172753203704</v>
      </c>
      <c r="C22" s="330">
        <v>9.5230328916939602</v>
      </c>
      <c r="D22" s="330">
        <f t="shared" si="0"/>
        <v>11.134350167014331</v>
      </c>
      <c r="E22" s="331"/>
      <c r="F22" s="330">
        <v>1.5164954000282143</v>
      </c>
      <c r="G22" s="330">
        <v>6.817645107427956</v>
      </c>
      <c r="H22" s="330">
        <f t="shared" si="1"/>
        <v>8.334140507456171</v>
      </c>
      <c r="I22" s="331"/>
      <c r="J22" s="330">
        <v>2.1042684626368988</v>
      </c>
      <c r="K22" s="330">
        <v>7.643587201385448</v>
      </c>
      <c r="L22" s="330">
        <f t="shared" si="2"/>
        <v>9.7478556640223459</v>
      </c>
      <c r="M22" s="236"/>
      <c r="N22" s="328">
        <f t="shared" si="3"/>
        <v>-1.205673068755031</v>
      </c>
      <c r="O22" s="328">
        <f t="shared" si="4"/>
        <v>2.2077912854746362</v>
      </c>
      <c r="P22" s="327"/>
      <c r="Q22" s="328">
        <f t="shared" si="5"/>
        <v>-6.4655016853930274</v>
      </c>
      <c r="R22" s="328">
        <f t="shared" si="6"/>
        <v>0.76526598588315675</v>
      </c>
      <c r="S22" s="327"/>
      <c r="T22" s="328">
        <f t="shared" si="7"/>
        <v>-5.6288627842957073</v>
      </c>
      <c r="U22" s="328">
        <f t="shared" si="8"/>
        <v>1.050054355475516</v>
      </c>
    </row>
    <row r="23" spans="1:21" x14ac:dyDescent="0.2">
      <c r="A23" s="329" t="str">
        <f>name!D18</f>
        <v>52 Skilled metal, electrical and electronic trades</v>
      </c>
      <c r="B23" s="330">
        <v>0.8891683187821412</v>
      </c>
      <c r="C23" s="330">
        <v>64.824228517265482</v>
      </c>
      <c r="D23" s="330">
        <f t="shared" si="0"/>
        <v>65.713396836047622</v>
      </c>
      <c r="E23" s="331"/>
      <c r="F23" s="330">
        <v>1.1554517506359598</v>
      </c>
      <c r="G23" s="330">
        <v>53.990446080251417</v>
      </c>
      <c r="H23" s="330">
        <f t="shared" si="1"/>
        <v>55.145897830887378</v>
      </c>
      <c r="I23" s="331"/>
      <c r="J23" s="330">
        <v>3.0506711952705503</v>
      </c>
      <c r="K23" s="330">
        <v>47.229568123794152</v>
      </c>
      <c r="L23" s="330">
        <f t="shared" si="2"/>
        <v>50.280239319064705</v>
      </c>
      <c r="M23" s="236"/>
      <c r="N23" s="328">
        <f t="shared" si="3"/>
        <v>5.3788772043627198</v>
      </c>
      <c r="O23" s="328">
        <f t="shared" si="4"/>
        <v>6.6865257223760022</v>
      </c>
      <c r="P23" s="327"/>
      <c r="Q23" s="328">
        <f t="shared" si="5"/>
        <v>-3.5913699246347797</v>
      </c>
      <c r="R23" s="328">
        <f t="shared" si="6"/>
        <v>-0.88794736552217923</v>
      </c>
      <c r="S23" s="327"/>
      <c r="T23" s="328">
        <f t="shared" si="7"/>
        <v>-3.4456467995251816</v>
      </c>
      <c r="U23" s="328">
        <f t="shared" si="8"/>
        <v>-0.61390927862130518</v>
      </c>
    </row>
    <row r="24" spans="1:21" x14ac:dyDescent="0.2">
      <c r="A24" s="329" t="str">
        <f>name!D19</f>
        <v>53 Skilled construction and building trades</v>
      </c>
      <c r="B24" s="330">
        <v>0.59719767349959174</v>
      </c>
      <c r="C24" s="330">
        <v>44.646193062004365</v>
      </c>
      <c r="D24" s="330">
        <f t="shared" si="0"/>
        <v>45.243390735503958</v>
      </c>
      <c r="E24" s="331"/>
      <c r="F24" s="330">
        <v>0.69372441325741929</v>
      </c>
      <c r="G24" s="330">
        <v>41.719138828741549</v>
      </c>
      <c r="H24" s="330">
        <f t="shared" si="1"/>
        <v>42.41286324199897</v>
      </c>
      <c r="I24" s="331"/>
      <c r="J24" s="330">
        <v>0.83377604452288734</v>
      </c>
      <c r="K24" s="330">
        <v>37.02533154620172</v>
      </c>
      <c r="L24" s="330">
        <f t="shared" si="2"/>
        <v>37.859107590724605</v>
      </c>
      <c r="M24" s="236"/>
      <c r="N24" s="328">
        <f t="shared" si="3"/>
        <v>3.0418801009161056</v>
      </c>
      <c r="O24" s="328">
        <f t="shared" si="4"/>
        <v>1.2334790488911285</v>
      </c>
      <c r="P24" s="327"/>
      <c r="Q24" s="328">
        <f t="shared" si="5"/>
        <v>-1.3470263697445972</v>
      </c>
      <c r="R24" s="328">
        <f t="shared" si="6"/>
        <v>-0.79256036914990835</v>
      </c>
      <c r="S24" s="327"/>
      <c r="T24" s="328">
        <f t="shared" si="7"/>
        <v>-1.2837863261171312</v>
      </c>
      <c r="U24" s="328">
        <f t="shared" si="8"/>
        <v>-0.75434125923644624</v>
      </c>
    </row>
    <row r="25" spans="1:21" x14ac:dyDescent="0.2">
      <c r="A25" s="329" t="str">
        <f>name!D20</f>
        <v>54 Textiles, printing and other skilled trades</v>
      </c>
      <c r="B25" s="330">
        <v>9.1033731845639849</v>
      </c>
      <c r="C25" s="330">
        <v>16.262206785474685</v>
      </c>
      <c r="D25" s="330">
        <f t="shared" si="0"/>
        <v>25.36557997003867</v>
      </c>
      <c r="E25" s="331"/>
      <c r="F25" s="330">
        <v>9.4077082430438814</v>
      </c>
      <c r="G25" s="330">
        <v>12.925258663808217</v>
      </c>
      <c r="H25" s="330">
        <f t="shared" si="1"/>
        <v>22.3329669068521</v>
      </c>
      <c r="I25" s="331"/>
      <c r="J25" s="330">
        <v>9.4134349771141856</v>
      </c>
      <c r="K25" s="330">
        <v>11.293901215394678</v>
      </c>
      <c r="L25" s="330">
        <f t="shared" si="2"/>
        <v>20.707336192508862</v>
      </c>
      <c r="M25" s="236"/>
      <c r="N25" s="328">
        <f t="shared" si="3"/>
        <v>0.65985460344031299</v>
      </c>
      <c r="O25" s="328">
        <f t="shared" si="4"/>
        <v>4.0570333388778579E-3</v>
      </c>
      <c r="P25" s="327"/>
      <c r="Q25" s="328">
        <f t="shared" si="5"/>
        <v>-4.4893165470848757</v>
      </c>
      <c r="R25" s="328">
        <f t="shared" si="6"/>
        <v>-0.89543732117709496</v>
      </c>
      <c r="S25" s="327"/>
      <c r="T25" s="328">
        <f t="shared" si="7"/>
        <v>-2.5144322930742979</v>
      </c>
      <c r="U25" s="328">
        <f t="shared" si="8"/>
        <v>-0.50257206271339117</v>
      </c>
    </row>
    <row r="26" spans="1:21" x14ac:dyDescent="0.2">
      <c r="A26" s="329" t="str">
        <f>name!D21</f>
        <v>61 Caring personal service occupations</v>
      </c>
      <c r="B26" s="330">
        <v>96.616461180601092</v>
      </c>
      <c r="C26" s="330">
        <v>11.662650143501136</v>
      </c>
      <c r="D26" s="330">
        <f t="shared" si="0"/>
        <v>108.27911132410223</v>
      </c>
      <c r="E26" s="331"/>
      <c r="F26" s="330">
        <v>100.12147277408391</v>
      </c>
      <c r="G26" s="330">
        <v>11.999427797688567</v>
      </c>
      <c r="H26" s="330">
        <f t="shared" si="1"/>
        <v>112.12090057177248</v>
      </c>
      <c r="I26" s="331"/>
      <c r="J26" s="330">
        <v>117.19773001253591</v>
      </c>
      <c r="K26" s="330">
        <v>16.896680781564648</v>
      </c>
      <c r="L26" s="330">
        <f t="shared" si="2"/>
        <v>134.09441079410055</v>
      </c>
      <c r="M26" s="236"/>
      <c r="N26" s="328">
        <f t="shared" si="3"/>
        <v>0.71524664197577525</v>
      </c>
      <c r="O26" s="328">
        <f t="shared" si="4"/>
        <v>1.0553858659680504</v>
      </c>
      <c r="P26" s="327"/>
      <c r="Q26" s="328">
        <f t="shared" si="5"/>
        <v>0.57097438022739588</v>
      </c>
      <c r="R26" s="328">
        <f t="shared" si="6"/>
        <v>2.3079519483294453</v>
      </c>
      <c r="S26" s="327"/>
      <c r="T26" s="328">
        <f t="shared" si="7"/>
        <v>0.69974688655489725</v>
      </c>
      <c r="U26" s="328">
        <f t="shared" si="8"/>
        <v>1.2002549472361901</v>
      </c>
    </row>
    <row r="27" spans="1:21" x14ac:dyDescent="0.2">
      <c r="A27" s="329" t="str">
        <f>name!D22</f>
        <v>62 Leisure, travel and related personal service occupations</v>
      </c>
      <c r="B27" s="330">
        <v>21.985656898249157</v>
      </c>
      <c r="C27" s="330">
        <v>8.096487569613954</v>
      </c>
      <c r="D27" s="330">
        <f t="shared" si="0"/>
        <v>30.08214446786311</v>
      </c>
      <c r="E27" s="331"/>
      <c r="F27" s="330">
        <v>18.17458625861623</v>
      </c>
      <c r="G27" s="330">
        <v>7.8966107921758555</v>
      </c>
      <c r="H27" s="330">
        <f t="shared" si="1"/>
        <v>26.071197050792087</v>
      </c>
      <c r="I27" s="331"/>
      <c r="J27" s="330">
        <v>18.787774879806403</v>
      </c>
      <c r="K27" s="330">
        <v>8.5059888745480556</v>
      </c>
      <c r="L27" s="330">
        <f t="shared" si="2"/>
        <v>27.293763754354458</v>
      </c>
      <c r="M27" s="236"/>
      <c r="N27" s="328">
        <f t="shared" si="3"/>
        <v>-3.735753149159915</v>
      </c>
      <c r="O27" s="328">
        <f t="shared" si="4"/>
        <v>0.22145903988106674</v>
      </c>
      <c r="P27" s="327"/>
      <c r="Q27" s="328">
        <f t="shared" si="5"/>
        <v>-0.49868602142519869</v>
      </c>
      <c r="R27" s="328">
        <f t="shared" si="6"/>
        <v>0.49680892400989496</v>
      </c>
      <c r="S27" s="327"/>
      <c r="T27" s="328">
        <f t="shared" si="7"/>
        <v>-2.8214452493247832</v>
      </c>
      <c r="U27" s="328">
        <f t="shared" si="8"/>
        <v>0.30598115966071759</v>
      </c>
    </row>
    <row r="28" spans="1:21" x14ac:dyDescent="0.2">
      <c r="A28" s="329" t="str">
        <f>name!D23</f>
        <v>63 Community and civil enforcement occupations</v>
      </c>
      <c r="B28" s="330">
        <v>0.30343595385114985</v>
      </c>
      <c r="C28" s="330">
        <v>0.98922377495345326</v>
      </c>
      <c r="D28" s="330">
        <f t="shared" si="0"/>
        <v>1.2926597288046031</v>
      </c>
      <c r="E28" s="331"/>
      <c r="F28" s="330">
        <v>0.33674767873137768</v>
      </c>
      <c r="G28" s="330">
        <v>1.0878223130066726</v>
      </c>
      <c r="H28" s="330">
        <f t="shared" si="1"/>
        <v>1.4245699917380503</v>
      </c>
      <c r="I28" s="331"/>
      <c r="J28" s="330">
        <v>0.45436076757488231</v>
      </c>
      <c r="K28" s="330">
        <v>0.86813921006957684</v>
      </c>
      <c r="L28" s="330">
        <f>SUM(J28:K28)</f>
        <v>1.3224999776444593</v>
      </c>
      <c r="M28" s="236"/>
      <c r="N28" s="328">
        <f t="shared" si="3"/>
        <v>2.1051186703293423</v>
      </c>
      <c r="O28" s="328">
        <f t="shared" si="4"/>
        <v>2.0171251509117027</v>
      </c>
      <c r="P28" s="327"/>
      <c r="Q28" s="328">
        <f t="shared" si="5"/>
        <v>1.9184202474263445</v>
      </c>
      <c r="R28" s="328">
        <f t="shared" si="6"/>
        <v>-1.4926217427892463</v>
      </c>
      <c r="S28" s="327"/>
      <c r="T28" s="328">
        <f t="shared" si="7"/>
        <v>1.962368341209153</v>
      </c>
      <c r="U28" s="328">
        <f t="shared" si="8"/>
        <v>-0.49441466147235325</v>
      </c>
    </row>
    <row r="29" spans="1:21" x14ac:dyDescent="0.2">
      <c r="A29" s="329" t="str">
        <f>name!D24</f>
        <v>71 Sales occupations</v>
      </c>
      <c r="B29" s="330">
        <v>50.602743951323077</v>
      </c>
      <c r="C29" s="330">
        <v>34.440625199555249</v>
      </c>
      <c r="D29" s="330">
        <f t="shared" si="0"/>
        <v>85.043369150878334</v>
      </c>
      <c r="E29" s="331"/>
      <c r="F29" s="330">
        <v>43.730125916859521</v>
      </c>
      <c r="G29" s="330">
        <v>33.823519562978937</v>
      </c>
      <c r="H29" s="330">
        <f t="shared" si="1"/>
        <v>77.553645479838451</v>
      </c>
      <c r="I29" s="331"/>
      <c r="J29" s="330">
        <v>37.440530482793797</v>
      </c>
      <c r="K29" s="330">
        <v>30.273463272665335</v>
      </c>
      <c r="L29" s="330">
        <f t="shared" si="2"/>
        <v>67.713993755459128</v>
      </c>
      <c r="M29" s="236"/>
      <c r="N29" s="328">
        <f t="shared" si="3"/>
        <v>-2.87716919994917</v>
      </c>
      <c r="O29" s="328">
        <f t="shared" si="4"/>
        <v>-1.0298828409417093</v>
      </c>
      <c r="P29" s="327"/>
      <c r="Q29" s="328">
        <f t="shared" si="5"/>
        <v>-0.36095552631454364</v>
      </c>
      <c r="R29" s="328">
        <f t="shared" si="6"/>
        <v>-0.73650690588982215</v>
      </c>
      <c r="S29" s="327"/>
      <c r="T29" s="328">
        <f t="shared" si="7"/>
        <v>-1.8269345667247583</v>
      </c>
      <c r="U29" s="328">
        <f t="shared" si="8"/>
        <v>-0.90043515279294439</v>
      </c>
    </row>
    <row r="30" spans="1:21" x14ac:dyDescent="0.2">
      <c r="A30" s="329" t="str">
        <f>name!D25</f>
        <v>72 Customer service occupations</v>
      </c>
      <c r="B30" s="330">
        <v>14.158158861157663</v>
      </c>
      <c r="C30" s="330">
        <v>10.95761516638655</v>
      </c>
      <c r="D30" s="330">
        <f t="shared" si="0"/>
        <v>25.115774027544212</v>
      </c>
      <c r="E30" s="331"/>
      <c r="F30" s="330">
        <v>16.247121533045743</v>
      </c>
      <c r="G30" s="330">
        <v>12.056362220500644</v>
      </c>
      <c r="H30" s="330">
        <f t="shared" si="1"/>
        <v>28.303483753546388</v>
      </c>
      <c r="I30" s="331"/>
      <c r="J30" s="330">
        <v>22.766682948693852</v>
      </c>
      <c r="K30" s="330">
        <v>19.875516494810928</v>
      </c>
      <c r="L30" s="330">
        <f t="shared" si="2"/>
        <v>42.642199443504779</v>
      </c>
      <c r="M30" s="236"/>
      <c r="N30" s="328">
        <f t="shared" si="3"/>
        <v>2.790725095375457</v>
      </c>
      <c r="O30" s="328">
        <f t="shared" si="4"/>
        <v>2.2747018279685172</v>
      </c>
      <c r="P30" s="327"/>
      <c r="Q30" s="328">
        <f t="shared" si="5"/>
        <v>1.9295363461355297</v>
      </c>
      <c r="R30" s="328">
        <f t="shared" si="6"/>
        <v>3.3887954962848132</v>
      </c>
      <c r="S30" s="327"/>
      <c r="T30" s="328">
        <f t="shared" si="7"/>
        <v>2.4185600179723599</v>
      </c>
      <c r="U30" s="328">
        <f t="shared" si="8"/>
        <v>2.7700687023483495</v>
      </c>
    </row>
    <row r="31" spans="1:21" x14ac:dyDescent="0.2">
      <c r="A31" s="329" t="str">
        <f>name!D26</f>
        <v>81 Process, plant and machine operatives</v>
      </c>
      <c r="B31" s="330">
        <v>9.9820462253170543</v>
      </c>
      <c r="C31" s="330">
        <v>41.661295881709201</v>
      </c>
      <c r="D31" s="330">
        <f t="shared" si="0"/>
        <v>51.643342107026257</v>
      </c>
      <c r="E31" s="331"/>
      <c r="F31" s="330">
        <v>9.2032254172959576</v>
      </c>
      <c r="G31" s="330">
        <v>32.459144765423659</v>
      </c>
      <c r="H31" s="330">
        <f t="shared" si="1"/>
        <v>41.662370182719613</v>
      </c>
      <c r="I31" s="331"/>
      <c r="J31" s="330">
        <v>12.393778358883644</v>
      </c>
      <c r="K31" s="330">
        <v>37.374643805531363</v>
      </c>
      <c r="L31" s="330">
        <f t="shared" si="2"/>
        <v>49.768422164415007</v>
      </c>
      <c r="M31" s="236"/>
      <c r="N31" s="328">
        <f t="shared" si="3"/>
        <v>-1.611555039738144</v>
      </c>
      <c r="O31" s="328">
        <f t="shared" si="4"/>
        <v>2.0040881096700103</v>
      </c>
      <c r="P31" s="327"/>
      <c r="Q31" s="328">
        <f t="shared" si="5"/>
        <v>-4.8692633720075706</v>
      </c>
      <c r="R31" s="328">
        <f t="shared" si="6"/>
        <v>0.94450110321835368</v>
      </c>
      <c r="S31" s="327"/>
      <c r="T31" s="328">
        <f t="shared" si="7"/>
        <v>-4.2043195336423755</v>
      </c>
      <c r="U31" s="328">
        <f t="shared" si="8"/>
        <v>1.1922672603291939</v>
      </c>
    </row>
    <row r="32" spans="1:21" x14ac:dyDescent="0.2">
      <c r="A32" s="329" t="str">
        <f>name!D27</f>
        <v>82 Transport and mobile machine drivers and operatives</v>
      </c>
      <c r="B32" s="330">
        <v>2.78047627545758</v>
      </c>
      <c r="C32" s="330">
        <v>55.306478888343925</v>
      </c>
      <c r="D32" s="330">
        <f t="shared" si="0"/>
        <v>58.086955163801505</v>
      </c>
      <c r="E32" s="331"/>
      <c r="F32" s="330">
        <v>2.5716435992396161</v>
      </c>
      <c r="G32" s="330">
        <v>53.31546558912639</v>
      </c>
      <c r="H32" s="330">
        <f t="shared" si="1"/>
        <v>55.887109188366004</v>
      </c>
      <c r="I32" s="331"/>
      <c r="J32" s="330">
        <v>4.499205746434213</v>
      </c>
      <c r="K32" s="330">
        <v>56.766246837154192</v>
      </c>
      <c r="L32" s="330">
        <f t="shared" si="2"/>
        <v>61.265452583588406</v>
      </c>
      <c r="M32" s="236"/>
      <c r="N32" s="328">
        <f t="shared" si="3"/>
        <v>-1.5494113331936732</v>
      </c>
      <c r="O32" s="328">
        <f t="shared" si="4"/>
        <v>3.7994386648130041</v>
      </c>
      <c r="P32" s="327"/>
      <c r="Q32" s="328">
        <f t="shared" si="5"/>
        <v>-0.73059032565698789</v>
      </c>
      <c r="R32" s="328">
        <f t="shared" si="6"/>
        <v>0.41897829035146827</v>
      </c>
      <c r="S32" s="327"/>
      <c r="T32" s="328">
        <f t="shared" si="7"/>
        <v>-0.76917392212639824</v>
      </c>
      <c r="U32" s="328">
        <f t="shared" si="8"/>
        <v>0.61442895798717867</v>
      </c>
    </row>
    <row r="33" spans="1:21" x14ac:dyDescent="0.2">
      <c r="A33" s="329" t="str">
        <f>name!D28</f>
        <v>91 Elementary trades and related occupations</v>
      </c>
      <c r="B33" s="330">
        <v>6.6435536566241646</v>
      </c>
      <c r="C33" s="330">
        <v>20.876198829385409</v>
      </c>
      <c r="D33" s="330">
        <f t="shared" si="0"/>
        <v>27.519752486009573</v>
      </c>
      <c r="E33" s="331"/>
      <c r="F33" s="330">
        <v>4.6610652121696488</v>
      </c>
      <c r="G33" s="330">
        <v>16.881931064771837</v>
      </c>
      <c r="H33" s="330">
        <f t="shared" si="1"/>
        <v>21.542996276941487</v>
      </c>
      <c r="I33" s="331"/>
      <c r="J33" s="330">
        <v>3.8648626450073102</v>
      </c>
      <c r="K33" s="330">
        <v>13.642560135174678</v>
      </c>
      <c r="L33" s="330">
        <f t="shared" si="2"/>
        <v>17.50742278018199</v>
      </c>
      <c r="M33" s="236"/>
      <c r="N33" s="328">
        <f t="shared" si="3"/>
        <v>-6.8426884916996888</v>
      </c>
      <c r="O33" s="328">
        <f t="shared" si="4"/>
        <v>-1.2410207939171025</v>
      </c>
      <c r="P33" s="327"/>
      <c r="Q33" s="328">
        <f t="shared" si="5"/>
        <v>-4.1583813970791583</v>
      </c>
      <c r="R33" s="328">
        <f t="shared" si="6"/>
        <v>-1.4102912553412006</v>
      </c>
      <c r="S33" s="327"/>
      <c r="T33" s="328">
        <f t="shared" si="7"/>
        <v>-4.7790924152339764</v>
      </c>
      <c r="U33" s="328">
        <f t="shared" si="8"/>
        <v>-1.3733214722353893</v>
      </c>
    </row>
    <row r="34" spans="1:21" x14ac:dyDescent="0.2">
      <c r="A34" s="329" t="str">
        <f>name!D29</f>
        <v>92 Elementary administration and service occupations</v>
      </c>
      <c r="B34" s="330">
        <v>62.81689523727956</v>
      </c>
      <c r="C34" s="330">
        <v>63.872900464993307</v>
      </c>
      <c r="D34" s="330">
        <f t="shared" ref="D34" si="9">SUM(B34:C34)</f>
        <v>126.68979570227287</v>
      </c>
      <c r="E34" s="331"/>
      <c r="F34" s="330">
        <v>58.581203340340963</v>
      </c>
      <c r="G34" s="330">
        <v>57.197341926765382</v>
      </c>
      <c r="H34" s="330">
        <f t="shared" ref="H34" si="10">SUM(F34:G34)</f>
        <v>115.77854526710635</v>
      </c>
      <c r="I34" s="331"/>
      <c r="J34" s="330">
        <v>53.184910170009552</v>
      </c>
      <c r="K34" s="330">
        <v>59.734357639568358</v>
      </c>
      <c r="L34" s="330">
        <f t="shared" ref="L34" si="11">SUM(J34:K34)</f>
        <v>112.91926780957792</v>
      </c>
      <c r="M34" s="236"/>
      <c r="N34" s="328">
        <f t="shared" si="3"/>
        <v>-1.3865020143644546</v>
      </c>
      <c r="O34" s="328">
        <f t="shared" si="4"/>
        <v>-0.64219022319583763</v>
      </c>
      <c r="P34" s="327"/>
      <c r="Q34" s="328">
        <f t="shared" si="5"/>
        <v>-2.1835624744281912</v>
      </c>
      <c r="R34" s="328">
        <f t="shared" si="6"/>
        <v>0.28975185299369155</v>
      </c>
      <c r="S34" s="327"/>
      <c r="T34" s="328">
        <f t="shared" si="7"/>
        <v>-1.7851199613388546</v>
      </c>
      <c r="U34" s="328">
        <f t="shared" si="8"/>
        <v>-0.16656881809670177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630.60315926780675</v>
      </c>
      <c r="C36" s="333">
        <f t="shared" ref="C36:D36" si="12">SUM(C9:C34)</f>
        <v>725.91384073219365</v>
      </c>
      <c r="D36" s="333">
        <f t="shared" si="12"/>
        <v>1356.5170000000005</v>
      </c>
      <c r="E36" s="333"/>
      <c r="F36" s="333">
        <f>SUM(F9:F34)</f>
        <v>664.02567813794872</v>
      </c>
      <c r="G36" s="333">
        <f t="shared" ref="G36:H36" si="13">SUM(G9:G34)</f>
        <v>735.5073218620513</v>
      </c>
      <c r="H36" s="333">
        <f t="shared" si="13"/>
        <v>1399.5329999999999</v>
      </c>
      <c r="I36" s="333"/>
      <c r="J36" s="333">
        <f>SUM(J9:J34)</f>
        <v>718.68021313466556</v>
      </c>
      <c r="K36" s="333">
        <f t="shared" ref="K36:L36" si="14">SUM(K9:K34)</f>
        <v>770.7767868653342</v>
      </c>
      <c r="L36" s="333">
        <f t="shared" si="14"/>
        <v>1489.4569999999994</v>
      </c>
      <c r="M36" s="258"/>
      <c r="N36" s="334">
        <f t="shared" si="3"/>
        <v>1.0382339032172005</v>
      </c>
      <c r="O36" s="334">
        <f>IF(F36&gt;0,(EXP(LN(J36/F36)/($J$6-$F$6))-1)*100,0)</f>
        <v>0.52869717694969953</v>
      </c>
      <c r="P36" s="335"/>
      <c r="Q36" s="334">
        <f t="shared" ref="Q36" si="15">IF(C36&gt;0,(EXP(LN(G36/C36)/($F$6-$B$6))-1)*100,0)</f>
        <v>0.26292832847998326</v>
      </c>
      <c r="R36" s="334">
        <f t="shared" ref="R36" si="16">IF(G36&gt;0,(EXP(LN(K36/G36)/($J$6-$F$6))-1)*100,0)</f>
        <v>0.31274352873091882</v>
      </c>
      <c r="S36" s="335"/>
      <c r="T36" s="334">
        <f t="shared" ref="T36" si="17">IF(D36&gt;0,(EXP(LN(H36/D36)/($F$6-$B$6))-1)*100,0)</f>
        <v>0.62631770309933277</v>
      </c>
      <c r="U36" s="334">
        <f t="shared" ref="U36" si="18">IF(H36&gt;0,(EXP(LN(L36/H36)/($J$6-$F$6))-1)*100,0)</f>
        <v>0.41601638537631658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Midlands</v>
      </c>
      <c r="Q1" s="19" t="str">
        <f>CONCATENATE("Occupation Table 5.1  Males: Employment Change by Status (SOC 2020), ",B$5,"-",L$5,", ",Info!B5)</f>
        <v>Occupation Table 5.1  Males: Employment Change by Status (SOC 2020), 2015-2035, West Midlands</v>
      </c>
      <c r="AG1" s="19" t="str">
        <f>CONCATENATE("Occupation Table 5.2  Females: Employment Change by Status (SOC 2020), ",R$5,"-",AB$5,", ",Info!B5)</f>
        <v>Occupation Table 5.2  Females: Employment Change by Status (SOC 2020), 2015-2035, West Midlands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83.289234945306148</v>
      </c>
      <c r="C8" s="11">
        <v>12.067870856514411</v>
      </c>
      <c r="D8" s="11">
        <v>18.433786276519509</v>
      </c>
      <c r="E8" s="11">
        <f>SUM(B8:D8)</f>
        <v>113.79089207834006</v>
      </c>
      <c r="F8" s="11"/>
      <c r="G8" s="11">
        <v>93.272950127854699</v>
      </c>
      <c r="H8" s="11">
        <v>19.310245966378492</v>
      </c>
      <c r="I8" s="11">
        <v>21.700980163826724</v>
      </c>
      <c r="J8" s="11">
        <f>SUM(G8:I8)</f>
        <v>134.28417625805992</v>
      </c>
      <c r="K8" s="11"/>
      <c r="L8" s="11">
        <v>106.19740390285236</v>
      </c>
      <c r="M8" s="11">
        <v>24.792226075375531</v>
      </c>
      <c r="N8" s="11">
        <v>23.864150187843798</v>
      </c>
      <c r="O8" s="11">
        <f>SUM(L8:N8)</f>
        <v>154.85378016607169</v>
      </c>
      <c r="Q8" s="10" t="str">
        <f>name!E4</f>
        <v>Managers, directors and senior officials</v>
      </c>
      <c r="R8" s="11">
        <v>58.96926092659762</v>
      </c>
      <c r="S8" s="11">
        <v>5.1420866330446477</v>
      </c>
      <c r="T8" s="11">
        <v>12.807832065262597</v>
      </c>
      <c r="U8" s="11">
        <f>SUM(R8:T8)</f>
        <v>76.919179624904871</v>
      </c>
      <c r="V8" s="11"/>
      <c r="W8" s="11">
        <v>63.79714668438622</v>
      </c>
      <c r="X8" s="11">
        <v>8.5828010359770559</v>
      </c>
      <c r="Y8" s="11">
        <v>14.086207547973578</v>
      </c>
      <c r="Z8" s="11">
        <f>SUM(W8:Y8)</f>
        <v>86.466155268336848</v>
      </c>
      <c r="AA8" s="11"/>
      <c r="AB8" s="11">
        <v>66.895179954790081</v>
      </c>
      <c r="AC8" s="11">
        <v>11.696653856862927</v>
      </c>
      <c r="AD8" s="11">
        <v>15.337539761700722</v>
      </c>
      <c r="AE8" s="11">
        <f>SUM(AB8:AD8)</f>
        <v>93.929373573353729</v>
      </c>
      <c r="AG8" s="10" t="str">
        <f>name!E4</f>
        <v>Managers, directors and senior officials</v>
      </c>
      <c r="AH8" s="11">
        <v>24.319974018708542</v>
      </c>
      <c r="AI8" s="11">
        <v>6.9257842234697566</v>
      </c>
      <c r="AJ8" s="11">
        <v>5.6259542112569161</v>
      </c>
      <c r="AK8" s="11">
        <f>SUM(AH8:AJ8)</f>
        <v>36.871712453435215</v>
      </c>
      <c r="AL8" s="11"/>
      <c r="AM8" s="11">
        <v>29.475803443468553</v>
      </c>
      <c r="AN8" s="11">
        <v>10.727444930401436</v>
      </c>
      <c r="AO8" s="11">
        <v>7.614772615853135</v>
      </c>
      <c r="AP8" s="11">
        <f>SUM(AM8:AO8)</f>
        <v>47.818020989723124</v>
      </c>
      <c r="AQ8" s="11"/>
      <c r="AR8" s="11">
        <v>39.302223948062334</v>
      </c>
      <c r="AS8" s="11">
        <v>13.095572218512597</v>
      </c>
      <c r="AT8" s="11">
        <v>8.5266104261430584</v>
      </c>
      <c r="AU8" s="11">
        <f>SUM(AR8:AT8)</f>
        <v>60.924406592717993</v>
      </c>
    </row>
    <row r="9" spans="1:47" x14ac:dyDescent="0.2">
      <c r="A9" t="str">
        <f>name!E5</f>
        <v>Professional occupations</v>
      </c>
      <c r="B9" s="11">
        <v>172.50045469036243</v>
      </c>
      <c r="C9" s="11">
        <v>50.490277225540076</v>
      </c>
      <c r="D9" s="11">
        <v>27.819412224680061</v>
      </c>
      <c r="E9" s="11">
        <f t="shared" ref="E9:E18" si="0">SUM(B9:D9)</f>
        <v>250.81014414058257</v>
      </c>
      <c r="F9" s="11"/>
      <c r="G9" s="11">
        <v>207.87988696386063</v>
      </c>
      <c r="H9" s="11">
        <v>63.119528613467523</v>
      </c>
      <c r="I9" s="11">
        <v>33.94936756693518</v>
      </c>
      <c r="J9" s="11">
        <f t="shared" ref="J9:J16" si="1">SUM(G9:I9)</f>
        <v>304.9487831442633</v>
      </c>
      <c r="K9" s="11"/>
      <c r="L9" s="11">
        <v>252.22396979977191</v>
      </c>
      <c r="M9" s="11">
        <v>80.542532789941532</v>
      </c>
      <c r="N9" s="11">
        <v>32.089399751900764</v>
      </c>
      <c r="O9" s="11">
        <f t="shared" ref="O9:O16" si="2">SUM(L9:N9)</f>
        <v>364.85590234161424</v>
      </c>
      <c r="Q9" s="10" t="str">
        <f>name!E5</f>
        <v>Professional occupations</v>
      </c>
      <c r="R9" s="11">
        <v>101.87440157085757</v>
      </c>
      <c r="S9" s="11">
        <v>9.1990882747849252</v>
      </c>
      <c r="T9" s="11">
        <v>19.061417106311797</v>
      </c>
      <c r="U9" s="11">
        <f t="shared" ref="U9:U16" si="3">SUM(R9:T9)</f>
        <v>130.13490695195429</v>
      </c>
      <c r="V9" s="11"/>
      <c r="W9" s="11">
        <v>118.27076756349739</v>
      </c>
      <c r="X9" s="11">
        <v>13.134786507297251</v>
      </c>
      <c r="Y9" s="11">
        <v>24.778356472270961</v>
      </c>
      <c r="Z9" s="11">
        <f t="shared" ref="Z9:Z16" si="4">SUM(W9:Y9)</f>
        <v>156.18391054306559</v>
      </c>
      <c r="AA9" s="11"/>
      <c r="AB9" s="11">
        <v>138.2426613807948</v>
      </c>
      <c r="AC9" s="11">
        <v>17.61482430224752</v>
      </c>
      <c r="AD9" s="11">
        <v>22.756639528411114</v>
      </c>
      <c r="AE9" s="11">
        <f t="shared" ref="AE9:AE16" si="5">SUM(AB9:AD9)</f>
        <v>178.61412521145343</v>
      </c>
      <c r="AG9" s="10" t="str">
        <f>name!E5</f>
        <v>Professional occupations</v>
      </c>
      <c r="AH9" s="11">
        <v>70.62605311950486</v>
      </c>
      <c r="AI9" s="11">
        <v>41.291188950755156</v>
      </c>
      <c r="AJ9" s="11">
        <v>8.7579951183682763</v>
      </c>
      <c r="AK9" s="11">
        <f t="shared" ref="AK9:AK18" si="6">SUM(AH9:AJ9)</f>
        <v>120.67523718862829</v>
      </c>
      <c r="AL9" s="11"/>
      <c r="AM9" s="11">
        <v>89.609119400363326</v>
      </c>
      <c r="AN9" s="11">
        <v>49.98474210617028</v>
      </c>
      <c r="AO9" s="11">
        <v>9.1710110946642338</v>
      </c>
      <c r="AP9" s="11">
        <f t="shared" ref="AP9:AP18" si="7">SUM(AM9:AO9)</f>
        <v>148.76487260119785</v>
      </c>
      <c r="AQ9" s="11"/>
      <c r="AR9" s="11">
        <v>113.98130841897719</v>
      </c>
      <c r="AS9" s="11">
        <v>62.927708487693998</v>
      </c>
      <c r="AT9" s="11">
        <v>9.3327602234896556</v>
      </c>
      <c r="AU9" s="11">
        <f t="shared" ref="AU9:AU18" si="8">SUM(AR9:AT9)</f>
        <v>186.24177713016084</v>
      </c>
    </row>
    <row r="10" spans="1:47" x14ac:dyDescent="0.2">
      <c r="A10" t="str">
        <f>name!E6</f>
        <v>Associate professional occupations</v>
      </c>
      <c r="B10" s="11">
        <v>105.16535282995289</v>
      </c>
      <c r="C10" s="11">
        <v>32.122460894471821</v>
      </c>
      <c r="D10" s="11">
        <v>21.6391698415493</v>
      </c>
      <c r="E10" s="11">
        <f t="shared" si="0"/>
        <v>158.92698356597401</v>
      </c>
      <c r="F10" s="11"/>
      <c r="G10" s="11">
        <v>121.0328766070792</v>
      </c>
      <c r="H10" s="11">
        <v>39.283956986492505</v>
      </c>
      <c r="I10" s="11">
        <v>21.081440208709836</v>
      </c>
      <c r="J10" s="11">
        <f t="shared" si="1"/>
        <v>181.39827380228155</v>
      </c>
      <c r="K10" s="11"/>
      <c r="L10" s="11">
        <v>126.77694814606508</v>
      </c>
      <c r="M10" s="11">
        <v>42.868978345338022</v>
      </c>
      <c r="N10" s="11">
        <v>21.03645334220154</v>
      </c>
      <c r="O10" s="11">
        <f t="shared" si="2"/>
        <v>190.68237983360461</v>
      </c>
      <c r="Q10" s="10" t="str">
        <f>name!E6</f>
        <v>Associate professional occupations</v>
      </c>
      <c r="R10" s="11">
        <v>67.1730648113287</v>
      </c>
      <c r="S10" s="11">
        <v>8.4651903700232864</v>
      </c>
      <c r="T10" s="11">
        <v>13.191648594094969</v>
      </c>
      <c r="U10" s="11">
        <f t="shared" si="3"/>
        <v>88.829903775446951</v>
      </c>
      <c r="V10" s="11"/>
      <c r="W10" s="11">
        <v>73.571228146077786</v>
      </c>
      <c r="X10" s="11">
        <v>11.574635767584729</v>
      </c>
      <c r="Y10" s="11">
        <v>13.973503849185427</v>
      </c>
      <c r="Z10" s="11">
        <f t="shared" si="4"/>
        <v>99.119367762847929</v>
      </c>
      <c r="AA10" s="11"/>
      <c r="AB10" s="11">
        <v>70.247831754756064</v>
      </c>
      <c r="AC10" s="11">
        <v>10.869950179308674</v>
      </c>
      <c r="AD10" s="11">
        <v>13.774225598932658</v>
      </c>
      <c r="AE10" s="11">
        <f t="shared" si="5"/>
        <v>94.892007532997397</v>
      </c>
      <c r="AG10" s="10" t="str">
        <f>name!E6</f>
        <v>Associate professional occupations</v>
      </c>
      <c r="AH10" s="11">
        <v>37.992288018624222</v>
      </c>
      <c r="AI10" s="11">
        <v>23.657270524448542</v>
      </c>
      <c r="AJ10" s="11">
        <v>8.4475212474543344</v>
      </c>
      <c r="AK10" s="11">
        <f t="shared" si="6"/>
        <v>70.097079790527104</v>
      </c>
      <c r="AL10" s="11"/>
      <c r="AM10" s="11">
        <v>47.461648461001417</v>
      </c>
      <c r="AN10" s="11">
        <v>27.709321218907782</v>
      </c>
      <c r="AO10" s="11">
        <v>7.107936359524416</v>
      </c>
      <c r="AP10" s="11">
        <f t="shared" si="7"/>
        <v>82.278906039433622</v>
      </c>
      <c r="AQ10" s="11"/>
      <c r="AR10" s="11">
        <v>56.52911639130906</v>
      </c>
      <c r="AS10" s="11">
        <v>31.999028166029348</v>
      </c>
      <c r="AT10" s="11">
        <v>7.2622277432688849</v>
      </c>
      <c r="AU10" s="11">
        <f t="shared" si="8"/>
        <v>95.790372300607288</v>
      </c>
    </row>
    <row r="11" spans="1:47" x14ac:dyDescent="0.2">
      <c r="A11" t="str">
        <f>name!E7</f>
        <v>Administrative and secretarial occupations</v>
      </c>
      <c r="B11" s="11">
        <v>93.98918473722847</v>
      </c>
      <c r="C11" s="11">
        <v>71.364725570716786</v>
      </c>
      <c r="D11" s="11">
        <v>6.4254480402513208</v>
      </c>
      <c r="E11" s="11">
        <f t="shared" si="0"/>
        <v>171.77935834819658</v>
      </c>
      <c r="F11" s="11"/>
      <c r="G11" s="11">
        <v>94.211513885158965</v>
      </c>
      <c r="H11" s="11">
        <v>71.091853838516201</v>
      </c>
      <c r="I11" s="11">
        <v>5.0277128217044531</v>
      </c>
      <c r="J11" s="11">
        <f t="shared" si="1"/>
        <v>170.33108054537962</v>
      </c>
      <c r="K11" s="11"/>
      <c r="L11" s="11">
        <v>81.407627571404319</v>
      </c>
      <c r="M11" s="11">
        <v>59.765360870612433</v>
      </c>
      <c r="N11" s="11">
        <v>4.7699773875450857</v>
      </c>
      <c r="O11" s="11">
        <f t="shared" si="2"/>
        <v>145.94296582956184</v>
      </c>
      <c r="Q11" s="10" t="str">
        <f>name!E7</f>
        <v>Administrative and secretarial occupations</v>
      </c>
      <c r="R11" s="11">
        <v>33.587541921283091</v>
      </c>
      <c r="S11" s="11">
        <v>11.417453317868961</v>
      </c>
      <c r="T11" s="11">
        <v>1.905717965854919</v>
      </c>
      <c r="U11" s="11">
        <f t="shared" si="3"/>
        <v>46.910713205006971</v>
      </c>
      <c r="V11" s="11"/>
      <c r="W11" s="11">
        <v>36.362823828030137</v>
      </c>
      <c r="X11" s="11">
        <v>13.450514416685978</v>
      </c>
      <c r="Y11" s="11">
        <v>1.7544353304178197</v>
      </c>
      <c r="Z11" s="11">
        <f t="shared" si="4"/>
        <v>51.567773575133934</v>
      </c>
      <c r="AA11" s="11"/>
      <c r="AB11" s="11">
        <v>39.380330272548065</v>
      </c>
      <c r="AC11" s="11">
        <v>14.323098589028499</v>
      </c>
      <c r="AD11" s="11">
        <v>2.5078665480898472</v>
      </c>
      <c r="AE11" s="11">
        <f t="shared" si="5"/>
        <v>56.211295409666405</v>
      </c>
      <c r="AG11" s="10" t="str">
        <f>name!E7</f>
        <v>Administrative and secretarial occupations</v>
      </c>
      <c r="AH11" s="11">
        <v>60.401642815945372</v>
      </c>
      <c r="AI11" s="11">
        <v>59.947272252847824</v>
      </c>
      <c r="AJ11" s="11">
        <v>4.5197300743964002</v>
      </c>
      <c r="AK11" s="11">
        <f t="shared" si="6"/>
        <v>124.8686451431896</v>
      </c>
      <c r="AL11" s="11"/>
      <c r="AM11" s="11">
        <v>57.848690057128856</v>
      </c>
      <c r="AN11" s="11">
        <v>57.641339421830203</v>
      </c>
      <c r="AO11" s="11">
        <v>3.2732774912866311</v>
      </c>
      <c r="AP11" s="11">
        <f t="shared" si="7"/>
        <v>118.76330697024569</v>
      </c>
      <c r="AQ11" s="11"/>
      <c r="AR11" s="11">
        <v>42.027297298856183</v>
      </c>
      <c r="AS11" s="11">
        <v>45.44226228158395</v>
      </c>
      <c r="AT11" s="11">
        <v>2.2621108394552403</v>
      </c>
      <c r="AU11" s="11">
        <f t="shared" si="8"/>
        <v>89.73167041989538</v>
      </c>
    </row>
    <row r="12" spans="1:47" x14ac:dyDescent="0.2">
      <c r="A12" t="str">
        <f>name!E8</f>
        <v>Skilled trades occupations</v>
      </c>
      <c r="B12" s="11">
        <v>96.232965497697933</v>
      </c>
      <c r="C12" s="11">
        <v>13.67800206878511</v>
      </c>
      <c r="D12" s="11">
        <v>37.545750142121527</v>
      </c>
      <c r="E12" s="11">
        <f t="shared" si="0"/>
        <v>147.45671770860457</v>
      </c>
      <c r="F12" s="11"/>
      <c r="G12" s="11">
        <v>75.61568587739464</v>
      </c>
      <c r="H12" s="11">
        <v>11.508739518945873</v>
      </c>
      <c r="I12" s="11">
        <v>41.101443090854112</v>
      </c>
      <c r="J12" s="11">
        <f t="shared" si="1"/>
        <v>128.22586848719462</v>
      </c>
      <c r="K12" s="11"/>
      <c r="L12" s="11">
        <v>62.933931175643401</v>
      </c>
      <c r="M12" s="11">
        <v>13.155952707203301</v>
      </c>
      <c r="N12" s="11">
        <v>42.504654883473819</v>
      </c>
      <c r="O12" s="11">
        <f t="shared" si="2"/>
        <v>118.59453876632053</v>
      </c>
      <c r="Q12" s="10" t="str">
        <f>name!E8</f>
        <v>Skilled trades occupations</v>
      </c>
      <c r="R12" s="11">
        <v>91.231847973510696</v>
      </c>
      <c r="S12" s="11">
        <v>9.4874792016949314</v>
      </c>
      <c r="T12" s="11">
        <v>34.53633408123288</v>
      </c>
      <c r="U12" s="11">
        <f t="shared" si="3"/>
        <v>135.25566125643849</v>
      </c>
      <c r="V12" s="11"/>
      <c r="W12" s="11">
        <v>70.265502920310411</v>
      </c>
      <c r="X12" s="11">
        <v>7.5365221831488345</v>
      </c>
      <c r="Y12" s="11">
        <v>37.650463576769887</v>
      </c>
      <c r="Z12" s="11">
        <f t="shared" si="4"/>
        <v>115.45248868022912</v>
      </c>
      <c r="AA12" s="11"/>
      <c r="AB12" s="11">
        <v>56.408102227961152</v>
      </c>
      <c r="AC12" s="11">
        <v>8.873626109575973</v>
      </c>
      <c r="AD12" s="11">
        <v>37.910659749238874</v>
      </c>
      <c r="AE12" s="11">
        <f t="shared" si="5"/>
        <v>103.19238808677599</v>
      </c>
      <c r="AG12" s="10" t="str">
        <f>name!E8</f>
        <v>Skilled trades occupations</v>
      </c>
      <c r="AH12" s="11">
        <v>5.0011175241872499</v>
      </c>
      <c r="AI12" s="11">
        <v>4.1905228670901788</v>
      </c>
      <c r="AJ12" s="11">
        <v>3.0094160608886575</v>
      </c>
      <c r="AK12" s="11">
        <f t="shared" si="6"/>
        <v>12.201056452166085</v>
      </c>
      <c r="AL12" s="11"/>
      <c r="AM12" s="11">
        <v>5.3501829570842148</v>
      </c>
      <c r="AN12" s="11">
        <v>3.9722173357970343</v>
      </c>
      <c r="AO12" s="11">
        <v>3.450979514084219</v>
      </c>
      <c r="AP12" s="11">
        <f t="shared" si="7"/>
        <v>12.773379806965467</v>
      </c>
      <c r="AQ12" s="11"/>
      <c r="AR12" s="11">
        <v>6.5258289476822666</v>
      </c>
      <c r="AS12" s="11">
        <v>4.282326597627331</v>
      </c>
      <c r="AT12" s="11">
        <v>4.5939951342349303</v>
      </c>
      <c r="AU12" s="11">
        <f t="shared" si="8"/>
        <v>15.402150679544528</v>
      </c>
    </row>
    <row r="13" spans="1:47" x14ac:dyDescent="0.2">
      <c r="A13" t="str">
        <f>name!E9</f>
        <v>Caring, leisure and other service occupations</v>
      </c>
      <c r="B13" s="11">
        <v>65.665274583931307</v>
      </c>
      <c r="C13" s="11">
        <v>62.866107074454789</v>
      </c>
      <c r="D13" s="11">
        <v>11.122533862383708</v>
      </c>
      <c r="E13" s="11">
        <f t="shared" si="0"/>
        <v>139.6539155207698</v>
      </c>
      <c r="F13" s="11"/>
      <c r="G13" s="11">
        <v>66.740523713622395</v>
      </c>
      <c r="H13" s="11">
        <v>62.950940729853173</v>
      </c>
      <c r="I13" s="11">
        <v>9.925203170827146</v>
      </c>
      <c r="J13" s="11">
        <f t="shared" si="1"/>
        <v>139.61666761430274</v>
      </c>
      <c r="K13" s="11"/>
      <c r="L13" s="11">
        <v>80.853821849383294</v>
      </c>
      <c r="M13" s="11">
        <v>69.015929320153262</v>
      </c>
      <c r="N13" s="11">
        <v>12.84092335656285</v>
      </c>
      <c r="O13" s="11">
        <f t="shared" si="2"/>
        <v>162.71067452609941</v>
      </c>
      <c r="Q13" s="10" t="str">
        <f>name!E9</f>
        <v>Caring, leisure and other service occupations</v>
      </c>
      <c r="R13" s="11">
        <v>12.697035371866713</v>
      </c>
      <c r="S13" s="11">
        <v>6.2990592086532917</v>
      </c>
      <c r="T13" s="11">
        <v>1.7522669075485262</v>
      </c>
      <c r="U13" s="11">
        <f t="shared" si="3"/>
        <v>20.748361488068532</v>
      </c>
      <c r="V13" s="11"/>
      <c r="W13" s="11">
        <v>11.9854613967681</v>
      </c>
      <c r="X13" s="11">
        <v>7.1117961678659425</v>
      </c>
      <c r="Y13" s="11">
        <v>1.886603338237052</v>
      </c>
      <c r="Z13" s="11">
        <f t="shared" si="4"/>
        <v>20.983860902871093</v>
      </c>
      <c r="AA13" s="11"/>
      <c r="AB13" s="11">
        <v>14.765058250599452</v>
      </c>
      <c r="AC13" s="11">
        <v>8.5362136601675811</v>
      </c>
      <c r="AD13" s="11">
        <v>2.9695369554152458</v>
      </c>
      <c r="AE13" s="11">
        <f t="shared" si="5"/>
        <v>26.270808866182282</v>
      </c>
      <c r="AG13" s="10" t="str">
        <f>name!E9</f>
        <v>Caring, leisure and other service occupations</v>
      </c>
      <c r="AH13" s="11">
        <v>52.968239212064596</v>
      </c>
      <c r="AI13" s="11">
        <v>56.567047865801513</v>
      </c>
      <c r="AJ13" s="11">
        <v>9.3702669548351842</v>
      </c>
      <c r="AK13" s="11">
        <f t="shared" si="6"/>
        <v>118.9055540327013</v>
      </c>
      <c r="AL13" s="11"/>
      <c r="AM13" s="11">
        <v>54.7550623168543</v>
      </c>
      <c r="AN13" s="11">
        <v>55.839144561987233</v>
      </c>
      <c r="AO13" s="11">
        <v>8.0385998325900925</v>
      </c>
      <c r="AP13" s="11">
        <f t="shared" si="7"/>
        <v>118.63280671143163</v>
      </c>
      <c r="AQ13" s="11"/>
      <c r="AR13" s="11">
        <v>66.088763598783842</v>
      </c>
      <c r="AS13" s="11">
        <v>60.479715659985679</v>
      </c>
      <c r="AT13" s="11">
        <v>9.8713864011476069</v>
      </c>
      <c r="AU13" s="11">
        <f t="shared" si="8"/>
        <v>136.43986565991713</v>
      </c>
    </row>
    <row r="14" spans="1:47" x14ac:dyDescent="0.2">
      <c r="A14" t="str">
        <f>name!E10</f>
        <v>Sales and customer service occupations</v>
      </c>
      <c r="B14" s="11">
        <v>40.553294711555793</v>
      </c>
      <c r="C14" s="11">
        <v>62.723671861346652</v>
      </c>
      <c r="D14" s="11">
        <v>6.8821766055200957</v>
      </c>
      <c r="E14" s="11">
        <f t="shared" si="0"/>
        <v>110.15914317842254</v>
      </c>
      <c r="F14" s="11"/>
      <c r="G14" s="11">
        <v>39.267318528539235</v>
      </c>
      <c r="H14" s="11">
        <v>62.170576598274948</v>
      </c>
      <c r="I14" s="11">
        <v>4.4192341065706948</v>
      </c>
      <c r="J14" s="11">
        <f t="shared" si="1"/>
        <v>105.85712923338488</v>
      </c>
      <c r="K14" s="11"/>
      <c r="L14" s="11">
        <v>42.201253117011774</v>
      </c>
      <c r="M14" s="11">
        <v>64.325313271749224</v>
      </c>
      <c r="N14" s="11">
        <v>3.8296268102029152</v>
      </c>
      <c r="O14" s="11">
        <f t="shared" si="2"/>
        <v>110.35619319896391</v>
      </c>
      <c r="Q14" s="10" t="str">
        <f>name!E10</f>
        <v>Sales and customer service occupations</v>
      </c>
      <c r="R14" s="11">
        <v>22.517394597814921</v>
      </c>
      <c r="S14" s="11">
        <v>18.675167611734935</v>
      </c>
      <c r="T14" s="11">
        <v>4.2056781563919348</v>
      </c>
      <c r="U14" s="11">
        <f t="shared" si="3"/>
        <v>45.398240365941788</v>
      </c>
      <c r="V14" s="11"/>
      <c r="W14" s="11">
        <v>22.212227314749288</v>
      </c>
      <c r="X14" s="11">
        <v>20.994010492479376</v>
      </c>
      <c r="Y14" s="11">
        <v>2.6736439762509523</v>
      </c>
      <c r="Z14" s="11">
        <f t="shared" si="4"/>
        <v>45.879881783479611</v>
      </c>
      <c r="AA14" s="11"/>
      <c r="AB14" s="11">
        <v>24.985885221024422</v>
      </c>
      <c r="AC14" s="11">
        <v>22.804810874972361</v>
      </c>
      <c r="AD14" s="11">
        <v>2.3582836714794833</v>
      </c>
      <c r="AE14" s="11">
        <f t="shared" si="5"/>
        <v>50.148979767476263</v>
      </c>
      <c r="AG14" s="10" t="str">
        <f>name!E10</f>
        <v>Sales and customer service occupations</v>
      </c>
      <c r="AH14" s="11">
        <v>18.035900113740869</v>
      </c>
      <c r="AI14" s="11">
        <v>44.048504249611703</v>
      </c>
      <c r="AJ14" s="11">
        <v>2.6764984491281658</v>
      </c>
      <c r="AK14" s="11">
        <f t="shared" si="6"/>
        <v>64.760902812480737</v>
      </c>
      <c r="AL14" s="11"/>
      <c r="AM14" s="11">
        <v>17.055091213789925</v>
      </c>
      <c r="AN14" s="11">
        <v>41.176566105795594</v>
      </c>
      <c r="AO14" s="11">
        <v>1.7455901303197412</v>
      </c>
      <c r="AP14" s="11">
        <f t="shared" si="7"/>
        <v>59.977247449905263</v>
      </c>
      <c r="AQ14" s="11"/>
      <c r="AR14" s="11">
        <v>17.215367895987363</v>
      </c>
      <c r="AS14" s="11">
        <v>41.520502396776855</v>
      </c>
      <c r="AT14" s="11">
        <v>1.4713431387234353</v>
      </c>
      <c r="AU14" s="11">
        <f t="shared" si="8"/>
        <v>60.207213431487652</v>
      </c>
    </row>
    <row r="15" spans="1:47" x14ac:dyDescent="0.2">
      <c r="A15" t="str">
        <f>name!E11</f>
        <v>Process, plant and machine operatives</v>
      </c>
      <c r="B15" s="11">
        <v>83.861223082480464</v>
      </c>
      <c r="C15" s="11">
        <v>12.39066460288806</v>
      </c>
      <c r="D15" s="11">
        <v>13.478409585459216</v>
      </c>
      <c r="E15" s="11">
        <f t="shared" si="0"/>
        <v>109.73029727082775</v>
      </c>
      <c r="F15" s="11"/>
      <c r="G15" s="11">
        <v>65.574906672972105</v>
      </c>
      <c r="H15" s="11">
        <v>16.3839678880416</v>
      </c>
      <c r="I15" s="11">
        <v>15.590604810071884</v>
      </c>
      <c r="J15" s="11">
        <f t="shared" si="1"/>
        <v>97.549479371085582</v>
      </c>
      <c r="K15" s="11"/>
      <c r="L15" s="11">
        <v>70.391102408623155</v>
      </c>
      <c r="M15" s="11">
        <v>21.452652917561746</v>
      </c>
      <c r="N15" s="11">
        <v>19.19011942181859</v>
      </c>
      <c r="O15" s="11">
        <f t="shared" si="2"/>
        <v>111.0338747480035</v>
      </c>
      <c r="Q15" s="10" t="str">
        <f>name!E11</f>
        <v>Process, plant and machine operatives</v>
      </c>
      <c r="R15" s="11">
        <v>75.205849284376797</v>
      </c>
      <c r="S15" s="11">
        <v>9.2202245543342709</v>
      </c>
      <c r="T15" s="11">
        <v>12.541700931342</v>
      </c>
      <c r="U15" s="11">
        <f t="shared" si="3"/>
        <v>96.967774770053069</v>
      </c>
      <c r="V15" s="11"/>
      <c r="W15" s="11">
        <v>58.483294452048327</v>
      </c>
      <c r="X15" s="11">
        <v>12.978950212981088</v>
      </c>
      <c r="Y15" s="11">
        <v>14.312365689520655</v>
      </c>
      <c r="Z15" s="11">
        <f t="shared" si="4"/>
        <v>85.774610354550077</v>
      </c>
      <c r="AA15" s="11"/>
      <c r="AB15" s="11">
        <v>61.184889393318912</v>
      </c>
      <c r="AC15" s="11">
        <v>15.274300375776283</v>
      </c>
      <c r="AD15" s="11">
        <v>17.681700873590362</v>
      </c>
      <c r="AE15" s="11">
        <f t="shared" si="5"/>
        <v>94.140890642685548</v>
      </c>
      <c r="AG15" s="10" t="str">
        <f>name!E11</f>
        <v>Process, plant and machine operatives</v>
      </c>
      <c r="AH15" s="11">
        <v>8.6553737981036214</v>
      </c>
      <c r="AI15" s="11">
        <v>3.1704400485537882</v>
      </c>
      <c r="AJ15" s="11">
        <v>0.93670865411722315</v>
      </c>
      <c r="AK15" s="11">
        <f t="shared" si="6"/>
        <v>12.762522500774633</v>
      </c>
      <c r="AL15" s="11"/>
      <c r="AM15" s="11">
        <v>7.0916122209238113</v>
      </c>
      <c r="AN15" s="11">
        <v>3.4050176750605261</v>
      </c>
      <c r="AO15" s="11">
        <v>1.2782391205512171</v>
      </c>
      <c r="AP15" s="11">
        <f t="shared" si="7"/>
        <v>11.774869016535554</v>
      </c>
      <c r="AQ15" s="11"/>
      <c r="AR15" s="11">
        <v>9.2062130153041792</v>
      </c>
      <c r="AS15" s="11">
        <v>6.1783525417854595</v>
      </c>
      <c r="AT15" s="11">
        <v>1.5084185482282244</v>
      </c>
      <c r="AU15" s="11">
        <f t="shared" si="8"/>
        <v>16.892984105317865</v>
      </c>
    </row>
    <row r="16" spans="1:47" x14ac:dyDescent="0.2">
      <c r="A16" t="str">
        <f>name!E12</f>
        <v>Elementary occupations</v>
      </c>
      <c r="B16" s="11">
        <v>65.008088553559261</v>
      </c>
      <c r="C16" s="11">
        <v>73.41480735689116</v>
      </c>
      <c r="D16" s="11">
        <v>15.786652277831971</v>
      </c>
      <c r="E16" s="11">
        <f t="shared" si="0"/>
        <v>154.20954818828238</v>
      </c>
      <c r="F16" s="11"/>
      <c r="G16" s="11">
        <v>54.881720059327925</v>
      </c>
      <c r="H16" s="11">
        <v>67.049656842189336</v>
      </c>
      <c r="I16" s="11">
        <v>15.39016464253061</v>
      </c>
      <c r="J16" s="11">
        <f t="shared" si="1"/>
        <v>137.32154154404788</v>
      </c>
      <c r="K16" s="11"/>
      <c r="L16" s="11">
        <v>52.093675242762707</v>
      </c>
      <c r="M16" s="11">
        <v>58.599829331603068</v>
      </c>
      <c r="N16" s="11">
        <v>19.733186015394161</v>
      </c>
      <c r="O16" s="11">
        <f t="shared" si="2"/>
        <v>130.42669058975994</v>
      </c>
      <c r="Q16" s="10" t="str">
        <f>name!E12</f>
        <v>Elementary occupations</v>
      </c>
      <c r="R16" s="11">
        <v>51.768041860826564</v>
      </c>
      <c r="S16" s="11">
        <v>25.420237336249393</v>
      </c>
      <c r="T16" s="11">
        <v>7.5608200973026909</v>
      </c>
      <c r="U16" s="11">
        <f t="shared" si="3"/>
        <v>84.749099294378652</v>
      </c>
      <c r="V16" s="11"/>
      <c r="W16" s="11">
        <v>43.405901267989357</v>
      </c>
      <c r="X16" s="11">
        <v>23.610620124837325</v>
      </c>
      <c r="Y16" s="11">
        <v>7.0627515987105172</v>
      </c>
      <c r="Z16" s="11">
        <f t="shared" si="4"/>
        <v>74.079272991537209</v>
      </c>
      <c r="AA16" s="11"/>
      <c r="AB16" s="11">
        <v>41.110585977693283</v>
      </c>
      <c r="AC16" s="11">
        <v>22.21820835840288</v>
      </c>
      <c r="AD16" s="11">
        <v>10.048123438646856</v>
      </c>
      <c r="AE16" s="11">
        <f t="shared" si="5"/>
        <v>73.376917774743021</v>
      </c>
      <c r="AG16" s="10" t="str">
        <f>name!E12</f>
        <v>Elementary occupations</v>
      </c>
      <c r="AH16" s="11">
        <v>13.240046692732719</v>
      </c>
      <c r="AI16" s="11">
        <v>47.994570020641717</v>
      </c>
      <c r="AJ16" s="11">
        <v>8.2258321805292791</v>
      </c>
      <c r="AK16" s="11">
        <f t="shared" si="6"/>
        <v>69.460448893903717</v>
      </c>
      <c r="AL16" s="11"/>
      <c r="AM16" s="11">
        <v>11.475818791338536</v>
      </c>
      <c r="AN16" s="11">
        <v>43.439036717351954</v>
      </c>
      <c r="AO16" s="11">
        <v>8.3274130438200977</v>
      </c>
      <c r="AP16" s="11">
        <f t="shared" si="7"/>
        <v>63.242268552510595</v>
      </c>
      <c r="AQ16" s="11"/>
      <c r="AR16" s="11">
        <v>10.983089265069404</v>
      </c>
      <c r="AS16" s="11">
        <v>36.381620973200164</v>
      </c>
      <c r="AT16" s="11">
        <v>9.6850625767472955</v>
      </c>
      <c r="AU16" s="11">
        <f t="shared" si="8"/>
        <v>57.049772815016865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806.26507363207463</v>
      </c>
      <c r="C18" s="34">
        <f t="shared" ref="C18:D18" si="9">SUM(C8:C16)</f>
        <v>391.11858751160889</v>
      </c>
      <c r="D18" s="34">
        <f t="shared" si="9"/>
        <v>159.1333388563167</v>
      </c>
      <c r="E18" s="34">
        <f t="shared" si="0"/>
        <v>1356.5170000000003</v>
      </c>
      <c r="F18" s="34"/>
      <c r="G18" s="34">
        <f>SUM(G8:G16)</f>
        <v>818.47738243580977</v>
      </c>
      <c r="H18" s="34">
        <f t="shared" ref="H18:I18" si="10">SUM(H8:H16)</f>
        <v>412.86946698215957</v>
      </c>
      <c r="I18" s="34">
        <f t="shared" si="10"/>
        <v>168.18615058203062</v>
      </c>
      <c r="J18" s="34">
        <f t="shared" ref="J18" si="11">SUM(G18:I18)</f>
        <v>1399.5329999999999</v>
      </c>
      <c r="K18" s="34"/>
      <c r="L18" s="34">
        <f>SUM(L8:L16)</f>
        <v>875.07973321351801</v>
      </c>
      <c r="M18" s="34">
        <f t="shared" ref="M18:N18" si="12">SUM(M8:M16)</f>
        <v>434.51877562953814</v>
      </c>
      <c r="N18" s="34">
        <f t="shared" si="12"/>
        <v>179.8584911569435</v>
      </c>
      <c r="O18" s="34">
        <f>SUM(L18:N18)</f>
        <v>1489.4569999999997</v>
      </c>
      <c r="Q18" s="231" t="str">
        <f>name!E3</f>
        <v>All occupations</v>
      </c>
      <c r="R18" s="34">
        <f>SUM(R8:R16)</f>
        <v>515.02443831846267</v>
      </c>
      <c r="S18" s="34">
        <f t="shared" ref="S18:T18" si="13">SUM(S8:S16)</f>
        <v>103.32598650838864</v>
      </c>
      <c r="T18" s="34">
        <f t="shared" si="13"/>
        <v>107.56341590534234</v>
      </c>
      <c r="U18" s="34">
        <f t="shared" ref="U18" si="14">SUM(R18:T18)</f>
        <v>725.91384073219365</v>
      </c>
      <c r="V18" s="34"/>
      <c r="W18" s="34">
        <f>SUM(W8:W16)</f>
        <v>498.35435357385694</v>
      </c>
      <c r="X18" s="34">
        <f t="shared" ref="X18:Y18" si="15">SUM(X8:X16)</f>
        <v>118.97463690885758</v>
      </c>
      <c r="Y18" s="34">
        <f t="shared" si="15"/>
        <v>118.17833137933685</v>
      </c>
      <c r="Z18" s="34">
        <f t="shared" ref="Z18" si="16">SUM(W18:Y18)</f>
        <v>735.50732186205141</v>
      </c>
      <c r="AA18" s="34"/>
      <c r="AB18" s="34">
        <f>SUM(AB8:AB16)</f>
        <v>513.22052443348628</v>
      </c>
      <c r="AC18" s="34">
        <f t="shared" ref="AC18:AD18" si="17">SUM(AC8:AC16)</f>
        <v>132.2116863063427</v>
      </c>
      <c r="AD18" s="34">
        <f t="shared" si="17"/>
        <v>125.34457612550517</v>
      </c>
      <c r="AE18" s="34">
        <f t="shared" ref="AE18" si="18">SUM(AB18:AD18)</f>
        <v>770.77678686533409</v>
      </c>
      <c r="AG18" s="231" t="str">
        <f>name!E3</f>
        <v>All occupations</v>
      </c>
      <c r="AH18" s="34">
        <f>SUM(AH8:AH16)</f>
        <v>291.24063531361202</v>
      </c>
      <c r="AI18" s="34">
        <f t="shared" ref="AI18:AJ18" si="19">SUM(AI8:AI16)</f>
        <v>287.79260100322017</v>
      </c>
      <c r="AJ18" s="34">
        <f t="shared" si="19"/>
        <v>51.569922950974444</v>
      </c>
      <c r="AK18" s="34">
        <f t="shared" si="6"/>
        <v>630.60315926780663</v>
      </c>
      <c r="AL18" s="34"/>
      <c r="AM18" s="34">
        <f>SUM(AM8:AM16)</f>
        <v>320.123028861953</v>
      </c>
      <c r="AN18" s="34">
        <f t="shared" ref="AN18:AO18" si="20">SUM(AN8:AN16)</f>
        <v>293.89483007330205</v>
      </c>
      <c r="AO18" s="34">
        <f t="shared" si="20"/>
        <v>50.007819202693781</v>
      </c>
      <c r="AP18" s="34">
        <f t="shared" si="7"/>
        <v>664.02567813794883</v>
      </c>
      <c r="AQ18" s="34"/>
      <c r="AR18" s="34">
        <f>SUM(AR8:AR16)</f>
        <v>361.85920878003179</v>
      </c>
      <c r="AS18" s="34">
        <f t="shared" ref="AS18:AT18" si="21">SUM(AS8:AS16)</f>
        <v>302.30708932319533</v>
      </c>
      <c r="AT18" s="34">
        <f t="shared" si="21"/>
        <v>54.51391503143833</v>
      </c>
      <c r="AU18" s="34">
        <f t="shared" si="8"/>
        <v>718.68021313466534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10.330254610943717</v>
      </c>
      <c r="C26" s="18">
        <f t="shared" ref="C26:O26" si="22">C8/C$18*100</f>
        <v>3.0854761808415003</v>
      </c>
      <c r="D26" s="18">
        <f t="shared" si="22"/>
        <v>11.583861941816972</v>
      </c>
      <c r="E26" s="18">
        <f t="shared" si="22"/>
        <v>8.3884604526401105</v>
      </c>
      <c r="F26" s="18"/>
      <c r="G26" s="18">
        <f t="shared" si="22"/>
        <v>11.395910519881685</v>
      </c>
      <c r="H26" s="18">
        <f t="shared" si="22"/>
        <v>4.6770825916300813</v>
      </c>
      <c r="I26" s="18">
        <f t="shared" si="22"/>
        <v>12.902953119937393</v>
      </c>
      <c r="J26" s="18">
        <f t="shared" si="22"/>
        <v>9.5949274692386624</v>
      </c>
      <c r="K26" s="18"/>
      <c r="L26" s="18">
        <f t="shared" si="22"/>
        <v>12.135740307099578</v>
      </c>
      <c r="M26" s="18">
        <f t="shared" si="22"/>
        <v>5.7056742920846482</v>
      </c>
      <c r="N26" s="18">
        <f t="shared" si="22"/>
        <v>13.268292219253677</v>
      </c>
      <c r="O26" s="18">
        <f t="shared" si="22"/>
        <v>10.396660002005545</v>
      </c>
      <c r="Q26" t="str">
        <f>$A$8</f>
        <v>Managers, directors and senior officials</v>
      </c>
      <c r="R26" s="18">
        <f>R8/R$18*100</f>
        <v>11.449798599680095</v>
      </c>
      <c r="S26" s="18">
        <f t="shared" ref="S26:U26" si="23">S8/S$18*100</f>
        <v>4.976566696149745</v>
      </c>
      <c r="T26" s="18">
        <f t="shared" si="23"/>
        <v>11.907238123167927</v>
      </c>
      <c r="U26" s="18">
        <f t="shared" si="23"/>
        <v>10.59618584311883</v>
      </c>
      <c r="V26" s="18"/>
      <c r="W26" s="18">
        <f t="shared" ref="W26:Z26" si="24">W8/W$18*100</f>
        <v>12.801563029775235</v>
      </c>
      <c r="X26" s="18">
        <f t="shared" si="24"/>
        <v>7.2139753975900316</v>
      </c>
      <c r="Y26" s="18">
        <f t="shared" si="24"/>
        <v>11.919450362485412</v>
      </c>
      <c r="Z26" s="18">
        <f t="shared" si="24"/>
        <v>11.755988376762083</v>
      </c>
      <c r="AA26" s="18"/>
      <c r="AB26" s="18">
        <f t="shared" ref="AB26:AE26" si="25">AB8/AB$18*100</f>
        <v>13.034392969500139</v>
      </c>
      <c r="AC26" s="18">
        <f t="shared" si="25"/>
        <v>8.846913751452389</v>
      </c>
      <c r="AD26" s="18">
        <f t="shared" si="25"/>
        <v>12.236301111540344</v>
      </c>
      <c r="AE26" s="18">
        <f t="shared" si="25"/>
        <v>12.18632620675492</v>
      </c>
      <c r="AG26" t="str">
        <f>$A$8</f>
        <v>Managers, directors and senior officials</v>
      </c>
      <c r="AH26" s="18">
        <f>AH8/AH$18*100</f>
        <v>8.3504741680433607</v>
      </c>
      <c r="AI26" s="18">
        <f t="shared" ref="AI26:AK26" si="26">AI8/AI$18*100</f>
        <v>2.4065192083907196</v>
      </c>
      <c r="AJ26" s="18">
        <f t="shared" si="26"/>
        <v>10.909370984721649</v>
      </c>
      <c r="AK26" s="18">
        <f t="shared" si="26"/>
        <v>5.8470548254542472</v>
      </c>
      <c r="AL26" s="18"/>
      <c r="AM26" s="18">
        <f t="shared" ref="AM26:AP26" si="27">AM8/AM$18*100</f>
        <v>9.2076485556993273</v>
      </c>
      <c r="AN26" s="18">
        <f t="shared" si="27"/>
        <v>3.6500965082393049</v>
      </c>
      <c r="AO26" s="18">
        <f t="shared" si="27"/>
        <v>15.227163946079353</v>
      </c>
      <c r="AP26" s="18">
        <f t="shared" si="27"/>
        <v>7.2012306999653584</v>
      </c>
      <c r="AQ26" s="18"/>
      <c r="AR26" s="18">
        <f t="shared" ref="AR26:AU26" si="28">AR8/AR$18*100</f>
        <v>10.861192141707662</v>
      </c>
      <c r="AS26" s="18">
        <f t="shared" si="28"/>
        <v>4.3318773131754682</v>
      </c>
      <c r="AT26" s="18">
        <f t="shared" si="28"/>
        <v>15.641163217181775</v>
      </c>
      <c r="AU26" s="18">
        <f t="shared" si="28"/>
        <v>8.4772622759410883</v>
      </c>
    </row>
    <row r="27" spans="1:47" x14ac:dyDescent="0.2">
      <c r="A27" t="str">
        <f>$A$9</f>
        <v>Professional occupations</v>
      </c>
      <c r="B27" s="18">
        <f t="shared" ref="B27:B34" si="29">B9/B$18*100</f>
        <v>21.39500523237102</v>
      </c>
      <c r="C27" s="18">
        <f t="shared" ref="C27:O27" si="30">C9/C$18*100</f>
        <v>12.909199111903998</v>
      </c>
      <c r="D27" s="18">
        <f t="shared" si="30"/>
        <v>17.481825257118828</v>
      </c>
      <c r="E27" s="18">
        <f t="shared" si="30"/>
        <v>18.489273937634582</v>
      </c>
      <c r="F27" s="18"/>
      <c r="G27" s="18">
        <f t="shared" si="30"/>
        <v>25.398366701985669</v>
      </c>
      <c r="H27" s="18">
        <f t="shared" si="30"/>
        <v>15.288010778524091</v>
      </c>
      <c r="I27" s="18">
        <f t="shared" si="30"/>
        <v>20.185590460004502</v>
      </c>
      <c r="J27" s="18">
        <f t="shared" si="30"/>
        <v>21.789324234888589</v>
      </c>
      <c r="K27" s="18"/>
      <c r="L27" s="18">
        <f t="shared" si="30"/>
        <v>28.822970093655414</v>
      </c>
      <c r="M27" s="18">
        <f t="shared" si="30"/>
        <v>18.536030502537006</v>
      </c>
      <c r="N27" s="18">
        <f t="shared" si="30"/>
        <v>17.841470561375797</v>
      </c>
      <c r="O27" s="18">
        <f t="shared" si="30"/>
        <v>24.495900340970859</v>
      </c>
      <c r="Q27" t="str">
        <f>$A$9</f>
        <v>Professional occupations</v>
      </c>
      <c r="R27" s="18">
        <f t="shared" ref="R27:U27" si="31">R9/R$18*100</f>
        <v>19.780498553325749</v>
      </c>
      <c r="S27" s="18">
        <f t="shared" si="31"/>
        <v>8.9029764782725653</v>
      </c>
      <c r="T27" s="18">
        <f t="shared" si="31"/>
        <v>17.721096848659187</v>
      </c>
      <c r="U27" s="18">
        <f t="shared" si="31"/>
        <v>17.927045835177026</v>
      </c>
      <c r="V27" s="18"/>
      <c r="W27" s="18">
        <f t="shared" ref="W27:Z27" si="32">W9/W$18*100</f>
        <v>23.732263341403613</v>
      </c>
      <c r="X27" s="18">
        <f t="shared" si="32"/>
        <v>11.039988730841317</v>
      </c>
      <c r="Y27" s="18">
        <f t="shared" si="32"/>
        <v>20.966920232386517</v>
      </c>
      <c r="Z27" s="18">
        <f t="shared" si="32"/>
        <v>21.234854623562644</v>
      </c>
      <c r="AA27" s="18"/>
      <c r="AB27" s="18">
        <f t="shared" ref="AB27:AE27" si="33">AB9/AB$18*100</f>
        <v>26.936308039003837</v>
      </c>
      <c r="AC27" s="18">
        <f t="shared" si="33"/>
        <v>13.323197664564143</v>
      </c>
      <c r="AD27" s="18">
        <f t="shared" si="33"/>
        <v>18.155264656705462</v>
      </c>
      <c r="AE27" s="18">
        <f t="shared" si="33"/>
        <v>23.173262124026564</v>
      </c>
      <c r="AG27" t="str">
        <f>$A$9</f>
        <v>Professional occupations</v>
      </c>
      <c r="AH27" s="18">
        <f t="shared" ref="AH27:AK27" si="34">AH9/AH$18*100</f>
        <v>24.250068347589522</v>
      </c>
      <c r="AI27" s="18">
        <f>AI9/AI$18*100</f>
        <v>14.347550564822598</v>
      </c>
      <c r="AJ27" s="18">
        <f t="shared" si="34"/>
        <v>16.982757811552613</v>
      </c>
      <c r="AK27" s="18">
        <f t="shared" si="34"/>
        <v>19.136478372348201</v>
      </c>
      <c r="AL27" s="18"/>
      <c r="AM27" s="18">
        <f t="shared" ref="AM27:AP27" si="35">AM9/AM$18*100</f>
        <v>27.99208782914695</v>
      </c>
      <c r="AN27" s="18">
        <f t="shared" si="35"/>
        <v>17.007696968913436</v>
      </c>
      <c r="AO27" s="18">
        <f t="shared" si="35"/>
        <v>18.339154238044074</v>
      </c>
      <c r="AP27" s="18">
        <f t="shared" si="35"/>
        <v>22.403481898224502</v>
      </c>
      <c r="AQ27" s="18"/>
      <c r="AR27" s="18">
        <f t="shared" ref="AR27:AU27" si="36">AR9/AR$18*100</f>
        <v>31.49879998998852</v>
      </c>
      <c r="AS27" s="18">
        <f t="shared" si="36"/>
        <v>20.815822952937179</v>
      </c>
      <c r="AT27" s="18">
        <f t="shared" si="36"/>
        <v>17.119959588496673</v>
      </c>
      <c r="AU27" s="18">
        <f t="shared" si="36"/>
        <v>25.914415581003773</v>
      </c>
    </row>
    <row r="28" spans="1:47" x14ac:dyDescent="0.2">
      <c r="A28" t="str">
        <f>$A$10</f>
        <v>Associate professional occupations</v>
      </c>
      <c r="B28" s="18">
        <f t="shared" si="29"/>
        <v>13.043520830711728</v>
      </c>
      <c r="C28" s="18">
        <f t="shared" ref="C28:O28" si="37">C10/C$18*100</f>
        <v>8.2129722084656454</v>
      </c>
      <c r="D28" s="18">
        <f t="shared" si="37"/>
        <v>13.598137258395335</v>
      </c>
      <c r="E28" s="18">
        <f t="shared" si="37"/>
        <v>11.71581215465593</v>
      </c>
      <c r="F28" s="18"/>
      <c r="G28" s="18">
        <f t="shared" si="37"/>
        <v>14.78756520392564</v>
      </c>
      <c r="H28" s="18">
        <f t="shared" si="37"/>
        <v>9.514861264417501</v>
      </c>
      <c r="I28" s="18">
        <f t="shared" si="37"/>
        <v>12.534587500667978</v>
      </c>
      <c r="J28" s="18">
        <f t="shared" si="37"/>
        <v>12.961343091036909</v>
      </c>
      <c r="K28" s="18"/>
      <c r="L28" s="18">
        <f t="shared" si="37"/>
        <v>14.487473922005655</v>
      </c>
      <c r="M28" s="18">
        <f t="shared" si="37"/>
        <v>9.865851776653086</v>
      </c>
      <c r="N28" s="18">
        <f t="shared" si="37"/>
        <v>11.696113542865902</v>
      </c>
      <c r="O28" s="18">
        <f t="shared" si="37"/>
        <v>12.802140634714842</v>
      </c>
      <c r="Q28" t="str">
        <f>$A$10</f>
        <v>Associate professional occupations</v>
      </c>
      <c r="R28" s="18">
        <f t="shared" ref="R28:U28" si="38">R10/R$18*100</f>
        <v>13.042694640014846</v>
      </c>
      <c r="S28" s="18">
        <f t="shared" si="38"/>
        <v>8.1927022001730716</v>
      </c>
      <c r="T28" s="18">
        <f t="shared" si="38"/>
        <v>12.264066256229579</v>
      </c>
      <c r="U28" s="18">
        <f t="shared" si="38"/>
        <v>12.236976179686639</v>
      </c>
      <c r="V28" s="18"/>
      <c r="W28" s="18">
        <f t="shared" ref="W28:Z28" si="39">W10/W$18*100</f>
        <v>14.762834440689682</v>
      </c>
      <c r="X28" s="18">
        <f t="shared" si="39"/>
        <v>9.7286581983449665</v>
      </c>
      <c r="Y28" s="18">
        <f t="shared" si="39"/>
        <v>11.824082880585209</v>
      </c>
      <c r="Z28" s="18">
        <f t="shared" si="39"/>
        <v>13.476326450688731</v>
      </c>
      <c r="AA28" s="18"/>
      <c r="AB28" s="18">
        <f t="shared" ref="AB28:AE28" si="40">AB10/AB$18*100</f>
        <v>13.687650514814948</v>
      </c>
      <c r="AC28" s="18">
        <f t="shared" si="40"/>
        <v>8.221625850926916</v>
      </c>
      <c r="AD28" s="18">
        <f t="shared" si="40"/>
        <v>10.989087860603384</v>
      </c>
      <c r="AE28" s="18">
        <f t="shared" si="40"/>
        <v>12.31121761189941</v>
      </c>
      <c r="AG28" t="str">
        <f>$A$10</f>
        <v>Associate professional occupations</v>
      </c>
      <c r="AH28" s="18">
        <f t="shared" ref="AH28:AK28" si="41">AH10/AH$18*100</f>
        <v>13.044981850734391</v>
      </c>
      <c r="AI28" s="18">
        <f t="shared" si="41"/>
        <v>8.2202497360881885</v>
      </c>
      <c r="AJ28" s="18">
        <f t="shared" si="41"/>
        <v>16.380713338441616</v>
      </c>
      <c r="AK28" s="18">
        <f t="shared" si="41"/>
        <v>11.115878307986408</v>
      </c>
      <c r="AL28" s="18"/>
      <c r="AM28" s="18">
        <f t="shared" ref="AM28:AP28" si="42">AM10/AM$18*100</f>
        <v>14.826065038097697</v>
      </c>
      <c r="AN28" s="18">
        <f t="shared" si="42"/>
        <v>9.428311893746697</v>
      </c>
      <c r="AO28" s="18">
        <f t="shared" si="42"/>
        <v>14.213649930852275</v>
      </c>
      <c r="AP28" s="18">
        <f t="shared" si="42"/>
        <v>12.390922331521717</v>
      </c>
      <c r="AQ28" s="18"/>
      <c r="AR28" s="18">
        <f t="shared" ref="AR28:AU28" si="43">AR10/AR$18*100</f>
        <v>15.621853754085935</v>
      </c>
      <c r="AS28" s="18">
        <f t="shared" si="43"/>
        <v>10.584941371262158</v>
      </c>
      <c r="AT28" s="18">
        <f t="shared" si="43"/>
        <v>13.321787178706094</v>
      </c>
      <c r="AU28" s="18">
        <f t="shared" si="43"/>
        <v>13.328650288394432</v>
      </c>
    </row>
    <row r="29" spans="1:47" x14ac:dyDescent="0.2">
      <c r="A29" t="str">
        <f>$A$11</f>
        <v>Administrative and secretarial occupations</v>
      </c>
      <c r="B29" s="18">
        <f t="shared" si="29"/>
        <v>11.657355355084976</v>
      </c>
      <c r="C29" s="18">
        <f t="shared" ref="C29:O29" si="44">C11/C$18*100</f>
        <v>18.246313995138006</v>
      </c>
      <c r="D29" s="18">
        <f t="shared" si="44"/>
        <v>4.0377761733843407</v>
      </c>
      <c r="E29" s="18">
        <f t="shared" si="44"/>
        <v>12.663266169771301</v>
      </c>
      <c r="F29" s="18"/>
      <c r="G29" s="18">
        <f t="shared" si="44"/>
        <v>11.510582443314814</v>
      </c>
      <c r="H29" s="18">
        <f t="shared" si="44"/>
        <v>17.21896616820738</v>
      </c>
      <c r="I29" s="18">
        <f t="shared" si="44"/>
        <v>2.9893738600386426</v>
      </c>
      <c r="J29" s="18">
        <f t="shared" si="44"/>
        <v>12.170565506163815</v>
      </c>
      <c r="K29" s="18"/>
      <c r="L29" s="18">
        <f t="shared" si="44"/>
        <v>9.3028811526070392</v>
      </c>
      <c r="M29" s="18">
        <f t="shared" si="44"/>
        <v>13.754379378433848</v>
      </c>
      <c r="N29" s="18">
        <f t="shared" si="44"/>
        <v>2.6520723913906465</v>
      </c>
      <c r="O29" s="18">
        <f t="shared" si="44"/>
        <v>9.798400748028433</v>
      </c>
      <c r="Q29" t="str">
        <f>$A$11</f>
        <v>Administrative and secretarial occupations</v>
      </c>
      <c r="R29" s="18">
        <f t="shared" ref="R29:U29" si="45">R11/R$18*100</f>
        <v>6.5215433331562433</v>
      </c>
      <c r="S29" s="18">
        <f t="shared" si="45"/>
        <v>11.049934003719406</v>
      </c>
      <c r="T29" s="18">
        <f t="shared" si="45"/>
        <v>1.7717157360751574</v>
      </c>
      <c r="U29" s="18">
        <f t="shared" si="45"/>
        <v>6.4622976685071105</v>
      </c>
      <c r="V29" s="18"/>
      <c r="W29" s="18">
        <f t="shared" ref="W29:Z29" si="46">W11/W$18*100</f>
        <v>7.2965799470318284</v>
      </c>
      <c r="X29" s="18">
        <f t="shared" si="46"/>
        <v>11.305362862330028</v>
      </c>
      <c r="Y29" s="18">
        <f t="shared" si="46"/>
        <v>1.4845660028709609</v>
      </c>
      <c r="Z29" s="18">
        <f t="shared" si="46"/>
        <v>7.0111842591290703</v>
      </c>
      <c r="AA29" s="18"/>
      <c r="AB29" s="18">
        <f t="shared" ref="AB29:AE29" si="47">AB11/AB$18*100</f>
        <v>7.6731791496487167</v>
      </c>
      <c r="AC29" s="18">
        <f t="shared" si="47"/>
        <v>10.833458818338485</v>
      </c>
      <c r="AD29" s="18">
        <f t="shared" si="47"/>
        <v>2.000777876163359</v>
      </c>
      <c r="AE29" s="18">
        <f t="shared" si="47"/>
        <v>7.2928111442317398</v>
      </c>
      <c r="AG29" t="str">
        <f>$A$11</f>
        <v>Administrative and secretarial occupations</v>
      </c>
      <c r="AH29" s="18">
        <f t="shared" ref="AH29:AK29" si="48">AH11/AH$18*100</f>
        <v>20.739428325619478</v>
      </c>
      <c r="AI29" s="18">
        <f t="shared" si="48"/>
        <v>20.830025526673307</v>
      </c>
      <c r="AJ29" s="18">
        <f t="shared" si="48"/>
        <v>8.7642754066030601</v>
      </c>
      <c r="AK29" s="18">
        <f t="shared" si="48"/>
        <v>19.801462030125979</v>
      </c>
      <c r="AL29" s="18"/>
      <c r="AM29" s="18">
        <f t="shared" ref="AM29:AP29" si="49">AM11/AM$18*100</f>
        <v>18.070768061511441</v>
      </c>
      <c r="AN29" s="18">
        <f t="shared" si="49"/>
        <v>19.612913710477159</v>
      </c>
      <c r="AO29" s="18">
        <f t="shared" si="49"/>
        <v>6.5455313658435017</v>
      </c>
      <c r="AP29" s="18">
        <f t="shared" si="49"/>
        <v>17.88534854605021</v>
      </c>
      <c r="AQ29" s="18"/>
      <c r="AR29" s="18">
        <f t="shared" ref="AR29:AU29" si="50">AR11/AR$18*100</f>
        <v>11.614267725988391</v>
      </c>
      <c r="AS29" s="18">
        <f t="shared" si="50"/>
        <v>15.031821576966662</v>
      </c>
      <c r="AT29" s="18">
        <f t="shared" si="50"/>
        <v>4.1496026072438106</v>
      </c>
      <c r="AU29" s="18">
        <f t="shared" si="50"/>
        <v>12.485618607546327</v>
      </c>
    </row>
    <row r="30" spans="1:47" x14ac:dyDescent="0.2">
      <c r="A30" t="str">
        <f>$A$12</f>
        <v>Skilled trades occupations</v>
      </c>
      <c r="B30" s="18">
        <f t="shared" si="29"/>
        <v>11.935648541017194</v>
      </c>
      <c r="C30" s="18">
        <f t="shared" ref="C30:O30" si="51">C12/C$18*100</f>
        <v>3.497149587241013</v>
      </c>
      <c r="D30" s="18">
        <f t="shared" si="51"/>
        <v>23.593893279661536</v>
      </c>
      <c r="E30" s="18">
        <f t="shared" si="51"/>
        <v>10.87024473033545</v>
      </c>
      <c r="F30" s="18"/>
      <c r="G30" s="18">
        <f t="shared" si="51"/>
        <v>9.2385797702021293</v>
      </c>
      <c r="H30" s="18">
        <f t="shared" si="51"/>
        <v>2.7875007573381967</v>
      </c>
      <c r="I30" s="18">
        <f t="shared" si="51"/>
        <v>24.438066361954942</v>
      </c>
      <c r="J30" s="18">
        <f t="shared" si="51"/>
        <v>9.162046803268991</v>
      </c>
      <c r="K30" s="18"/>
      <c r="L30" s="18">
        <f t="shared" si="51"/>
        <v>7.1917939345405486</v>
      </c>
      <c r="M30" s="18">
        <f t="shared" si="51"/>
        <v>3.0277063834911933</v>
      </c>
      <c r="N30" s="18">
        <f t="shared" si="51"/>
        <v>23.632275913170258</v>
      </c>
      <c r="O30" s="18">
        <f t="shared" si="51"/>
        <v>7.9622667029877707</v>
      </c>
      <c r="Q30" t="str">
        <f>$A$12</f>
        <v>Skilled trades occupations</v>
      </c>
      <c r="R30" s="18">
        <f t="shared" ref="R30:U30" si="52">R12/R$18*100</f>
        <v>17.714081349494712</v>
      </c>
      <c r="S30" s="18">
        <f t="shared" si="52"/>
        <v>9.1820843161508829</v>
      </c>
      <c r="T30" s="18">
        <f t="shared" si="52"/>
        <v>32.107881467454931</v>
      </c>
      <c r="U30" s="18">
        <f t="shared" si="52"/>
        <v>18.632467610758425</v>
      </c>
      <c r="V30" s="18"/>
      <c r="W30" s="18">
        <f t="shared" ref="W30:Z30" si="53">W12/W$18*100</f>
        <v>14.099506187999408</v>
      </c>
      <c r="X30" s="18">
        <f t="shared" si="53"/>
        <v>6.3345620368838009</v>
      </c>
      <c r="Y30" s="18">
        <f t="shared" si="53"/>
        <v>31.859024524484838</v>
      </c>
      <c r="Z30" s="18">
        <f t="shared" si="53"/>
        <v>15.696986997755937</v>
      </c>
      <c r="AA30" s="18"/>
      <c r="AB30" s="18">
        <f t="shared" ref="AB30:AE30" si="54">AB12/AB$18*100</f>
        <v>10.991006700331543</v>
      </c>
      <c r="AC30" s="18">
        <f t="shared" si="54"/>
        <v>6.711680606671357</v>
      </c>
      <c r="AD30" s="18">
        <f t="shared" si="54"/>
        <v>30.245153736273071</v>
      </c>
      <c r="AE30" s="18">
        <f t="shared" si="54"/>
        <v>13.388102735481732</v>
      </c>
      <c r="AG30" t="str">
        <f>$A$12</f>
        <v>Skilled trades occupations</v>
      </c>
      <c r="AH30" s="18">
        <f t="shared" ref="AH30:AK30" si="55">AH12/AH$18*100</f>
        <v>1.7171771098500648</v>
      </c>
      <c r="AI30" s="18">
        <f t="shared" si="55"/>
        <v>1.456091245043263</v>
      </c>
      <c r="AJ30" s="18">
        <f t="shared" si="55"/>
        <v>5.8356031746442483</v>
      </c>
      <c r="AK30" s="18">
        <f t="shared" si="55"/>
        <v>1.9348232359528188</v>
      </c>
      <c r="AL30" s="18"/>
      <c r="AM30" s="18">
        <f t="shared" ref="AM30:AP30" si="56">AM12/AM$18*100</f>
        <v>1.6712896214009583</v>
      </c>
      <c r="AN30" s="18">
        <f t="shared" si="56"/>
        <v>1.3515778194554495</v>
      </c>
      <c r="AO30" s="18">
        <f t="shared" si="56"/>
        <v>6.9008798406036558</v>
      </c>
      <c r="AP30" s="18">
        <f t="shared" si="56"/>
        <v>1.9236273878420478</v>
      </c>
      <c r="AQ30" s="18"/>
      <c r="AR30" s="18">
        <f t="shared" ref="AR30:AU30" si="57">AR12/AR$18*100</f>
        <v>1.8034165745521236</v>
      </c>
      <c r="AS30" s="18">
        <f t="shared" si="57"/>
        <v>1.4165485193266878</v>
      </c>
      <c r="AT30" s="18">
        <f t="shared" si="57"/>
        <v>8.4271972240217217</v>
      </c>
      <c r="AU30" s="18">
        <f t="shared" si="57"/>
        <v>2.1431160059861694</v>
      </c>
    </row>
    <row r="31" spans="1:47" x14ac:dyDescent="0.2">
      <c r="A31" t="str">
        <f>$A$13</f>
        <v>Caring, leisure and other service occupations</v>
      </c>
      <c r="B31" s="18">
        <f t="shared" si="29"/>
        <v>8.1443779138443162</v>
      </c>
      <c r="C31" s="18">
        <f t="shared" ref="C31:O31" si="58">C13/C$18*100</f>
        <v>16.073413302708055</v>
      </c>
      <c r="D31" s="18">
        <f t="shared" si="58"/>
        <v>6.9894429051264808</v>
      </c>
      <c r="E31" s="18">
        <f t="shared" si="58"/>
        <v>10.29503614925355</v>
      </c>
      <c r="F31" s="18"/>
      <c r="G31" s="18">
        <f t="shared" si="58"/>
        <v>8.1542294443129126</v>
      </c>
      <c r="H31" s="18">
        <f t="shared" si="58"/>
        <v>15.247177561951641</v>
      </c>
      <c r="I31" s="18">
        <f t="shared" si="58"/>
        <v>5.9013201363368237</v>
      </c>
      <c r="J31" s="18">
        <f t="shared" si="58"/>
        <v>9.9759468061348144</v>
      </c>
      <c r="K31" s="18"/>
      <c r="L31" s="18">
        <f t="shared" si="58"/>
        <v>9.2395948369718557</v>
      </c>
      <c r="M31" s="18">
        <f t="shared" si="58"/>
        <v>15.883301986240253</v>
      </c>
      <c r="N31" s="18">
        <f t="shared" si="58"/>
        <v>7.1394590680503009</v>
      </c>
      <c r="O31" s="18">
        <f t="shared" si="58"/>
        <v>10.92416058510581</v>
      </c>
      <c r="Q31" t="str">
        <f>$A$13</f>
        <v>Caring, leisure and other service occupations</v>
      </c>
      <c r="R31" s="18">
        <f t="shared" ref="R31:U31" si="59">R13/R$18*100</f>
        <v>2.4653267742637812</v>
      </c>
      <c r="S31" s="18">
        <f t="shared" si="59"/>
        <v>6.0962971867119755</v>
      </c>
      <c r="T31" s="18">
        <f t="shared" si="59"/>
        <v>1.6290547234856796</v>
      </c>
      <c r="U31" s="18">
        <f t="shared" si="59"/>
        <v>2.8582402378690945</v>
      </c>
      <c r="V31" s="18"/>
      <c r="W31" s="18">
        <f t="shared" ref="W31:Z31" si="60">W13/W$18*100</f>
        <v>2.4050078645478985</v>
      </c>
      <c r="X31" s="18">
        <f t="shared" si="60"/>
        <v>5.977573332133006</v>
      </c>
      <c r="Y31" s="18">
        <f t="shared" si="60"/>
        <v>1.5964037706551331</v>
      </c>
      <c r="Z31" s="18">
        <f t="shared" si="60"/>
        <v>2.8529778398054799</v>
      </c>
      <c r="AA31" s="18"/>
      <c r="AB31" s="18">
        <f t="shared" ref="AB31:AE31" si="61">AB13/AB$18*100</f>
        <v>2.8769422787402599</v>
      </c>
      <c r="AC31" s="18">
        <f t="shared" si="61"/>
        <v>6.4564743848653769</v>
      </c>
      <c r="AD31" s="18">
        <f t="shared" si="61"/>
        <v>2.369098885014302</v>
      </c>
      <c r="AE31" s="18">
        <f t="shared" si="61"/>
        <v>3.408354962663422</v>
      </c>
      <c r="AG31" t="str">
        <f>$A$13</f>
        <v>Caring, leisure and other service occupations</v>
      </c>
      <c r="AH31" s="18">
        <f t="shared" ref="AH31:AK31" si="62">AH13/AH$18*100</f>
        <v>18.187104678929042</v>
      </c>
      <c r="AI31" s="18">
        <f t="shared" si="62"/>
        <v>19.655490679264741</v>
      </c>
      <c r="AJ31" s="18">
        <f t="shared" si="62"/>
        <v>18.170023181425226</v>
      </c>
      <c r="AK31" s="18">
        <f t="shared" si="62"/>
        <v>18.855844961316485</v>
      </c>
      <c r="AL31" s="18"/>
      <c r="AM31" s="18">
        <f t="shared" ref="AM31:AP31" si="63">AM13/AM$18*100</f>
        <v>17.104380934889374</v>
      </c>
      <c r="AN31" s="18">
        <f t="shared" si="63"/>
        <v>18.999702903266471</v>
      </c>
      <c r="AO31" s="18">
        <f t="shared" si="63"/>
        <v>16.074685840643649</v>
      </c>
      <c r="AP31" s="18">
        <f t="shared" si="63"/>
        <v>17.865695652628979</v>
      </c>
      <c r="AQ31" s="18"/>
      <c r="AR31" s="18">
        <f t="shared" ref="AR31:AU31" si="64">AR13/AR$18*100</f>
        <v>18.263667745694459</v>
      </c>
      <c r="AS31" s="18">
        <f t="shared" si="64"/>
        <v>20.006052717912628</v>
      </c>
      <c r="AT31" s="18">
        <f t="shared" si="64"/>
        <v>18.108012230372282</v>
      </c>
      <c r="AU31" s="18">
        <f t="shared" si="64"/>
        <v>18.984781153888704</v>
      </c>
    </row>
    <row r="32" spans="1:47" x14ac:dyDescent="0.2">
      <c r="A32" t="str">
        <f>$A$14</f>
        <v>Sales and customer service occupations</v>
      </c>
      <c r="B32" s="18">
        <f t="shared" si="29"/>
        <v>5.0297719742305995</v>
      </c>
      <c r="C32" s="18">
        <f t="shared" ref="C32:O32" si="65">C14/C$18*100</f>
        <v>16.036995904595031</v>
      </c>
      <c r="D32" s="18">
        <f t="shared" si="65"/>
        <v>4.3247861541660297</v>
      </c>
      <c r="E32" s="18">
        <f t="shared" si="65"/>
        <v>8.1207344381546651</v>
      </c>
      <c r="F32" s="18"/>
      <c r="G32" s="18">
        <f t="shared" si="65"/>
        <v>4.7976058191954785</v>
      </c>
      <c r="H32" s="18">
        <f t="shared" si="65"/>
        <v>15.058167670451978</v>
      </c>
      <c r="I32" s="18">
        <f t="shared" si="65"/>
        <v>2.6275850248533219</v>
      </c>
      <c r="J32" s="18">
        <f t="shared" si="65"/>
        <v>7.563746566417862</v>
      </c>
      <c r="K32" s="18"/>
      <c r="L32" s="18">
        <f t="shared" si="65"/>
        <v>4.8225609067687936</v>
      </c>
      <c r="M32" s="18">
        <f t="shared" si="65"/>
        <v>14.803805239153043</v>
      </c>
      <c r="N32" s="18">
        <f t="shared" si="65"/>
        <v>2.1292443773817742</v>
      </c>
      <c r="O32" s="18">
        <f t="shared" si="65"/>
        <v>7.4091560346464469</v>
      </c>
      <c r="Q32" t="str">
        <f>$A$14</f>
        <v>Sales and customer service occupations</v>
      </c>
      <c r="R32" s="18">
        <f t="shared" ref="R32:U32" si="66">R14/R$18*100</f>
        <v>4.3721021610806377</v>
      </c>
      <c r="S32" s="18">
        <f t="shared" si="66"/>
        <v>18.074027882829622</v>
      </c>
      <c r="T32" s="18">
        <f t="shared" si="66"/>
        <v>3.9099522091163448</v>
      </c>
      <c r="U32" s="18">
        <f t="shared" si="66"/>
        <v>6.2539433495510721</v>
      </c>
      <c r="V32" s="18"/>
      <c r="W32" s="18">
        <f t="shared" ref="W32:Z32" si="67">W14/W$18*100</f>
        <v>4.4571151341326454</v>
      </c>
      <c r="X32" s="18">
        <f t="shared" si="67"/>
        <v>17.645786562527753</v>
      </c>
      <c r="Y32" s="18">
        <f t="shared" si="67"/>
        <v>2.2623808823877432</v>
      </c>
      <c r="Z32" s="18">
        <f t="shared" si="67"/>
        <v>6.2378552082020802</v>
      </c>
      <c r="AA32" s="18"/>
      <c r="AB32" s="18">
        <f>AB14/AB$18*100</f>
        <v>4.868450116761184</v>
      </c>
      <c r="AC32" s="18">
        <f t="shared" ref="AC32:AE32" si="68">AC14/AC$18*100</f>
        <v>17.248710391706371</v>
      </c>
      <c r="AD32" s="18">
        <f t="shared" si="68"/>
        <v>1.8814405412470165</v>
      </c>
      <c r="AE32" s="18">
        <f t="shared" si="68"/>
        <v>6.5062908772106045</v>
      </c>
      <c r="AG32" t="str">
        <f>$A$14</f>
        <v>Sales and customer service occupations</v>
      </c>
      <c r="AH32" s="18">
        <f t="shared" ref="AH32:AK32" si="69">AH14/AH$18*100</f>
        <v>6.1927828492475152</v>
      </c>
      <c r="AI32" s="18">
        <f t="shared" si="69"/>
        <v>15.305641665582234</v>
      </c>
      <c r="AJ32" s="18">
        <f t="shared" si="69"/>
        <v>5.1900377118511702</v>
      </c>
      <c r="AK32" s="18">
        <f t="shared" si="69"/>
        <v>10.269676239439496</v>
      </c>
      <c r="AL32" s="18"/>
      <c r="AM32" s="18">
        <f t="shared" ref="AM32:AP32" si="70">AM14/AM$18*100</f>
        <v>5.3276677015150353</v>
      </c>
      <c r="AN32" s="18">
        <f t="shared" si="70"/>
        <v>14.010646630131433</v>
      </c>
      <c r="AO32" s="18">
        <f t="shared" si="70"/>
        <v>3.4906343810843712</v>
      </c>
      <c r="AP32" s="18">
        <f t="shared" si="70"/>
        <v>9.0323686906344633</v>
      </c>
      <c r="AQ32" s="18"/>
      <c r="AR32" s="18">
        <f t="shared" ref="AR32:AU32" si="71">AR14/AR$18*100</f>
        <v>4.7574767971297645</v>
      </c>
      <c r="AS32" s="18">
        <f t="shared" si="71"/>
        <v>13.734544727261571</v>
      </c>
      <c r="AT32" s="18">
        <f t="shared" si="71"/>
        <v>2.6990230620473827</v>
      </c>
      <c r="AU32" s="18">
        <f t="shared" si="71"/>
        <v>8.377469190209375</v>
      </c>
    </row>
    <row r="33" spans="1:47" x14ac:dyDescent="0.2">
      <c r="A33" t="str">
        <f>$A$15</f>
        <v>Process, plant and machine operatives</v>
      </c>
      <c r="B33" s="18">
        <f t="shared" si="29"/>
        <v>10.401197549671997</v>
      </c>
      <c r="C33" s="18">
        <f t="shared" ref="C33:O33" si="72">C15/C$18*100</f>
        <v>3.1680070951678538</v>
      </c>
      <c r="D33" s="18">
        <f t="shared" si="72"/>
        <v>8.4698842381664772</v>
      </c>
      <c r="E33" s="18">
        <f t="shared" si="72"/>
        <v>8.089120687085213</v>
      </c>
      <c r="F33" s="18"/>
      <c r="G33" s="18">
        <f t="shared" si="72"/>
        <v>8.01181658530618</v>
      </c>
      <c r="H33" s="18">
        <f t="shared" si="72"/>
        <v>3.9683166710774391</v>
      </c>
      <c r="I33" s="18">
        <f t="shared" si="72"/>
        <v>9.2698505531629785</v>
      </c>
      <c r="J33" s="18">
        <f t="shared" si="72"/>
        <v>6.9701449963013085</v>
      </c>
      <c r="K33" s="18"/>
      <c r="L33" s="18">
        <f t="shared" si="72"/>
        <v>8.0439644225479778</v>
      </c>
      <c r="M33" s="18">
        <f t="shared" si="72"/>
        <v>4.9371060862630802</v>
      </c>
      <c r="N33" s="18">
        <f t="shared" si="72"/>
        <v>10.669565444688068</v>
      </c>
      <c r="O33" s="18">
        <f t="shared" si="72"/>
        <v>7.4546545988238346</v>
      </c>
      <c r="Q33" t="str">
        <f>$A$15</f>
        <v>Process, plant and machine operatives</v>
      </c>
      <c r="R33" s="18">
        <f t="shared" ref="R33:U33" si="73">R15/R$18*100</f>
        <v>14.602384603325106</v>
      </c>
      <c r="S33" s="18">
        <f t="shared" si="73"/>
        <v>8.923432396733725</v>
      </c>
      <c r="T33" s="18">
        <f t="shared" si="73"/>
        <v>11.65982023328351</v>
      </c>
      <c r="U33" s="18">
        <f t="shared" si="73"/>
        <v>13.358028092183286</v>
      </c>
      <c r="V33" s="18"/>
      <c r="W33" s="18">
        <f t="shared" ref="W33:Z33" si="74">W15/W$18*100</f>
        <v>11.735283143940872</v>
      </c>
      <c r="X33" s="18">
        <f t="shared" si="74"/>
        <v>10.909005944623155</v>
      </c>
      <c r="Y33" s="18">
        <f t="shared" si="74"/>
        <v>12.110820589926803</v>
      </c>
      <c r="Z33" s="18">
        <f t="shared" si="74"/>
        <v>11.661965531138192</v>
      </c>
      <c r="AA33" s="18"/>
      <c r="AB33" s="18">
        <f t="shared" ref="AB33:AE33" si="75">AB15/AB$18*100</f>
        <v>11.921754193454614</v>
      </c>
      <c r="AC33" s="18">
        <f t="shared" si="75"/>
        <v>11.552912456153672</v>
      </c>
      <c r="AD33" s="18">
        <f t="shared" si="75"/>
        <v>14.10647466379878</v>
      </c>
      <c r="AE33" s="18">
        <f t="shared" si="75"/>
        <v>12.213768272076067</v>
      </c>
      <c r="AG33" t="str">
        <f>$A$15</f>
        <v>Process, plant and machine operatives</v>
      </c>
      <c r="AH33" s="18">
        <f t="shared" ref="AH33:AK33" si="76">AH15/AH$18*100</f>
        <v>2.9718977191432758</v>
      </c>
      <c r="AI33" s="18">
        <f t="shared" si="76"/>
        <v>1.1016405694593634</v>
      </c>
      <c r="AJ33" s="18">
        <f t="shared" si="76"/>
        <v>1.8163855994272404</v>
      </c>
      <c r="AK33" s="18">
        <f t="shared" si="76"/>
        <v>2.0238595879527783</v>
      </c>
      <c r="AL33" s="18"/>
      <c r="AM33" s="18">
        <f t="shared" ref="AM33:AP33" si="77">AM15/AM$18*100</f>
        <v>2.2152771220910616</v>
      </c>
      <c r="AN33" s="18">
        <f t="shared" si="77"/>
        <v>1.1585837267743908</v>
      </c>
      <c r="AO33" s="18">
        <f t="shared" si="77"/>
        <v>2.556078511182831</v>
      </c>
      <c r="AP33" s="18">
        <f t="shared" si="77"/>
        <v>1.7732550719355418</v>
      </c>
      <c r="AQ33" s="18"/>
      <c r="AR33" s="18">
        <f t="shared" ref="AR33:AU33" si="78">AR15/AR$18*100</f>
        <v>2.5441422497832531</v>
      </c>
      <c r="AS33" s="18">
        <f t="shared" si="78"/>
        <v>2.0437339248700872</v>
      </c>
      <c r="AT33" s="18">
        <f t="shared" si="78"/>
        <v>2.7670339717085355</v>
      </c>
      <c r="AU33" s="18">
        <f t="shared" si="78"/>
        <v>2.3505564500844942</v>
      </c>
    </row>
    <row r="34" spans="1:47" x14ac:dyDescent="0.2">
      <c r="A34" t="str">
        <f>$A$16</f>
        <v>Elementary occupations</v>
      </c>
      <c r="B34" s="18">
        <f t="shared" si="29"/>
        <v>8.0628679921244597</v>
      </c>
      <c r="C34" s="18">
        <f t="shared" ref="C34:O34" si="79">C16/C$18*100</f>
        <v>18.770472613938889</v>
      </c>
      <c r="D34" s="18">
        <f t="shared" si="79"/>
        <v>9.9203927921640087</v>
      </c>
      <c r="E34" s="18">
        <f t="shared" si="79"/>
        <v>11.368051280469198</v>
      </c>
      <c r="F34" s="18"/>
      <c r="G34" s="18">
        <f t="shared" si="79"/>
        <v>6.7053435118754914</v>
      </c>
      <c r="H34" s="18">
        <f t="shared" si="79"/>
        <v>16.239916536401712</v>
      </c>
      <c r="I34" s="18">
        <f t="shared" si="79"/>
        <v>9.1506729830434264</v>
      </c>
      <c r="J34" s="18">
        <f t="shared" si="79"/>
        <v>9.8119545265490622</v>
      </c>
      <c r="K34" s="18"/>
      <c r="L34" s="18">
        <f t="shared" si="79"/>
        <v>5.9530204238031343</v>
      </c>
      <c r="M34" s="18">
        <f t="shared" si="79"/>
        <v>13.486144355143836</v>
      </c>
      <c r="N34" s="18">
        <f t="shared" si="79"/>
        <v>10.971506481823589</v>
      </c>
      <c r="O34" s="18">
        <f t="shared" si="79"/>
        <v>8.7566603527164588</v>
      </c>
      <c r="Q34" t="str">
        <f>$A$16</f>
        <v>Elementary occupations</v>
      </c>
      <c r="R34" s="18">
        <f t="shared" ref="R34:U34" si="80">R16/R$18*100</f>
        <v>10.051569985658828</v>
      </c>
      <c r="S34" s="18">
        <f t="shared" si="80"/>
        <v>24.601978839259012</v>
      </c>
      <c r="T34" s="18">
        <f t="shared" si="80"/>
        <v>7.0291744025276621</v>
      </c>
      <c r="U34" s="18">
        <f t="shared" si="80"/>
        <v>11.674815183148512</v>
      </c>
      <c r="V34" s="18"/>
      <c r="W34" s="18">
        <f t="shared" ref="W34:Z34" si="81">W16/W$18*100</f>
        <v>8.7098469104788379</v>
      </c>
      <c r="X34" s="18">
        <f t="shared" si="81"/>
        <v>19.845086934725945</v>
      </c>
      <c r="Y34" s="18">
        <f t="shared" si="81"/>
        <v>5.9763507542173837</v>
      </c>
      <c r="Z34" s="18">
        <f t="shared" si="81"/>
        <v>10.071860712955786</v>
      </c>
      <c r="AA34" s="18"/>
      <c r="AB34" s="18">
        <f t="shared" ref="AB34:AE34" si="82">AB16/AB$18*100</f>
        <v>8.0103160377447544</v>
      </c>
      <c r="AC34" s="18">
        <f t="shared" si="82"/>
        <v>16.80502607532129</v>
      </c>
      <c r="AD34" s="18">
        <f t="shared" si="82"/>
        <v>8.0164006686542688</v>
      </c>
      <c r="AE34" s="18">
        <f t="shared" si="82"/>
        <v>9.5198660656555347</v>
      </c>
      <c r="AG34" t="str">
        <f>$A$16</f>
        <v>Elementary occupations</v>
      </c>
      <c r="AH34" s="18">
        <f t="shared" ref="AH34:AK34" si="83">AH16/AH$18*100</f>
        <v>4.5460849508433636</v>
      </c>
      <c r="AI34" s="18">
        <f t="shared" si="83"/>
        <v>16.676790804675584</v>
      </c>
      <c r="AJ34" s="18">
        <f t="shared" si="83"/>
        <v>15.950832791333164</v>
      </c>
      <c r="AK34" s="18">
        <f t="shared" si="83"/>
        <v>11.014922439423591</v>
      </c>
      <c r="AL34" s="18"/>
      <c r="AM34" s="18">
        <f t="shared" ref="AM34:AP34" si="84">AM16/AM$18*100</f>
        <v>3.5848151356481339</v>
      </c>
      <c r="AN34" s="18">
        <f t="shared" si="84"/>
        <v>14.780469838995661</v>
      </c>
      <c r="AO34" s="18">
        <f t="shared" si="84"/>
        <v>16.652221945666295</v>
      </c>
      <c r="AP34" s="18">
        <f t="shared" si="84"/>
        <v>9.5240697211971739</v>
      </c>
      <c r="AQ34" s="18"/>
      <c r="AR34" s="18">
        <f t="shared" ref="AR34:AU34" si="85">AR16/AR$18*100</f>
        <v>3.0351830210698996</v>
      </c>
      <c r="AS34" s="18">
        <f t="shared" si="85"/>
        <v>12.034656896287574</v>
      </c>
      <c r="AT34" s="18">
        <f t="shared" si="85"/>
        <v>17.76622092022173</v>
      </c>
      <c r="AU34" s="18">
        <f t="shared" si="85"/>
        <v>7.9381304469456655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9.9837151825485506</v>
      </c>
      <c r="C44" s="27">
        <f t="shared" ref="C44:E44" si="93">H8-C8</f>
        <v>7.2423751098640814</v>
      </c>
      <c r="D44" s="27">
        <f t="shared" si="93"/>
        <v>3.267193887307215</v>
      </c>
      <c r="E44" s="27">
        <f t="shared" si="93"/>
        <v>20.493284179719851</v>
      </c>
      <c r="F44" s="27"/>
      <c r="G44" s="27">
        <f>L8-G8</f>
        <v>12.924453774997659</v>
      </c>
      <c r="H44" s="27">
        <f t="shared" ref="H44:J44" si="94">M8-H8</f>
        <v>5.481980108997039</v>
      </c>
      <c r="I44" s="27">
        <f t="shared" si="94"/>
        <v>2.1631700240170737</v>
      </c>
      <c r="J44" s="27">
        <f t="shared" si="94"/>
        <v>20.569603908011771</v>
      </c>
      <c r="K44" s="27"/>
      <c r="L44" s="27">
        <f>L8-B8</f>
        <v>22.908168957546209</v>
      </c>
      <c r="M44" s="27">
        <f t="shared" ref="M44:O44" si="95">M8-C8</f>
        <v>12.72435521886112</v>
      </c>
      <c r="N44" s="27">
        <f t="shared" si="95"/>
        <v>5.4303639113242888</v>
      </c>
      <c r="O44" s="27">
        <f t="shared" si="95"/>
        <v>41.062888087731622</v>
      </c>
      <c r="Q44" t="str">
        <f>$A$8</f>
        <v>Managers, directors and senior officials</v>
      </c>
      <c r="R44" s="27">
        <f>W8-R8</f>
        <v>4.8278857577886001</v>
      </c>
      <c r="S44" s="27">
        <f t="shared" ref="S44:S52" si="96">X8-S8</f>
        <v>3.4407144029324082</v>
      </c>
      <c r="T44" s="27">
        <f t="shared" ref="T44:T52" si="97">Y8-T8</f>
        <v>1.278375482710981</v>
      </c>
      <c r="U44" s="27">
        <f t="shared" ref="U44:U52" si="98">Z8-U8</f>
        <v>9.5469756434319777</v>
      </c>
      <c r="V44" s="27"/>
      <c r="W44" s="27">
        <f>AB8-W8</f>
        <v>3.0980332704038602</v>
      </c>
      <c r="X44" s="27">
        <f t="shared" ref="X44:X52" si="99">AC8-X8</f>
        <v>3.1138528208858709</v>
      </c>
      <c r="Y44" s="27">
        <f t="shared" ref="Y44:Y52" si="100">AD8-Y8</f>
        <v>1.2513322137271441</v>
      </c>
      <c r="Z44" s="27">
        <f t="shared" ref="Z44:Z52" si="101">AE8-Z8</f>
        <v>7.4632183050168805</v>
      </c>
      <c r="AA44" s="27"/>
      <c r="AB44" s="27">
        <f>AB8-R8</f>
        <v>7.9259190281924603</v>
      </c>
      <c r="AC44" s="27">
        <f t="shared" ref="AC44:AC52" si="102">AC8-S8</f>
        <v>6.5545672238182791</v>
      </c>
      <c r="AD44" s="27">
        <f t="shared" ref="AD44:AD52" si="103">AD8-T8</f>
        <v>2.5297076964381251</v>
      </c>
      <c r="AE44" s="27">
        <f t="shared" ref="AE44:AE52" si="104">AE8-U8</f>
        <v>17.010193948448858</v>
      </c>
      <c r="AG44" t="str">
        <f>$A$8</f>
        <v>Managers, directors and senior officials</v>
      </c>
      <c r="AH44" s="27">
        <f>AM8-AH8</f>
        <v>5.1558294247600109</v>
      </c>
      <c r="AI44" s="27">
        <f t="shared" ref="AI44:AI52" si="105">AN8-AI8</f>
        <v>3.8016607069316795</v>
      </c>
      <c r="AJ44" s="27">
        <f t="shared" ref="AJ44:AJ52" si="106">AO8-AJ8</f>
        <v>1.9888184045962189</v>
      </c>
      <c r="AK44" s="27">
        <f t="shared" ref="AK44:AK52" si="107">AP8-AK8</f>
        <v>10.946308536287908</v>
      </c>
      <c r="AL44" s="27"/>
      <c r="AM44" s="27">
        <f>AR8-AM8</f>
        <v>9.8264205045937807</v>
      </c>
      <c r="AN44" s="27">
        <f t="shared" ref="AN44:AN52" si="108">AS8-AN8</f>
        <v>2.368127288111161</v>
      </c>
      <c r="AO44" s="27">
        <f t="shared" ref="AO44:AO52" si="109">AT8-AO8</f>
        <v>0.91183781028992339</v>
      </c>
      <c r="AP44" s="27">
        <f t="shared" ref="AP44:AP52" si="110">AU8-AP8</f>
        <v>13.10638560299487</v>
      </c>
      <c r="AQ44" s="27"/>
      <c r="AR44" s="27">
        <f>AR8-AH8</f>
        <v>14.982249929353792</v>
      </c>
      <c r="AS44" s="27">
        <f t="shared" ref="AS44:AS52" si="111">AS8-AI8</f>
        <v>6.1697879950428405</v>
      </c>
      <c r="AT44" s="27">
        <f t="shared" ref="AT44:AT52" si="112">AT8-AJ8</f>
        <v>2.9006562148861423</v>
      </c>
      <c r="AU44" s="27">
        <f t="shared" ref="AU44:AU52" si="113">AU8-AK8</f>
        <v>24.052694139282778</v>
      </c>
    </row>
    <row r="45" spans="1:47" x14ac:dyDescent="0.2">
      <c r="A45" t="str">
        <f>$A$9</f>
        <v>Professional occupations</v>
      </c>
      <c r="B45" s="27">
        <f t="shared" ref="B45:B54" si="114">G9-B9</f>
        <v>35.379432273498196</v>
      </c>
      <c r="C45" s="27">
        <f t="shared" ref="C45:C54" si="115">H9-C9</f>
        <v>12.629251387927447</v>
      </c>
      <c r="D45" s="27">
        <f t="shared" ref="D45:D54" si="116">I9-D9</f>
        <v>6.1299553422551192</v>
      </c>
      <c r="E45" s="27">
        <f t="shared" ref="E45:E54" si="117">J9-E9</f>
        <v>54.138639003680737</v>
      </c>
      <c r="F45" s="27"/>
      <c r="G45" s="27">
        <f t="shared" ref="G45:G54" si="118">L9-G9</f>
        <v>44.34408283591128</v>
      </c>
      <c r="H45" s="27">
        <f t="shared" ref="H45:H54" si="119">M9-H9</f>
        <v>17.423004176474009</v>
      </c>
      <c r="I45" s="27">
        <f t="shared" ref="I45:I54" si="120">N9-I9</f>
        <v>-1.8599678150344161</v>
      </c>
      <c r="J45" s="27">
        <f t="shared" ref="J45:J54" si="121">O9-J9</f>
        <v>59.907119197350937</v>
      </c>
      <c r="K45" s="27"/>
      <c r="L45" s="27">
        <f t="shared" ref="L45:L54" si="122">L9-B9</f>
        <v>79.723515109409476</v>
      </c>
      <c r="M45" s="27">
        <f t="shared" ref="M45:M54" si="123">M9-C9</f>
        <v>30.052255564401456</v>
      </c>
      <c r="N45" s="27">
        <f t="shared" ref="N45:N54" si="124">N9-D9</f>
        <v>4.2699875272207031</v>
      </c>
      <c r="O45" s="27">
        <f t="shared" ref="O45:O54" si="125">O9-E9</f>
        <v>114.04575820103167</v>
      </c>
      <c r="Q45" t="str">
        <f>$A$9</f>
        <v>Professional occupations</v>
      </c>
      <c r="R45" s="27">
        <f t="shared" ref="R45:R52" si="126">W9-R9</f>
        <v>16.396365992639815</v>
      </c>
      <c r="S45" s="27">
        <f t="shared" si="96"/>
        <v>3.9356982325123262</v>
      </c>
      <c r="T45" s="27">
        <f t="shared" si="97"/>
        <v>5.7169393659591634</v>
      </c>
      <c r="U45" s="27">
        <f t="shared" si="98"/>
        <v>26.049003591111301</v>
      </c>
      <c r="V45" s="27"/>
      <c r="W45" s="27">
        <f t="shared" ref="W45:W52" si="127">AB9-W9</f>
        <v>19.971893817297413</v>
      </c>
      <c r="X45" s="27">
        <f t="shared" si="99"/>
        <v>4.4800377949502685</v>
      </c>
      <c r="Y45" s="27">
        <f t="shared" si="100"/>
        <v>-2.0217169438598468</v>
      </c>
      <c r="Z45" s="27">
        <f t="shared" si="101"/>
        <v>22.430214668387833</v>
      </c>
      <c r="AA45" s="27"/>
      <c r="AB45" s="27">
        <f t="shared" ref="AB45:AB52" si="128">AB9-R9</f>
        <v>36.368259809937229</v>
      </c>
      <c r="AC45" s="27">
        <f t="shared" si="102"/>
        <v>8.4157360274625947</v>
      </c>
      <c r="AD45" s="27">
        <f t="shared" si="103"/>
        <v>3.6952224220993166</v>
      </c>
      <c r="AE45" s="27">
        <f t="shared" si="104"/>
        <v>48.479218259499135</v>
      </c>
      <c r="AG45" t="str">
        <f>$A$9</f>
        <v>Professional occupations</v>
      </c>
      <c r="AH45" s="27">
        <f t="shared" ref="AH45:AH52" si="129">AM9-AH9</f>
        <v>18.983066280858466</v>
      </c>
      <c r="AI45" s="27">
        <f t="shared" si="105"/>
        <v>8.693553155415124</v>
      </c>
      <c r="AJ45" s="27">
        <f t="shared" si="106"/>
        <v>0.41301597629595754</v>
      </c>
      <c r="AK45" s="27">
        <f t="shared" si="107"/>
        <v>28.089635412569564</v>
      </c>
      <c r="AL45" s="27"/>
      <c r="AM45" s="27">
        <f t="shared" ref="AM45:AM52" si="130">AR9-AM9</f>
        <v>24.372189018613867</v>
      </c>
      <c r="AN45" s="27">
        <f t="shared" si="108"/>
        <v>12.942966381523718</v>
      </c>
      <c r="AO45" s="27">
        <f t="shared" si="109"/>
        <v>0.16174912882542181</v>
      </c>
      <c r="AP45" s="27">
        <f t="shared" si="110"/>
        <v>37.47690452896299</v>
      </c>
      <c r="AQ45" s="27"/>
      <c r="AR45" s="27">
        <f t="shared" ref="AR45:AR52" si="131">AR9-AH9</f>
        <v>43.355255299472333</v>
      </c>
      <c r="AS45" s="27">
        <f t="shared" si="111"/>
        <v>21.636519536938842</v>
      </c>
      <c r="AT45" s="27">
        <f t="shared" si="112"/>
        <v>0.57476510512137935</v>
      </c>
      <c r="AU45" s="27">
        <f t="shared" si="113"/>
        <v>65.566539941532554</v>
      </c>
    </row>
    <row r="46" spans="1:47" x14ac:dyDescent="0.2">
      <c r="A46" t="str">
        <f>$A$10</f>
        <v>Associate professional occupations</v>
      </c>
      <c r="B46" s="27">
        <f t="shared" si="114"/>
        <v>15.867523777126308</v>
      </c>
      <c r="C46" s="27">
        <f t="shared" si="115"/>
        <v>7.161496092020684</v>
      </c>
      <c r="D46" s="27">
        <f t="shared" si="116"/>
        <v>-0.55772963283946453</v>
      </c>
      <c r="E46" s="27">
        <f t="shared" si="117"/>
        <v>22.471290236307539</v>
      </c>
      <c r="F46" s="27"/>
      <c r="G46" s="27">
        <f t="shared" si="118"/>
        <v>5.7440715389858781</v>
      </c>
      <c r="H46" s="27">
        <f t="shared" si="119"/>
        <v>3.5850213588455162</v>
      </c>
      <c r="I46" s="27">
        <f t="shared" si="120"/>
        <v>-4.4986866508295975E-2</v>
      </c>
      <c r="J46" s="27">
        <f t="shared" si="121"/>
        <v>9.2841060313230628</v>
      </c>
      <c r="K46" s="27"/>
      <c r="L46" s="27">
        <f t="shared" si="122"/>
        <v>21.611595316112187</v>
      </c>
      <c r="M46" s="27">
        <f t="shared" si="123"/>
        <v>10.7465174508662</v>
      </c>
      <c r="N46" s="27">
        <f t="shared" si="124"/>
        <v>-0.6027164993477605</v>
      </c>
      <c r="O46" s="27">
        <f t="shared" si="125"/>
        <v>31.755396267630601</v>
      </c>
      <c r="Q46" t="str">
        <f>$A$10</f>
        <v>Associate professional occupations</v>
      </c>
      <c r="R46" s="27">
        <f t="shared" si="126"/>
        <v>6.3981633347490856</v>
      </c>
      <c r="S46" s="27">
        <f t="shared" si="96"/>
        <v>3.1094453975614424</v>
      </c>
      <c r="T46" s="27">
        <f t="shared" si="97"/>
        <v>0.78185525509045739</v>
      </c>
      <c r="U46" s="27">
        <f t="shared" si="98"/>
        <v>10.289463987400978</v>
      </c>
      <c r="V46" s="27"/>
      <c r="W46" s="27">
        <f>AB10-W10</f>
        <v>-3.3233963913217224</v>
      </c>
      <c r="X46" s="27">
        <f t="shared" si="99"/>
        <v>-0.70468558827605499</v>
      </c>
      <c r="Y46" s="27">
        <f t="shared" si="100"/>
        <v>-0.19927825025276924</v>
      </c>
      <c r="Z46" s="27">
        <f t="shared" si="101"/>
        <v>-4.2273602298505324</v>
      </c>
      <c r="AA46" s="27"/>
      <c r="AB46" s="27">
        <f t="shared" si="128"/>
        <v>3.0747669434273632</v>
      </c>
      <c r="AC46" s="27">
        <f t="shared" si="102"/>
        <v>2.4047598092853875</v>
      </c>
      <c r="AD46" s="27">
        <f t="shared" si="103"/>
        <v>0.58257700483768815</v>
      </c>
      <c r="AE46" s="27">
        <f t="shared" si="104"/>
        <v>6.0621037575504459</v>
      </c>
      <c r="AG46" t="str">
        <f>$A$10</f>
        <v>Associate professional occupations</v>
      </c>
      <c r="AH46" s="27">
        <f t="shared" si="129"/>
        <v>9.4693604423771944</v>
      </c>
      <c r="AI46" s="27">
        <f t="shared" si="105"/>
        <v>4.0520506944592398</v>
      </c>
      <c r="AJ46" s="27">
        <f t="shared" si="106"/>
        <v>-1.3395848879299184</v>
      </c>
      <c r="AK46" s="27">
        <f t="shared" si="107"/>
        <v>12.181826248906518</v>
      </c>
      <c r="AL46" s="27"/>
      <c r="AM46" s="27">
        <f t="shared" si="130"/>
        <v>9.0674679303076431</v>
      </c>
      <c r="AN46" s="27">
        <f t="shared" si="108"/>
        <v>4.2897069471215659</v>
      </c>
      <c r="AO46" s="27">
        <f t="shared" si="109"/>
        <v>0.15429138374446882</v>
      </c>
      <c r="AP46" s="27">
        <f t="shared" si="110"/>
        <v>13.511466261173666</v>
      </c>
      <c r="AQ46" s="27"/>
      <c r="AR46" s="27">
        <f t="shared" si="131"/>
        <v>18.536828372684838</v>
      </c>
      <c r="AS46" s="27">
        <f t="shared" si="111"/>
        <v>8.3417576415808057</v>
      </c>
      <c r="AT46" s="27">
        <f t="shared" si="112"/>
        <v>-1.1852935041854495</v>
      </c>
      <c r="AU46" s="27">
        <f t="shared" si="113"/>
        <v>25.693292510080184</v>
      </c>
    </row>
    <row r="47" spans="1:47" x14ac:dyDescent="0.2">
      <c r="A47" t="str">
        <f>$A$11</f>
        <v>Administrative and secretarial occupations</v>
      </c>
      <c r="B47" s="27">
        <f t="shared" si="114"/>
        <v>0.22232914793049474</v>
      </c>
      <c r="C47" s="27">
        <f t="shared" si="115"/>
        <v>-0.27287173220058492</v>
      </c>
      <c r="D47" s="27">
        <f t="shared" si="116"/>
        <v>-1.3977352185468677</v>
      </c>
      <c r="E47" s="27">
        <f t="shared" si="117"/>
        <v>-1.4482778028169605</v>
      </c>
      <c r="F47" s="27"/>
      <c r="G47" s="27">
        <f t="shared" si="118"/>
        <v>-12.803886313754646</v>
      </c>
      <c r="H47" s="27">
        <f t="shared" si="119"/>
        <v>-11.326492967903768</v>
      </c>
      <c r="I47" s="27">
        <f t="shared" si="120"/>
        <v>-0.25773543415936739</v>
      </c>
      <c r="J47" s="27">
        <f t="shared" si="121"/>
        <v>-24.388114715817778</v>
      </c>
      <c r="K47" s="27"/>
      <c r="L47" s="27">
        <f t="shared" si="122"/>
        <v>-12.581557165824151</v>
      </c>
      <c r="M47" s="27">
        <f t="shared" si="123"/>
        <v>-11.599364700104353</v>
      </c>
      <c r="N47" s="27">
        <f t="shared" si="124"/>
        <v>-1.6554706527062351</v>
      </c>
      <c r="O47" s="27">
        <f t="shared" si="125"/>
        <v>-25.836392518634739</v>
      </c>
      <c r="Q47" t="str">
        <f>$A$11</f>
        <v>Administrative and secretarial occupations</v>
      </c>
      <c r="R47" s="27">
        <f t="shared" si="126"/>
        <v>2.7752819067470469</v>
      </c>
      <c r="S47" s="27">
        <f t="shared" si="96"/>
        <v>2.0330610988170168</v>
      </c>
      <c r="T47" s="27">
        <f t="shared" si="97"/>
        <v>-0.1512826354370993</v>
      </c>
      <c r="U47" s="27">
        <f t="shared" si="98"/>
        <v>4.6570603701269633</v>
      </c>
      <c r="V47" s="27"/>
      <c r="W47" s="27">
        <f t="shared" si="127"/>
        <v>3.0175064445179274</v>
      </c>
      <c r="X47" s="27">
        <f t="shared" si="99"/>
        <v>0.8725841723425205</v>
      </c>
      <c r="Y47" s="27">
        <f t="shared" si="100"/>
        <v>0.75343121767202748</v>
      </c>
      <c r="Z47" s="27">
        <f t="shared" si="101"/>
        <v>4.6435218345324714</v>
      </c>
      <c r="AA47" s="27"/>
      <c r="AB47" s="27">
        <f t="shared" si="128"/>
        <v>5.7927883512649743</v>
      </c>
      <c r="AC47" s="27">
        <f t="shared" si="102"/>
        <v>2.9056452711595373</v>
      </c>
      <c r="AD47" s="27">
        <f t="shared" si="103"/>
        <v>0.60214858223492818</v>
      </c>
      <c r="AE47" s="27">
        <f t="shared" si="104"/>
        <v>9.3005822046594346</v>
      </c>
      <c r="AG47" t="str">
        <f>$A$11</f>
        <v>Administrative and secretarial occupations</v>
      </c>
      <c r="AH47" s="27">
        <f t="shared" si="129"/>
        <v>-2.5529527588165166</v>
      </c>
      <c r="AI47" s="27">
        <f t="shared" si="105"/>
        <v>-2.3059328310176213</v>
      </c>
      <c r="AJ47" s="27">
        <f t="shared" si="106"/>
        <v>-1.246452583109769</v>
      </c>
      <c r="AK47" s="27">
        <f t="shared" si="107"/>
        <v>-6.1053381729439025</v>
      </c>
      <c r="AL47" s="27"/>
      <c r="AM47" s="27">
        <f t="shared" si="130"/>
        <v>-15.821392758272673</v>
      </c>
      <c r="AN47" s="27">
        <f t="shared" si="108"/>
        <v>-12.199077140246253</v>
      </c>
      <c r="AO47" s="27">
        <f t="shared" si="109"/>
        <v>-1.0111666518313909</v>
      </c>
      <c r="AP47" s="27">
        <f>AU11-AP11</f>
        <v>-29.031636550350314</v>
      </c>
      <c r="AQ47" s="27"/>
      <c r="AR47" s="27">
        <f t="shared" si="131"/>
        <v>-18.374345517089189</v>
      </c>
      <c r="AS47" s="27">
        <f t="shared" si="111"/>
        <v>-14.505009971263874</v>
      </c>
      <c r="AT47" s="27">
        <f t="shared" si="112"/>
        <v>-2.2576192349411599</v>
      </c>
      <c r="AU47" s="27">
        <f t="shared" si="113"/>
        <v>-35.136974723294216</v>
      </c>
    </row>
    <row r="48" spans="1:47" x14ac:dyDescent="0.2">
      <c r="A48" t="str">
        <f>$A$12</f>
        <v>Skilled trades occupations</v>
      </c>
      <c r="B48" s="27">
        <f t="shared" si="114"/>
        <v>-20.617279620303293</v>
      </c>
      <c r="C48" s="27">
        <f t="shared" si="115"/>
        <v>-2.1692625498392371</v>
      </c>
      <c r="D48" s="27">
        <f t="shared" si="116"/>
        <v>3.5556929487325846</v>
      </c>
      <c r="E48" s="27">
        <f t="shared" si="117"/>
        <v>-19.230849221409954</v>
      </c>
      <c r="F48" s="27"/>
      <c r="G48" s="27">
        <f t="shared" si="118"/>
        <v>-12.681754701751238</v>
      </c>
      <c r="H48" s="27">
        <f t="shared" si="119"/>
        <v>1.6472131882574281</v>
      </c>
      <c r="I48" s="27">
        <f t="shared" si="120"/>
        <v>1.4032117926197074</v>
      </c>
      <c r="J48" s="27">
        <f t="shared" si="121"/>
        <v>-9.631329720874092</v>
      </c>
      <c r="K48" s="27"/>
      <c r="L48" s="27">
        <f t="shared" si="122"/>
        <v>-33.299034322054531</v>
      </c>
      <c r="M48" s="27">
        <f t="shared" si="123"/>
        <v>-0.52204936158180892</v>
      </c>
      <c r="N48" s="27">
        <f t="shared" si="124"/>
        <v>4.958904741352292</v>
      </c>
      <c r="O48" s="27">
        <f t="shared" si="125"/>
        <v>-28.862178942284046</v>
      </c>
      <c r="Q48" t="str">
        <f>$A$12</f>
        <v>Skilled trades occupations</v>
      </c>
      <c r="R48" s="27">
        <f t="shared" si="126"/>
        <v>-20.966345053200286</v>
      </c>
      <c r="S48" s="27">
        <f t="shared" si="96"/>
        <v>-1.9509570185460969</v>
      </c>
      <c r="T48" s="27">
        <f t="shared" si="97"/>
        <v>3.1141294955370071</v>
      </c>
      <c r="U48" s="27">
        <f t="shared" si="98"/>
        <v>-19.803172576209363</v>
      </c>
      <c r="V48" s="27"/>
      <c r="W48" s="27">
        <f t="shared" si="127"/>
        <v>-13.857400692349259</v>
      </c>
      <c r="X48" s="27">
        <f t="shared" si="99"/>
        <v>1.3371039264271385</v>
      </c>
      <c r="Y48" s="27">
        <f t="shared" si="100"/>
        <v>0.26019617246898719</v>
      </c>
      <c r="Z48" s="27">
        <f t="shared" si="101"/>
        <v>-12.260100593453132</v>
      </c>
      <c r="AA48" s="27"/>
      <c r="AB48" s="27">
        <f t="shared" si="128"/>
        <v>-34.823745745549544</v>
      </c>
      <c r="AC48" s="27">
        <f t="shared" si="102"/>
        <v>-0.61385309211895844</v>
      </c>
      <c r="AD48" s="27">
        <f t="shared" si="103"/>
        <v>3.3743256680059943</v>
      </c>
      <c r="AE48" s="27">
        <f t="shared" si="104"/>
        <v>-32.063273169662494</v>
      </c>
      <c r="AG48" t="str">
        <f>$A$12</f>
        <v>Skilled trades occupations</v>
      </c>
      <c r="AH48" s="27">
        <f t="shared" si="129"/>
        <v>0.3490654328969649</v>
      </c>
      <c r="AI48" s="27">
        <f t="shared" si="105"/>
        <v>-0.21830553129314456</v>
      </c>
      <c r="AJ48" s="27">
        <f t="shared" si="106"/>
        <v>0.44156345319556145</v>
      </c>
      <c r="AK48" s="27">
        <f t="shared" si="107"/>
        <v>0.57232335479938179</v>
      </c>
      <c r="AL48" s="27"/>
      <c r="AM48" s="27">
        <f t="shared" si="130"/>
        <v>1.1756459905980519</v>
      </c>
      <c r="AN48" s="27">
        <f t="shared" si="108"/>
        <v>0.31010926183029675</v>
      </c>
      <c r="AO48" s="27">
        <f t="shared" si="109"/>
        <v>1.1430156201507113</v>
      </c>
      <c r="AP48" s="27">
        <f t="shared" si="110"/>
        <v>2.6287708725790608</v>
      </c>
      <c r="AQ48" s="27"/>
      <c r="AR48" s="27">
        <f t="shared" si="131"/>
        <v>1.5247114234950168</v>
      </c>
      <c r="AS48" s="27">
        <f t="shared" si="111"/>
        <v>9.1803730537152184E-2</v>
      </c>
      <c r="AT48" s="27">
        <f t="shared" si="112"/>
        <v>1.5845790733462728</v>
      </c>
      <c r="AU48" s="27">
        <f t="shared" si="113"/>
        <v>3.2010942273784426</v>
      </c>
    </row>
    <row r="49" spans="1:47" x14ac:dyDescent="0.2">
      <c r="A49" t="str">
        <f>$A$13</f>
        <v>Caring, leisure and other service occupations</v>
      </c>
      <c r="B49" s="27">
        <f t="shared" si="114"/>
        <v>1.0752491296910875</v>
      </c>
      <c r="C49" s="27">
        <f t="shared" si="115"/>
        <v>8.4833655398384167E-2</v>
      </c>
      <c r="D49" s="27">
        <f t="shared" si="116"/>
        <v>-1.1973306915565622</v>
      </c>
      <c r="E49" s="27">
        <f t="shared" si="117"/>
        <v>-3.7247906467058556E-2</v>
      </c>
      <c r="F49" s="27"/>
      <c r="G49" s="27">
        <f t="shared" si="118"/>
        <v>14.1132981357609</v>
      </c>
      <c r="H49" s="27">
        <f t="shared" si="119"/>
        <v>6.0649885903000893</v>
      </c>
      <c r="I49" s="27">
        <f t="shared" si="120"/>
        <v>2.9157201857357045</v>
      </c>
      <c r="J49" s="27">
        <f t="shared" si="121"/>
        <v>23.094006911796669</v>
      </c>
      <c r="K49" s="27"/>
      <c r="L49" s="27">
        <f t="shared" si="122"/>
        <v>15.188547265451987</v>
      </c>
      <c r="M49" s="27">
        <f t="shared" si="123"/>
        <v>6.1498222456984735</v>
      </c>
      <c r="N49" s="27">
        <f t="shared" si="124"/>
        <v>1.7183894941791422</v>
      </c>
      <c r="O49" s="27">
        <f t="shared" si="125"/>
        <v>23.05675900532961</v>
      </c>
      <c r="Q49" t="str">
        <f>$A$13</f>
        <v>Caring, leisure and other service occupations</v>
      </c>
      <c r="R49" s="27">
        <f t="shared" si="126"/>
        <v>-0.71157397509861298</v>
      </c>
      <c r="S49" s="27">
        <f t="shared" si="96"/>
        <v>0.81273695921265077</v>
      </c>
      <c r="T49" s="27">
        <f t="shared" si="97"/>
        <v>0.13433643068852574</v>
      </c>
      <c r="U49" s="27">
        <f t="shared" si="98"/>
        <v>0.23549941480256109</v>
      </c>
      <c r="V49" s="27"/>
      <c r="W49" s="27">
        <f t="shared" si="127"/>
        <v>2.779596853831352</v>
      </c>
      <c r="X49" s="27">
        <f t="shared" si="99"/>
        <v>1.4244174923016386</v>
      </c>
      <c r="Y49" s="27">
        <f t="shared" si="100"/>
        <v>1.0829336171781938</v>
      </c>
      <c r="Z49" s="27">
        <f t="shared" si="101"/>
        <v>5.2869479633111887</v>
      </c>
      <c r="AA49" s="27"/>
      <c r="AB49" s="27">
        <f t="shared" si="128"/>
        <v>2.068022878732739</v>
      </c>
      <c r="AC49" s="27">
        <f t="shared" si="102"/>
        <v>2.2371544515142894</v>
      </c>
      <c r="AD49" s="27">
        <f t="shared" si="103"/>
        <v>1.2172700478667196</v>
      </c>
      <c r="AE49" s="27">
        <f t="shared" si="104"/>
        <v>5.5224473781137497</v>
      </c>
      <c r="AG49" t="str">
        <f>$A$13</f>
        <v>Caring, leisure and other service occupations</v>
      </c>
      <c r="AH49" s="27">
        <f t="shared" si="129"/>
        <v>1.7868231047897041</v>
      </c>
      <c r="AI49" s="27">
        <f t="shared" si="105"/>
        <v>-0.72790330381427992</v>
      </c>
      <c r="AJ49" s="27">
        <f t="shared" si="106"/>
        <v>-1.3316671222450918</v>
      </c>
      <c r="AK49" s="27">
        <f t="shared" si="107"/>
        <v>-0.27274732126967649</v>
      </c>
      <c r="AL49" s="27"/>
      <c r="AM49" s="27">
        <f t="shared" si="130"/>
        <v>11.333701281929542</v>
      </c>
      <c r="AN49" s="27">
        <f t="shared" si="108"/>
        <v>4.6405710979984462</v>
      </c>
      <c r="AO49" s="27">
        <f t="shared" si="109"/>
        <v>1.8327865685575144</v>
      </c>
      <c r="AP49" s="27">
        <f t="shared" si="110"/>
        <v>17.807058948485505</v>
      </c>
      <c r="AQ49" s="27"/>
      <c r="AR49" s="27">
        <f t="shared" si="131"/>
        <v>13.120524386719246</v>
      </c>
      <c r="AS49" s="27">
        <f t="shared" si="111"/>
        <v>3.9126677941841663</v>
      </c>
      <c r="AT49" s="27">
        <f t="shared" si="112"/>
        <v>0.50111944631242267</v>
      </c>
      <c r="AU49" s="27">
        <f t="shared" si="113"/>
        <v>17.534311627215828</v>
      </c>
    </row>
    <row r="50" spans="1:47" x14ac:dyDescent="0.2">
      <c r="A50" t="str">
        <f>$A$14</f>
        <v>Sales and customer service occupations</v>
      </c>
      <c r="B50" s="27">
        <f t="shared" si="114"/>
        <v>-1.2859761830165581</v>
      </c>
      <c r="C50" s="27">
        <f t="shared" si="115"/>
        <v>-0.55309526307170387</v>
      </c>
      <c r="D50" s="27">
        <f t="shared" si="116"/>
        <v>-2.4629424989494009</v>
      </c>
      <c r="E50" s="27">
        <f t="shared" si="117"/>
        <v>-4.3020139450376575</v>
      </c>
      <c r="F50" s="27"/>
      <c r="G50" s="27">
        <f t="shared" si="118"/>
        <v>2.933934588472539</v>
      </c>
      <c r="H50" s="27">
        <f t="shared" si="119"/>
        <v>2.1547366734742752</v>
      </c>
      <c r="I50" s="27">
        <f t="shared" si="120"/>
        <v>-0.58960729636777964</v>
      </c>
      <c r="J50" s="27">
        <f t="shared" si="121"/>
        <v>4.4990639655790261</v>
      </c>
      <c r="K50" s="27"/>
      <c r="L50" s="27">
        <f t="shared" si="122"/>
        <v>1.6479584054559808</v>
      </c>
      <c r="M50" s="27">
        <f t="shared" si="123"/>
        <v>1.6016414104025714</v>
      </c>
      <c r="N50" s="27">
        <f t="shared" si="124"/>
        <v>-3.0525497953171805</v>
      </c>
      <c r="O50" s="27">
        <f t="shared" si="125"/>
        <v>0.19705002054136855</v>
      </c>
      <c r="Q50" t="str">
        <f>$A$14</f>
        <v>Sales and customer service occupations</v>
      </c>
      <c r="R50" s="27">
        <f t="shared" si="126"/>
        <v>-0.30516728306563223</v>
      </c>
      <c r="S50" s="27">
        <f t="shared" si="96"/>
        <v>2.318842880744441</v>
      </c>
      <c r="T50" s="27">
        <f t="shared" si="97"/>
        <v>-1.5320341801409825</v>
      </c>
      <c r="U50" s="27">
        <f t="shared" si="98"/>
        <v>0.48164141753782275</v>
      </c>
      <c r="V50" s="27"/>
      <c r="W50" s="27">
        <f t="shared" si="127"/>
        <v>2.7736579062751332</v>
      </c>
      <c r="X50" s="27">
        <f t="shared" si="99"/>
        <v>1.8108003824929852</v>
      </c>
      <c r="Y50" s="27">
        <f t="shared" si="100"/>
        <v>-0.31536030477146904</v>
      </c>
      <c r="Z50" s="27">
        <f t="shared" si="101"/>
        <v>4.2690979839966516</v>
      </c>
      <c r="AA50" s="27"/>
      <c r="AB50" s="27">
        <f t="shared" si="128"/>
        <v>2.468490623209501</v>
      </c>
      <c r="AC50" s="27">
        <f t="shared" si="102"/>
        <v>4.1296432632374263</v>
      </c>
      <c r="AD50" s="27">
        <f t="shared" si="103"/>
        <v>-1.8473944849124515</v>
      </c>
      <c r="AE50" s="27">
        <f t="shared" si="104"/>
        <v>4.7507394015344744</v>
      </c>
      <c r="AG50" t="str">
        <f>$A$14</f>
        <v>Sales and customer service occupations</v>
      </c>
      <c r="AH50" s="27">
        <f t="shared" si="129"/>
        <v>-0.98080889995094367</v>
      </c>
      <c r="AI50" s="27">
        <f t="shared" si="105"/>
        <v>-2.8719381438161093</v>
      </c>
      <c r="AJ50" s="27">
        <f t="shared" si="106"/>
        <v>-0.93090831880842462</v>
      </c>
      <c r="AK50" s="27">
        <f t="shared" si="107"/>
        <v>-4.7836553625754732</v>
      </c>
      <c r="AL50" s="27"/>
      <c r="AM50" s="27">
        <f t="shared" si="130"/>
        <v>0.16027668219743774</v>
      </c>
      <c r="AN50" s="27">
        <f t="shared" si="108"/>
        <v>0.34393629098126155</v>
      </c>
      <c r="AO50" s="27">
        <f t="shared" si="109"/>
        <v>-0.27424699159630594</v>
      </c>
      <c r="AP50" s="27">
        <f t="shared" si="110"/>
        <v>0.22996598158238868</v>
      </c>
      <c r="AQ50" s="27"/>
      <c r="AR50" s="27">
        <f t="shared" si="131"/>
        <v>-0.82053221775350593</v>
      </c>
      <c r="AS50" s="27">
        <f t="shared" si="111"/>
        <v>-2.5280018528348478</v>
      </c>
      <c r="AT50" s="27">
        <f t="shared" si="112"/>
        <v>-1.2051553104047306</v>
      </c>
      <c r="AU50" s="27">
        <f t="shared" si="113"/>
        <v>-4.5536893809930845</v>
      </c>
    </row>
    <row r="51" spans="1:47" x14ac:dyDescent="0.2">
      <c r="A51" t="str">
        <f>$A$15</f>
        <v>Process, plant and machine operatives</v>
      </c>
      <c r="B51" s="27">
        <f t="shared" si="114"/>
        <v>-18.286316409508359</v>
      </c>
      <c r="C51" s="27">
        <f t="shared" si="115"/>
        <v>3.9933032851535391</v>
      </c>
      <c r="D51" s="27">
        <f t="shared" si="116"/>
        <v>2.1121952246126678</v>
      </c>
      <c r="E51" s="27">
        <f t="shared" si="117"/>
        <v>-12.180817899742166</v>
      </c>
      <c r="F51" s="27"/>
      <c r="G51" s="27">
        <f t="shared" si="118"/>
        <v>4.8161957356510499</v>
      </c>
      <c r="H51" s="27">
        <f t="shared" si="119"/>
        <v>5.0686850295201467</v>
      </c>
      <c r="I51" s="27">
        <f t="shared" si="120"/>
        <v>3.5995146117467058</v>
      </c>
      <c r="J51" s="27">
        <f t="shared" si="121"/>
        <v>13.484395376917917</v>
      </c>
      <c r="K51" s="27"/>
      <c r="L51" s="27">
        <f t="shared" si="122"/>
        <v>-13.470120673857309</v>
      </c>
      <c r="M51" s="27">
        <f t="shared" si="123"/>
        <v>9.0619883146736857</v>
      </c>
      <c r="N51" s="27">
        <f t="shared" si="124"/>
        <v>5.7117098363593737</v>
      </c>
      <c r="O51" s="27">
        <f t="shared" si="125"/>
        <v>1.3035774771757502</v>
      </c>
      <c r="Q51" t="str">
        <f>$A$15</f>
        <v>Process, plant and machine operatives</v>
      </c>
      <c r="R51" s="27">
        <f t="shared" si="126"/>
        <v>-16.72255483232847</v>
      </c>
      <c r="S51" s="27">
        <f t="shared" si="96"/>
        <v>3.7587256586468172</v>
      </c>
      <c r="T51" s="27">
        <f t="shared" si="97"/>
        <v>1.7706647581786559</v>
      </c>
      <c r="U51" s="27">
        <f t="shared" si="98"/>
        <v>-11.193164415502991</v>
      </c>
      <c r="V51" s="27"/>
      <c r="W51" s="27">
        <f t="shared" si="127"/>
        <v>2.7015949412705851</v>
      </c>
      <c r="X51" s="27">
        <f t="shared" si="99"/>
        <v>2.2953501627951951</v>
      </c>
      <c r="Y51" s="27">
        <f t="shared" si="100"/>
        <v>3.3693351840697066</v>
      </c>
      <c r="Z51" s="27">
        <f t="shared" si="101"/>
        <v>8.3662802881354708</v>
      </c>
      <c r="AA51" s="27"/>
      <c r="AB51" s="27">
        <f t="shared" si="128"/>
        <v>-14.020959891057885</v>
      </c>
      <c r="AC51" s="27">
        <f t="shared" si="102"/>
        <v>6.0540758214420123</v>
      </c>
      <c r="AD51" s="27">
        <f t="shared" si="103"/>
        <v>5.1399999422483624</v>
      </c>
      <c r="AE51" s="27">
        <f t="shared" si="104"/>
        <v>-2.8268841273675207</v>
      </c>
      <c r="AG51" t="str">
        <f>$A$15</f>
        <v>Process, plant and machine operatives</v>
      </c>
      <c r="AH51" s="27">
        <f t="shared" si="129"/>
        <v>-1.5637615771798101</v>
      </c>
      <c r="AI51" s="27">
        <f t="shared" si="105"/>
        <v>0.23457762650673786</v>
      </c>
      <c r="AJ51" s="27">
        <f t="shared" si="106"/>
        <v>0.34153046643399398</v>
      </c>
      <c r="AK51" s="27">
        <f t="shared" si="107"/>
        <v>-0.98765348423907895</v>
      </c>
      <c r="AL51" s="27"/>
      <c r="AM51" s="27">
        <f t="shared" si="130"/>
        <v>2.114600794380368</v>
      </c>
      <c r="AN51" s="27">
        <f t="shared" si="108"/>
        <v>2.7733348667249333</v>
      </c>
      <c r="AO51" s="27">
        <f t="shared" si="109"/>
        <v>0.23017942767700728</v>
      </c>
      <c r="AP51" s="27">
        <f t="shared" si="110"/>
        <v>5.1181150887823108</v>
      </c>
      <c r="AQ51" s="27"/>
      <c r="AR51" s="27">
        <f t="shared" si="131"/>
        <v>0.55083921720055784</v>
      </c>
      <c r="AS51" s="27">
        <f t="shared" si="111"/>
        <v>3.0079124932316712</v>
      </c>
      <c r="AT51" s="27">
        <f t="shared" si="112"/>
        <v>0.57170989411100126</v>
      </c>
      <c r="AU51" s="27">
        <f t="shared" si="113"/>
        <v>4.1304616045432319</v>
      </c>
    </row>
    <row r="52" spans="1:47" x14ac:dyDescent="0.2">
      <c r="A52" t="str">
        <f>$A$16</f>
        <v>Elementary occupations</v>
      </c>
      <c r="B52" s="27">
        <f t="shared" si="114"/>
        <v>-10.126368494231336</v>
      </c>
      <c r="C52" s="27">
        <f t="shared" si="115"/>
        <v>-6.3651505147018241</v>
      </c>
      <c r="D52" s="27">
        <f t="shared" si="116"/>
        <v>-0.39648763530136044</v>
      </c>
      <c r="E52" s="27">
        <f t="shared" si="117"/>
        <v>-16.888006644234508</v>
      </c>
      <c r="F52" s="27"/>
      <c r="G52" s="27">
        <f t="shared" si="118"/>
        <v>-2.7880448165652183</v>
      </c>
      <c r="H52" s="27">
        <f t="shared" si="119"/>
        <v>-8.4498275105862675</v>
      </c>
      <c r="I52" s="27">
        <f t="shared" si="120"/>
        <v>4.3430213728635501</v>
      </c>
      <c r="J52" s="27">
        <f t="shared" si="121"/>
        <v>-6.8948509542879322</v>
      </c>
      <c r="K52" s="27"/>
      <c r="L52" s="27">
        <f t="shared" si="122"/>
        <v>-12.914413310796554</v>
      </c>
      <c r="M52" s="27">
        <f t="shared" si="123"/>
        <v>-14.814978025288092</v>
      </c>
      <c r="N52" s="27">
        <f t="shared" si="124"/>
        <v>3.9465337375621896</v>
      </c>
      <c r="O52" s="27">
        <f t="shared" si="125"/>
        <v>-23.78285759852244</v>
      </c>
      <c r="Q52" t="str">
        <f>$A$16</f>
        <v>Elementary occupations</v>
      </c>
      <c r="R52" s="27">
        <f t="shared" si="126"/>
        <v>-8.362140592837207</v>
      </c>
      <c r="S52" s="27">
        <f t="shared" si="96"/>
        <v>-1.8096172114120677</v>
      </c>
      <c r="T52" s="27">
        <f t="shared" si="97"/>
        <v>-0.49806849859217373</v>
      </c>
      <c r="U52" s="27">
        <f t="shared" si="98"/>
        <v>-10.669826302841443</v>
      </c>
      <c r="V52" s="27"/>
      <c r="W52" s="27">
        <f t="shared" si="127"/>
        <v>-2.2953152902960738</v>
      </c>
      <c r="X52" s="27">
        <f t="shared" si="99"/>
        <v>-1.3924117664344458</v>
      </c>
      <c r="Y52" s="27">
        <f t="shared" si="100"/>
        <v>2.9853718399363389</v>
      </c>
      <c r="Z52" s="27">
        <f t="shared" si="101"/>
        <v>-0.70235521679418866</v>
      </c>
      <c r="AA52" s="27"/>
      <c r="AB52" s="27">
        <f t="shared" si="128"/>
        <v>-10.657455883133281</v>
      </c>
      <c r="AC52" s="27">
        <f t="shared" si="102"/>
        <v>-3.2020289778465134</v>
      </c>
      <c r="AD52" s="27">
        <f t="shared" si="103"/>
        <v>2.4873033413441652</v>
      </c>
      <c r="AE52" s="27">
        <f t="shared" si="104"/>
        <v>-11.372181519635632</v>
      </c>
      <c r="AG52" t="str">
        <f>$A$16</f>
        <v>Elementary occupations</v>
      </c>
      <c r="AH52" s="27">
        <f t="shared" si="129"/>
        <v>-1.7642279013941824</v>
      </c>
      <c r="AI52" s="27">
        <f t="shared" si="105"/>
        <v>-4.5555333032897636</v>
      </c>
      <c r="AJ52" s="27">
        <f t="shared" si="106"/>
        <v>0.10158086329081861</v>
      </c>
      <c r="AK52" s="27">
        <f t="shared" si="107"/>
        <v>-6.218180341393122</v>
      </c>
      <c r="AL52" s="27"/>
      <c r="AM52" s="27">
        <f t="shared" si="130"/>
        <v>-0.49272952626913202</v>
      </c>
      <c r="AN52" s="27">
        <f t="shared" si="108"/>
        <v>-7.0574157441517897</v>
      </c>
      <c r="AO52" s="27">
        <f t="shared" si="109"/>
        <v>1.3576495329271978</v>
      </c>
      <c r="AP52" s="27">
        <f t="shared" si="110"/>
        <v>-6.1924957374937293</v>
      </c>
      <c r="AQ52" s="27"/>
      <c r="AR52" s="27">
        <f t="shared" si="131"/>
        <v>-2.2569574276633144</v>
      </c>
      <c r="AS52" s="27">
        <f t="shared" si="111"/>
        <v>-11.612949047441553</v>
      </c>
      <c r="AT52" s="27">
        <f t="shared" si="112"/>
        <v>1.4592303962180164</v>
      </c>
      <c r="AU52" s="27">
        <f t="shared" si="113"/>
        <v>-12.410676078886851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12.212308803735141</v>
      </c>
      <c r="C54" s="29">
        <f t="shared" si="115"/>
        <v>21.750879470550672</v>
      </c>
      <c r="D54" s="29">
        <f t="shared" si="116"/>
        <v>9.0528117257139229</v>
      </c>
      <c r="E54" s="29">
        <f t="shared" si="117"/>
        <v>43.015999999999622</v>
      </c>
      <c r="F54" s="29"/>
      <c r="G54" s="29">
        <f t="shared" si="118"/>
        <v>56.602350777708239</v>
      </c>
      <c r="H54" s="29">
        <f t="shared" si="119"/>
        <v>21.649308647378575</v>
      </c>
      <c r="I54" s="29">
        <f t="shared" si="120"/>
        <v>11.67234057491288</v>
      </c>
      <c r="J54" s="29">
        <f t="shared" si="121"/>
        <v>89.923999999999751</v>
      </c>
      <c r="K54" s="29"/>
      <c r="L54" s="29">
        <f t="shared" si="122"/>
        <v>68.814659581443379</v>
      </c>
      <c r="M54" s="29">
        <f t="shared" si="123"/>
        <v>43.400188117929247</v>
      </c>
      <c r="N54" s="29">
        <f t="shared" si="124"/>
        <v>20.725152300626803</v>
      </c>
      <c r="O54" s="29">
        <f t="shared" si="125"/>
        <v>132.93999999999937</v>
      </c>
      <c r="Q54" s="24" t="str">
        <f>$A$18</f>
        <v>All occupations</v>
      </c>
      <c r="R54" s="29">
        <f t="shared" ref="R54" si="132">W18-R18</f>
        <v>-16.670084744605731</v>
      </c>
      <c r="S54" s="29">
        <f t="shared" ref="S54" si="133">X18-S18</f>
        <v>15.648650400468938</v>
      </c>
      <c r="T54" s="29">
        <f t="shared" ref="T54" si="134">Y18-T18</f>
        <v>10.614915473994515</v>
      </c>
      <c r="U54" s="29">
        <f t="shared" ref="U54" si="135">Z18-U18</f>
        <v>9.5934811298577642</v>
      </c>
      <c r="V54" s="29"/>
      <c r="W54" s="29">
        <f t="shared" ref="W54" si="136">AB18-W18</f>
        <v>14.866170859629335</v>
      </c>
      <c r="X54" s="29">
        <f t="shared" ref="X54" si="137">AC18-X18</f>
        <v>13.237049397485123</v>
      </c>
      <c r="Y54" s="29">
        <f t="shared" ref="Y54" si="138">AD18-Y18</f>
        <v>7.1662447461683172</v>
      </c>
      <c r="Z54" s="29">
        <f t="shared" ref="Z54" si="139">AE18-Z18</f>
        <v>35.269465003282676</v>
      </c>
      <c r="AA54" s="29"/>
      <c r="AB54" s="29">
        <f t="shared" ref="AB54" si="140">AB18-R18</f>
        <v>-1.8039138849763958</v>
      </c>
      <c r="AC54" s="29">
        <f t="shared" ref="AC54" si="141">AC18-S18</f>
        <v>28.885699797954061</v>
      </c>
      <c r="AD54" s="29">
        <f t="shared" ref="AD54" si="142">AD18-T18</f>
        <v>17.781160220162832</v>
      </c>
      <c r="AE54" s="29">
        <f t="shared" ref="AE54" si="143">AE18-U18</f>
        <v>44.86294613314044</v>
      </c>
      <c r="AG54" s="24" t="str">
        <f>$A$18</f>
        <v>All occupations</v>
      </c>
      <c r="AH54" s="29">
        <f t="shared" ref="AH54" si="144">AM18-AH18</f>
        <v>28.882393548340985</v>
      </c>
      <c r="AI54" s="29">
        <f t="shared" ref="AI54" si="145">AN18-AI18</f>
        <v>6.1022290700818758</v>
      </c>
      <c r="AJ54" s="29">
        <f t="shared" ref="AJ54" si="146">AO18-AJ18</f>
        <v>-1.5621037482806628</v>
      </c>
      <c r="AK54" s="29">
        <f t="shared" ref="AK54" si="147">AP18-AK18</f>
        <v>33.422518870142198</v>
      </c>
      <c r="AL54" s="29"/>
      <c r="AM54" s="29">
        <f t="shared" ref="AM54" si="148">AR18-AM18</f>
        <v>41.73617991807879</v>
      </c>
      <c r="AN54" s="29">
        <f t="shared" ref="AN54" si="149">AS18-AN18</f>
        <v>8.4122592498932818</v>
      </c>
      <c r="AO54" s="29">
        <f t="shared" ref="AO54" si="150">AT18-AO18</f>
        <v>4.5060958287445487</v>
      </c>
      <c r="AP54" s="29">
        <f t="shared" ref="AP54" si="151">AU18-AP18</f>
        <v>54.654534996716507</v>
      </c>
      <c r="AQ54" s="29"/>
      <c r="AR54" s="29">
        <f t="shared" ref="AR54" si="152">AR18-AH18</f>
        <v>70.618573466419775</v>
      </c>
      <c r="AS54" s="29">
        <f t="shared" ref="AS54" si="153">AS18-AI18</f>
        <v>14.514488319975158</v>
      </c>
      <c r="AT54" s="29">
        <f t="shared" ref="AT54" si="154">AT18-AJ18</f>
        <v>2.9439920804638859</v>
      </c>
      <c r="AU54" s="29">
        <f t="shared" ref="AU54" si="155">AU18-AK18</f>
        <v>88.077053866858705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Midlands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0.62631770309933277</v>
      </c>
      <c r="N7" s="91">
        <f>'Occ T2'!I180</f>
        <v>0.41601638537631658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-1.7851199613388102</v>
      </c>
      <c r="N9" s="91">
        <f>'Occ T2'!I178</f>
        <v>-0.16656881809671287</v>
      </c>
    </row>
    <row r="10" spans="1:14" x14ac:dyDescent="0.2">
      <c r="L10" s="91" t="str">
        <f>'Occ T3'!A48</f>
        <v>91 Elementary trades and related occupations</v>
      </c>
      <c r="M10" s="91">
        <f>'Occ T2'!H177</f>
        <v>-4.779092415233988</v>
      </c>
      <c r="N10" s="91">
        <f>'Occ T2'!I177</f>
        <v>-1.3733214722353893</v>
      </c>
    </row>
    <row r="11" spans="1:14" x14ac:dyDescent="0.2">
      <c r="L11" s="114" t="str">
        <f>"["&amp;'Occ T3'!A47&amp;"]"</f>
        <v>[Elementary occupations]</v>
      </c>
      <c r="M11" s="91">
        <f>'Occ T1'!H88</f>
        <v>-2.2930445064176186</v>
      </c>
      <c r="N11" s="91">
        <f>'Occ T1'!I88</f>
        <v>-0.34283685755983617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-0.76917392212635383</v>
      </c>
      <c r="N13" s="91">
        <f>'Occ T2'!I176</f>
        <v>0.61442895798717867</v>
      </c>
    </row>
    <row r="14" spans="1:14" x14ac:dyDescent="0.2">
      <c r="L14" s="91" t="str">
        <f>'Occ T3'!A44</f>
        <v>81 Process, plant and machine operatives</v>
      </c>
      <c r="M14" s="91">
        <f>'Occ T2'!H175</f>
        <v>-4.204319533642364</v>
      </c>
      <c r="N14" s="91">
        <f>'Occ T2'!I175</f>
        <v>1.1922672603291939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-2.3258411122922928</v>
      </c>
      <c r="N15" s="91">
        <f>'Occ T1'!I87</f>
        <v>0.86690674431910697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2.4185600179723821</v>
      </c>
      <c r="N17" s="91">
        <f>'Occ T2'!I174</f>
        <v>2.7700687023483495</v>
      </c>
    </row>
    <row r="18" spans="12:14" x14ac:dyDescent="0.2">
      <c r="L18" s="91" t="str">
        <f>'Occ T3'!A40</f>
        <v>71 Sales occupations</v>
      </c>
      <c r="M18" s="91">
        <f>'Occ T2'!H173</f>
        <v>-1.8269345667247583</v>
      </c>
      <c r="N18" s="91">
        <f>'Occ T2'!I173</f>
        <v>-0.9004351527929555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-0.79354921878366236</v>
      </c>
      <c r="N19" s="91">
        <f>'Occ T1'!I86</f>
        <v>0.27787139435073716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1.9623683412091975</v>
      </c>
      <c r="N21" s="91">
        <f>'Occ T2'!I172</f>
        <v>-0.49441466147236435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-2.8214452493247832</v>
      </c>
      <c r="N22" s="91">
        <f>'Occ T2'!I171</f>
        <v>0.3059811596607398</v>
      </c>
    </row>
    <row r="23" spans="12:14" x14ac:dyDescent="0.2">
      <c r="L23" s="91" t="str">
        <f>'Occ T3'!A35</f>
        <v>61 Caring personal service occupations</v>
      </c>
      <c r="M23" s="91">
        <f>'Occ T2'!H170</f>
        <v>0.69974688655489725</v>
      </c>
      <c r="N23" s="91">
        <f>'Occ T2'!I170</f>
        <v>1.2002549472361901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-5.3348852850354511E-3</v>
      </c>
      <c r="N24" s="91">
        <f>'Occ T1'!I85</f>
        <v>1.0257116721042792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-2.5144322930742979</v>
      </c>
      <c r="N26" s="91">
        <f>'Occ T2'!I169</f>
        <v>-0.50257206271339117</v>
      </c>
    </row>
    <row r="27" spans="12:14" x14ac:dyDescent="0.2">
      <c r="L27" s="91" t="str">
        <f>'Occ T3'!A31</f>
        <v>53 Skilled construction and building trades</v>
      </c>
      <c r="M27" s="91">
        <f>'Occ T2'!H168</f>
        <v>-1.2837863261171201</v>
      </c>
      <c r="N27" s="91">
        <f>'Occ T2'!I168</f>
        <v>-0.75434125923644624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-3.4456467995251816</v>
      </c>
      <c r="N28" s="91">
        <f>'Occ T2'!I167</f>
        <v>-0.61390927862131628</v>
      </c>
    </row>
    <row r="29" spans="12:14" x14ac:dyDescent="0.2">
      <c r="L29" s="91" t="str">
        <f>'Occ T3'!A29</f>
        <v>51 Skilled agricultural and related trades</v>
      </c>
      <c r="M29" s="91">
        <f>'Occ T2'!H166</f>
        <v>-5.628862784295718</v>
      </c>
      <c r="N29" s="91">
        <f>'Occ T2'!I166</f>
        <v>1.0500543554755382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-2.7561337453580026</v>
      </c>
      <c r="N30" s="91">
        <f>'Occ T1'!I84</f>
        <v>-0.51919992959547079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-2.5633120961514377</v>
      </c>
      <c r="N32" s="91">
        <f>'Occ T2'!I165</f>
        <v>-2.2250141611608654</v>
      </c>
    </row>
    <row r="33" spans="12:14" x14ac:dyDescent="0.2">
      <c r="L33" s="91" t="str">
        <f>'Occ T3'!A25</f>
        <v>41 Administrative occupations</v>
      </c>
      <c r="M33" s="91">
        <f>'Occ T2'!H164</f>
        <v>0.34590616644989414</v>
      </c>
      <c r="N33" s="91">
        <f>'Occ T2'!I164</f>
        <v>-0.81094406626944782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-0.16919225490563683</v>
      </c>
      <c r="N34" s="91">
        <f>'Occ T1'!I83</f>
        <v>-1.024899575724092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2.0738375693921007</v>
      </c>
      <c r="N36" s="91">
        <f>'Occ T2'!I163</f>
        <v>1.2771163414404541E-2</v>
      </c>
    </row>
    <row r="37" spans="12:14" x14ac:dyDescent="0.2">
      <c r="L37" s="91" t="str">
        <f>'Occ T3'!A21</f>
        <v>34 Culture, media and sports occupations</v>
      </c>
      <c r="M37" s="91">
        <f>'Occ T2'!H162</f>
        <v>1.7893299826615028</v>
      </c>
      <c r="N37" s="91">
        <f>'Occ T2'!I162</f>
        <v>0.33581400528737149</v>
      </c>
    </row>
    <row r="38" spans="12:14" x14ac:dyDescent="0.2">
      <c r="L38" s="91" t="str">
        <f>'Occ T3'!A20</f>
        <v>33 Protective service occupations</v>
      </c>
      <c r="M38" s="91">
        <f>'Occ T2'!H161</f>
        <v>2.1952654193586607</v>
      </c>
      <c r="N38" s="91">
        <f>'Occ T2'!I161</f>
        <v>2.2998944664504473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4.2032365194292876</v>
      </c>
      <c r="N39" s="91">
        <f>'Occ T2'!I160</f>
        <v>0.82181085229695583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4.1750092723940035</v>
      </c>
      <c r="N40" s="91">
        <f>'Occ T2'!I159</f>
        <v>-0.57989065780653659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2.6802936179400216</v>
      </c>
      <c r="N41" s="91">
        <f>'Occ T1'!I82</f>
        <v>0.33331485848380193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5.3354579799366197</v>
      </c>
      <c r="N43" s="91">
        <f>'Occ T2'!I158</f>
        <v>1.5456292977662933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2.0406608955247263</v>
      </c>
      <c r="N44" s="91">
        <f>'Occ T2'!I157</f>
        <v>1.1598897443564571</v>
      </c>
    </row>
    <row r="45" spans="12:14" x14ac:dyDescent="0.2">
      <c r="L45" s="91" t="str">
        <f>'Occ T3'!A13</f>
        <v>22 Health professionals</v>
      </c>
      <c r="M45" s="91">
        <f>'Occ T2'!H156</f>
        <v>4.5427270385579366</v>
      </c>
      <c r="N45" s="91">
        <f>'Occ T2'!I156</f>
        <v>1.1457679343445104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3.7791273606675224</v>
      </c>
      <c r="N46" s="91">
        <f>'Occ T2'!I155</f>
        <v>0.90577328378418365</v>
      </c>
    </row>
    <row r="47" spans="12:14" x14ac:dyDescent="0.2">
      <c r="L47" s="114" t="str">
        <f>"["&amp;'Occ T3'!A11&amp;"]"</f>
        <v>[Professional occupations]</v>
      </c>
      <c r="M47" s="91">
        <f>'Occ T1'!H81</f>
        <v>3.9863564600661983</v>
      </c>
      <c r="N47" s="91">
        <f>'Occ T1'!I81</f>
        <v>1.2029016895549027</v>
      </c>
    </row>
    <row r="49" spans="12:14" x14ac:dyDescent="0.2">
      <c r="L49" s="107" t="str">
        <f>'Occ T3'!A9</f>
        <v>12 Other managers and proprietors</v>
      </c>
      <c r="M49" s="91">
        <f>'Occ T2'!H154</f>
        <v>2.0456682464170539</v>
      </c>
      <c r="N49" s="91">
        <f>'Occ T2'!I154</f>
        <v>2.549844809162094</v>
      </c>
    </row>
    <row r="50" spans="12:14" x14ac:dyDescent="0.2">
      <c r="L50" s="107" t="str">
        <f>'Occ T3'!A8</f>
        <v>11 Corporate managers and directors</v>
      </c>
      <c r="M50" s="91">
        <f>'Occ T2'!H153</f>
        <v>3.9177347425962461</v>
      </c>
      <c r="N50" s="91">
        <f>'Occ T2'!I153</f>
        <v>0.21441760369969032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3.3673702129094041</v>
      </c>
      <c r="N51" s="91">
        <f>'Occ T1'!I80</f>
        <v>0.95468192464054358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Midlands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16.836868033889942</v>
      </c>
      <c r="N82" s="94">
        <f>'Occ T2'!F119</f>
        <v>3.1446032683010543</v>
      </c>
    </row>
    <row r="83" spans="12:14" x14ac:dyDescent="0.2">
      <c r="L83" s="10" t="str">
        <f>name!D5</f>
        <v>12 Other managers and proprietors</v>
      </c>
      <c r="M83" s="94">
        <f>'Occ T2'!D9-'Occ T2'!B9</f>
        <v>3.656416145829759</v>
      </c>
      <c r="N83" s="94">
        <f>'Occ T2'!F120</f>
        <v>17.425000639710653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13.65331036828762</v>
      </c>
      <c r="N84" s="94">
        <f>'Occ T2'!F121</f>
        <v>11.680500194538226</v>
      </c>
    </row>
    <row r="85" spans="12:14" x14ac:dyDescent="0.2">
      <c r="L85" s="10" t="str">
        <f>name!D7</f>
        <v>22 Health professionals</v>
      </c>
      <c r="M85" s="94">
        <f>'Occ T2'!D11-'Occ T2'!B11</f>
        <v>14.364664907120925</v>
      </c>
      <c r="N85" s="94">
        <f>'Occ T2'!F122</f>
        <v>13.43944862327325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6.3006748309248763</v>
      </c>
      <c r="N86" s="94">
        <f>'Occ T2'!F123</f>
        <v>12.384946162017087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19.819988897347358</v>
      </c>
      <c r="N87" s="94">
        <f>'Occ T2'!F124</f>
        <v>22.402224217522402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4.8868425844889103</v>
      </c>
      <c r="N88" s="94">
        <f>'Occ T2'!F125</f>
        <v>-2.2072898144482949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5.6410286210981724</v>
      </c>
      <c r="N89" s="94">
        <f>'Occ T2'!F126</f>
        <v>3.9603011969824387</v>
      </c>
    </row>
    <row r="90" spans="12:14" x14ac:dyDescent="0.2">
      <c r="L90" s="10" t="str">
        <f>name!D12</f>
        <v>33 Protective service occupations</v>
      </c>
      <c r="M90" s="94">
        <f>'Occ T2'!D16-'Occ T2'!B16</f>
        <v>1.5591058267365963</v>
      </c>
      <c r="N90" s="94">
        <f>'Occ T2'!F127</f>
        <v>6.1592142175782545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1.9856022756703062</v>
      </c>
      <c r="N91" s="94">
        <f>'Occ T2'!F128</f>
        <v>1.2067837777741666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8.398710928313676</v>
      </c>
      <c r="N92" s="94">
        <f>'Occ T2'!F129</f>
        <v>0.16509665343633628</v>
      </c>
    </row>
    <row r="93" spans="12:14" x14ac:dyDescent="0.2">
      <c r="L93" s="10" t="str">
        <f>name!D15</f>
        <v>41 Administrative occupations</v>
      </c>
      <c r="M93" s="94">
        <f>'Occ T2'!D19-'Occ T2'!B19</f>
        <v>2.436033411944095</v>
      </c>
      <c r="N93" s="94">
        <f>'Occ T2'!F130</f>
        <v>-16.362358240421017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-3.8843112147613752</v>
      </c>
      <c r="N94" s="94">
        <f>'Occ T2'!F131</f>
        <v>-8.0257564753966868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-2.8002096595581634</v>
      </c>
      <c r="N95" s="94">
        <f>'Occ T2'!F132</f>
        <v>1.4137151565661821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-10.567499005160215</v>
      </c>
      <c r="N96" s="94">
        <f>'Occ T2'!F133</f>
        <v>-4.865658511822744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-2.8305274935049667</v>
      </c>
      <c r="N97" s="94">
        <f>'Occ T2'!F134</f>
        <v>-4.5537556512743791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-3.0326130631865738</v>
      </c>
      <c r="N98" s="94">
        <f>'Occ T2'!F135</f>
        <v>-1.6256307143432203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3.8417892476702491</v>
      </c>
      <c r="N99" s="94">
        <f>'Occ T2'!F136</f>
        <v>21.973510222328002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-4.0109474170710193</v>
      </c>
      <c r="N100" s="94">
        <f>'Occ T2'!F137</f>
        <v>1.2225667035624106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0.13191026293344876</v>
      </c>
      <c r="N101" s="94">
        <f>'Occ T2'!F138</f>
        <v>-0.10207001409359373</v>
      </c>
    </row>
    <row r="102" spans="12:14" x14ac:dyDescent="0.2">
      <c r="L102" s="10" t="str">
        <f>name!D24</f>
        <v>71 Sales occupations</v>
      </c>
      <c r="M102" s="94">
        <f>'Occ T2'!D28-'Occ T2'!B28</f>
        <v>-7.4897236710398687</v>
      </c>
      <c r="N102" s="94">
        <f>'Occ T2'!F139</f>
        <v>-9.8396517243793795</v>
      </c>
    </row>
    <row r="103" spans="12:14" x14ac:dyDescent="0.2">
      <c r="L103" s="10" t="str">
        <f>name!D25</f>
        <v>72 Customer service occupations</v>
      </c>
      <c r="M103" s="94">
        <f>'Occ T2'!D29-'Occ T2'!B29</f>
        <v>3.187709726002204</v>
      </c>
      <c r="N103" s="94">
        <f>'Occ T2'!F140</f>
        <v>14.338715689958313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-9.9809719243066226</v>
      </c>
      <c r="N104" s="94">
        <f>'Occ T2'!F141</f>
        <v>8.1060519816953516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-2.199845975435359</v>
      </c>
      <c r="N105" s="94">
        <f>'Occ T2'!F142</f>
        <v>5.3783433952223518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-5.9767562090681032</v>
      </c>
      <c r="N106" s="94">
        <f>'Occ T2'!F143</f>
        <v>-4.0355734967595218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-10.911250435166281</v>
      </c>
      <c r="N107" s="94">
        <f>'Occ T2'!F144</f>
        <v>-2.8592774575284636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43.016000000000076</v>
      </c>
      <c r="N109" s="94">
        <f>'Occ T2'!F146</f>
        <v>89.923999999999296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Midlands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20.493284179719694</v>
      </c>
      <c r="N153" s="94">
        <f>'Occ T1'!H8</f>
        <v>20.569603908011715</v>
      </c>
    </row>
    <row r="154" spans="1:14" x14ac:dyDescent="0.2">
      <c r="L154" s="10" t="str">
        <f>name!E5</f>
        <v>Professional occupations</v>
      </c>
      <c r="M154" s="94">
        <f>'Occ T1'!D9-'Occ T1'!B9</f>
        <v>54.138639003680765</v>
      </c>
      <c r="N154" s="94">
        <f>'Occ T1'!H9</f>
        <v>59.907119197350994</v>
      </c>
    </row>
    <row r="155" spans="1:14" x14ac:dyDescent="0.2">
      <c r="L155" s="10" t="str">
        <f>name!E6</f>
        <v>Associate professional occupations</v>
      </c>
      <c r="M155" s="94">
        <f>'Occ T1'!D10-'Occ T1'!B10</f>
        <v>22.471290236307681</v>
      </c>
      <c r="N155" s="94">
        <f>'Occ T1'!H10</f>
        <v>9.2841060313229207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-1.4482778028172731</v>
      </c>
      <c r="N156" s="94">
        <f>'Occ T1'!H11</f>
        <v>-24.388114715817721</v>
      </c>
    </row>
    <row r="157" spans="1:14" x14ac:dyDescent="0.2">
      <c r="L157" s="10" t="str">
        <f>name!E8</f>
        <v>Skilled trades occupations</v>
      </c>
      <c r="M157" s="94">
        <f>'Occ T1'!D12-'Occ T1'!B12</f>
        <v>-19.230849221409926</v>
      </c>
      <c r="N157" s="94">
        <f>'Occ T1'!H12</f>
        <v>-9.6313297208741773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-3.7247906467314351E-2</v>
      </c>
      <c r="N158" s="94">
        <f>'Occ T1'!H13</f>
        <v>23.094006911796811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-4.3020139450376575</v>
      </c>
      <c r="N159" s="94">
        <f>'Occ T1'!H14</f>
        <v>4.4990639655789266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-12.180817899741982</v>
      </c>
      <c r="N160" s="94">
        <f>'Occ T1'!H15</f>
        <v>13.484395376917718</v>
      </c>
    </row>
    <row r="161" spans="12:14" x14ac:dyDescent="0.2">
      <c r="L161" s="10" t="str">
        <f>name!E12</f>
        <v>Elementary occupations</v>
      </c>
      <c r="M161" s="94">
        <f>'Occ T1'!D16-'Occ T1'!B16</f>
        <v>-16.888006644234395</v>
      </c>
      <c r="N161" s="94">
        <f>'Occ T1'!H16</f>
        <v>-6.894850954287989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43.015999999999849</v>
      </c>
      <c r="N163" s="94">
        <f>'Occ T1'!H18</f>
        <v>89.923999999999197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Midlands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90.891689384215496</v>
      </c>
      <c r="N5" s="87">
        <f>SUM(N6:N7)</f>
        <v>101.29656475144918</v>
      </c>
      <c r="O5" s="87">
        <f t="shared" ref="O5:AL5" si="1">SUM(O6:O7)</f>
        <v>104.0588506139635</v>
      </c>
      <c r="P5" s="87">
        <f t="shared" si="1"/>
        <v>108.17291569832703</v>
      </c>
      <c r="Q5" s="87">
        <f t="shared" si="1"/>
        <v>109.9649843497302</v>
      </c>
      <c r="R5" s="87">
        <f t="shared" si="1"/>
        <v>113.79089207834019</v>
      </c>
      <c r="S5" s="87">
        <f t="shared" si="1"/>
        <v>116.36102493845226</v>
      </c>
      <c r="T5" s="87">
        <f t="shared" si="1"/>
        <v>122.05739988998957</v>
      </c>
      <c r="U5" s="87">
        <f t="shared" si="1"/>
        <v>127.04770329679539</v>
      </c>
      <c r="V5" s="87">
        <f t="shared" si="1"/>
        <v>130.59155702729041</v>
      </c>
      <c r="W5" s="87">
        <f t="shared" si="1"/>
        <v>134.28417625805989</v>
      </c>
      <c r="X5" s="87">
        <f t="shared" si="1"/>
        <v>130.5377840037446</v>
      </c>
      <c r="Y5" s="87">
        <f t="shared" si="1"/>
        <v>132.33936007284774</v>
      </c>
      <c r="Z5" s="87">
        <f t="shared" si="1"/>
        <v>134.06475729401103</v>
      </c>
      <c r="AA5" s="87">
        <f t="shared" si="1"/>
        <v>135.90662617358987</v>
      </c>
      <c r="AB5" s="87">
        <f t="shared" si="1"/>
        <v>137.6301004535967</v>
      </c>
      <c r="AC5" s="87">
        <f t="shared" si="1"/>
        <v>139.25413252733188</v>
      </c>
      <c r="AD5" s="87">
        <f t="shared" si="1"/>
        <v>140.84969338538056</v>
      </c>
      <c r="AE5" s="87">
        <f t="shared" si="1"/>
        <v>142.48982412846235</v>
      </c>
      <c r="AF5" s="87">
        <f t="shared" si="1"/>
        <v>144.15250767956684</v>
      </c>
      <c r="AG5" s="87">
        <f t="shared" si="1"/>
        <v>145.90337012183122</v>
      </c>
      <c r="AH5" s="87">
        <f t="shared" si="1"/>
        <v>147.63956019651951</v>
      </c>
      <c r="AI5" s="87">
        <f t="shared" si="1"/>
        <v>149.36915238692563</v>
      </c>
      <c r="AJ5" s="87">
        <f t="shared" si="1"/>
        <v>151.14445281246435</v>
      </c>
      <c r="AK5" s="87">
        <f t="shared" si="1"/>
        <v>152.98806763619913</v>
      </c>
      <c r="AL5" s="87">
        <f t="shared" si="1"/>
        <v>154.8537801660716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64.205813124076073</v>
      </c>
      <c r="N6" s="11">
        <v>71.563462606027073</v>
      </c>
      <c r="O6" s="11">
        <v>73.29553338341573</v>
      </c>
      <c r="P6" s="11">
        <v>76.514385025549956</v>
      </c>
      <c r="Q6" s="11">
        <v>74.468891461445352</v>
      </c>
      <c r="R6" s="11">
        <v>79.475956715056427</v>
      </c>
      <c r="S6" s="11">
        <v>84.416639436492659</v>
      </c>
      <c r="T6" s="11">
        <v>86.489638243718815</v>
      </c>
      <c r="U6" s="11">
        <v>91.460320241254578</v>
      </c>
      <c r="V6" s="11">
        <v>94.19861647455771</v>
      </c>
      <c r="W6" s="11">
        <v>96.312824748946369</v>
      </c>
      <c r="X6" s="11">
        <v>86.551373520947408</v>
      </c>
      <c r="Y6" s="11">
        <v>87.418181866216031</v>
      </c>
      <c r="Z6" s="11">
        <v>88.364140719183311</v>
      </c>
      <c r="AA6" s="11">
        <v>89.41923043007813</v>
      </c>
      <c r="AB6" s="11">
        <v>90.320615871169309</v>
      </c>
      <c r="AC6" s="11">
        <v>91.18646182948126</v>
      </c>
      <c r="AD6" s="11">
        <v>92.052030148033339</v>
      </c>
      <c r="AE6" s="11">
        <v>92.94443191217681</v>
      </c>
      <c r="AF6" s="11">
        <v>93.822639410215587</v>
      </c>
      <c r="AG6" s="11">
        <v>94.758652662436958</v>
      </c>
      <c r="AH6" s="11">
        <v>95.679097391463145</v>
      </c>
      <c r="AI6" s="11">
        <v>96.602805111169403</v>
      </c>
      <c r="AJ6" s="11">
        <v>97.547829628775858</v>
      </c>
      <c r="AK6" s="11">
        <v>98.500636395810773</v>
      </c>
      <c r="AL6" s="11">
        <v>99.457428017247423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26.685876260139423</v>
      </c>
      <c r="N7" s="11">
        <v>29.733102145422109</v>
      </c>
      <c r="O7" s="11">
        <v>30.76331723054777</v>
      </c>
      <c r="P7" s="11">
        <v>31.658530672777072</v>
      </c>
      <c r="Q7" s="11">
        <v>35.496092888284856</v>
      </c>
      <c r="R7" s="11">
        <v>34.314935363283759</v>
      </c>
      <c r="S7" s="11">
        <v>31.944385501959609</v>
      </c>
      <c r="T7" s="11">
        <v>35.56776164627076</v>
      </c>
      <c r="U7" s="11">
        <v>35.587383055540812</v>
      </c>
      <c r="V7" s="11">
        <v>36.392940552732696</v>
      </c>
      <c r="W7" s="11">
        <v>37.971351509113518</v>
      </c>
      <c r="X7" s="11">
        <v>43.986410482797204</v>
      </c>
      <c r="Y7" s="11">
        <v>44.921178206631701</v>
      </c>
      <c r="Z7" s="11">
        <v>45.700616574827734</v>
      </c>
      <c r="AA7" s="11">
        <v>46.487395743511755</v>
      </c>
      <c r="AB7" s="11">
        <v>47.309484582427373</v>
      </c>
      <c r="AC7" s="11">
        <v>48.067670697850616</v>
      </c>
      <c r="AD7" s="11">
        <v>48.797663237347216</v>
      </c>
      <c r="AE7" s="11">
        <v>49.545392216285542</v>
      </c>
      <c r="AF7" s="11">
        <v>50.329868269351252</v>
      </c>
      <c r="AG7" s="11">
        <v>51.144717459394251</v>
      </c>
      <c r="AH7" s="11">
        <v>51.960462805056359</v>
      </c>
      <c r="AI7" s="11">
        <v>52.766347275756246</v>
      </c>
      <c r="AJ7" s="11">
        <v>53.596623183688479</v>
      </c>
      <c r="AK7" s="11">
        <v>54.487431240388368</v>
      </c>
      <c r="AL7" s="11">
        <v>55.396352148824171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235.2384606015757</v>
      </c>
      <c r="N9" s="87">
        <f>SUM(N10:N13)</f>
        <v>235.6244112663249</v>
      </c>
      <c r="O9" s="87">
        <f t="shared" ref="O9:AL9" si="3">SUM(O10:O13)</f>
        <v>233.19391713968179</v>
      </c>
      <c r="P9" s="87">
        <f t="shared" si="3"/>
        <v>245.92425910581707</v>
      </c>
      <c r="Q9" s="87">
        <f t="shared" si="3"/>
        <v>252.44140806123244</v>
      </c>
      <c r="R9" s="87">
        <f t="shared" si="3"/>
        <v>250.81014414058265</v>
      </c>
      <c r="S9" s="87">
        <f t="shared" si="3"/>
        <v>269.07815612528134</v>
      </c>
      <c r="T9" s="87">
        <f t="shared" si="3"/>
        <v>270.8729599612164</v>
      </c>
      <c r="U9" s="87">
        <f t="shared" si="3"/>
        <v>283.06716450966474</v>
      </c>
      <c r="V9" s="87">
        <f t="shared" si="3"/>
        <v>291.21172295847288</v>
      </c>
      <c r="W9" s="87">
        <f t="shared" si="3"/>
        <v>304.94878314426342</v>
      </c>
      <c r="X9" s="87">
        <f t="shared" si="3"/>
        <v>313.20018074888253</v>
      </c>
      <c r="Y9" s="87">
        <f t="shared" si="3"/>
        <v>316.4939364934699</v>
      </c>
      <c r="Z9" s="87">
        <f t="shared" si="3"/>
        <v>320.40823004885965</v>
      </c>
      <c r="AA9" s="87">
        <f t="shared" si="3"/>
        <v>324.71177049912274</v>
      </c>
      <c r="AB9" s="87">
        <f t="shared" si="3"/>
        <v>328.50600874388033</v>
      </c>
      <c r="AC9" s="87">
        <f t="shared" si="3"/>
        <v>332.18088605498883</v>
      </c>
      <c r="AD9" s="87">
        <f t="shared" si="3"/>
        <v>335.81781225907929</v>
      </c>
      <c r="AE9" s="87">
        <f t="shared" si="3"/>
        <v>339.32937089199527</v>
      </c>
      <c r="AF9" s="87">
        <f t="shared" si="3"/>
        <v>342.87749594252034</v>
      </c>
      <c r="AG9" s="87">
        <f t="shared" si="3"/>
        <v>346.59731933472756</v>
      </c>
      <c r="AH9" s="87">
        <f t="shared" si="3"/>
        <v>350.34001861893046</v>
      </c>
      <c r="AI9" s="87">
        <f t="shared" si="3"/>
        <v>353.98358985503779</v>
      </c>
      <c r="AJ9" s="87">
        <f t="shared" si="3"/>
        <v>357.6745166030214</v>
      </c>
      <c r="AK9" s="87">
        <f t="shared" si="3"/>
        <v>361.33299361122687</v>
      </c>
      <c r="AL9" s="87">
        <f t="shared" si="3"/>
        <v>364.85590234161441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58.564543155052746</v>
      </c>
      <c r="N10" s="11">
        <v>57.185671672873255</v>
      </c>
      <c r="O10" s="11">
        <v>57.142663033523235</v>
      </c>
      <c r="P10" s="11">
        <v>59.971669991521232</v>
      </c>
      <c r="Q10" s="11">
        <v>64.37751486026437</v>
      </c>
      <c r="R10" s="11">
        <v>66.997559519060914</v>
      </c>
      <c r="S10" s="11">
        <v>69.126042857169637</v>
      </c>
      <c r="T10" s="11">
        <v>67.15472705850172</v>
      </c>
      <c r="U10" s="11">
        <v>74.907645725903109</v>
      </c>
      <c r="V10" s="11">
        <v>76.649372142345214</v>
      </c>
      <c r="W10" s="11">
        <v>80.650869887348534</v>
      </c>
      <c r="X10" s="11">
        <v>80.203205201928242</v>
      </c>
      <c r="Y10" s="11">
        <v>81.031756472423481</v>
      </c>
      <c r="Z10" s="11">
        <v>81.991254319857063</v>
      </c>
      <c r="AA10" s="11">
        <v>83.020512590293862</v>
      </c>
      <c r="AB10" s="11">
        <v>83.913016285119454</v>
      </c>
      <c r="AC10" s="11">
        <v>84.746113819677461</v>
      </c>
      <c r="AD10" s="11">
        <v>85.543887768821193</v>
      </c>
      <c r="AE10" s="11">
        <v>86.331820159370764</v>
      </c>
      <c r="AF10" s="11">
        <v>87.136698542960858</v>
      </c>
      <c r="AG10" s="11">
        <v>88.015476219986041</v>
      </c>
      <c r="AH10" s="11">
        <v>88.879486271096653</v>
      </c>
      <c r="AI10" s="11">
        <v>89.744837871649466</v>
      </c>
      <c r="AJ10" s="11">
        <v>90.598419634086241</v>
      </c>
      <c r="AK10" s="11">
        <v>91.470191677592098</v>
      </c>
      <c r="AL10" s="11">
        <v>92.33137008188676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51.338445912660383</v>
      </c>
      <c r="N11" s="11">
        <v>56.48010122004569</v>
      </c>
      <c r="O11" s="11">
        <v>58.93653378048699</v>
      </c>
      <c r="P11" s="11">
        <v>60.122014403275699</v>
      </c>
      <c r="Q11" s="11">
        <v>61.67157578854944</v>
      </c>
      <c r="R11" s="11">
        <v>57.751654277255724</v>
      </c>
      <c r="S11" s="11">
        <v>66.359945475938275</v>
      </c>
      <c r="T11" s="11">
        <v>70.020007490722932</v>
      </c>
      <c r="U11" s="11">
        <v>69.532225209818364</v>
      </c>
      <c r="V11" s="11">
        <v>73.432803421766266</v>
      </c>
      <c r="W11" s="11">
        <v>72.11631918437665</v>
      </c>
      <c r="X11" s="11">
        <v>74.667625732100433</v>
      </c>
      <c r="Y11" s="11">
        <v>75.468359119759484</v>
      </c>
      <c r="Z11" s="11">
        <v>76.347372742974713</v>
      </c>
      <c r="AA11" s="11">
        <v>77.32321970397318</v>
      </c>
      <c r="AB11" s="11">
        <v>78.166343485113671</v>
      </c>
      <c r="AC11" s="11">
        <v>78.974969392584498</v>
      </c>
      <c r="AD11" s="11">
        <v>79.760557378905787</v>
      </c>
      <c r="AE11" s="11">
        <v>80.426577574345671</v>
      </c>
      <c r="AF11" s="11">
        <v>81.174824249474995</v>
      </c>
      <c r="AG11" s="11">
        <v>81.913239660639931</v>
      </c>
      <c r="AH11" s="11">
        <v>82.663448505685309</v>
      </c>
      <c r="AI11" s="11">
        <v>83.407056530672946</v>
      </c>
      <c r="AJ11" s="11">
        <v>84.159982466098143</v>
      </c>
      <c r="AK11" s="11">
        <v>84.891170367039592</v>
      </c>
      <c r="AL11" s="11">
        <v>85.5557678076499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62.057298487347985</v>
      </c>
      <c r="N12" s="11">
        <v>59.669179273236267</v>
      </c>
      <c r="O12" s="11">
        <v>56.807708539895231</v>
      </c>
      <c r="P12" s="11">
        <v>59.785001164245486</v>
      </c>
      <c r="Q12" s="11">
        <v>58.779698588958162</v>
      </c>
      <c r="R12" s="11">
        <v>59.281949900412442</v>
      </c>
      <c r="S12" s="11">
        <v>62.412629303914343</v>
      </c>
      <c r="T12" s="11">
        <v>61.29329799906251</v>
      </c>
      <c r="U12" s="11">
        <v>59.860318013491465</v>
      </c>
      <c r="V12" s="11">
        <v>62.019188115972483</v>
      </c>
      <c r="W12" s="11">
        <v>65.582624731337319</v>
      </c>
      <c r="X12" s="11">
        <v>66.414880982007858</v>
      </c>
      <c r="Y12" s="11">
        <v>67.086062311935422</v>
      </c>
      <c r="Z12" s="11">
        <v>67.96543441791087</v>
      </c>
      <c r="AA12" s="11">
        <v>68.934258888787141</v>
      </c>
      <c r="AB12" s="11">
        <v>69.818543599992381</v>
      </c>
      <c r="AC12" s="11">
        <v>70.699526147453511</v>
      </c>
      <c r="AD12" s="11">
        <v>71.587026272576779</v>
      </c>
      <c r="AE12" s="11">
        <v>72.424161754918941</v>
      </c>
      <c r="AF12" s="11">
        <v>73.205903183119858</v>
      </c>
      <c r="AG12" s="11">
        <v>74.025946334283375</v>
      </c>
      <c r="AH12" s="11">
        <v>74.885028519287431</v>
      </c>
      <c r="AI12" s="11">
        <v>75.659720494643366</v>
      </c>
      <c r="AJ12" s="11">
        <v>76.445727258066384</v>
      </c>
      <c r="AK12" s="11">
        <v>77.224531866563538</v>
      </c>
      <c r="AL12" s="11">
        <v>77.967570893354406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63.278173046514581</v>
      </c>
      <c r="N13" s="11">
        <v>62.289459100169687</v>
      </c>
      <c r="O13" s="11">
        <v>60.307011785776325</v>
      </c>
      <c r="P13" s="11">
        <v>66.045573546774648</v>
      </c>
      <c r="Q13" s="11">
        <v>67.61261882346048</v>
      </c>
      <c r="R13" s="11">
        <v>66.778980443853555</v>
      </c>
      <c r="S13" s="11">
        <v>71.179538488259098</v>
      </c>
      <c r="T13" s="11">
        <v>72.404927412929254</v>
      </c>
      <c r="U13" s="11">
        <v>78.766975560451769</v>
      </c>
      <c r="V13" s="11">
        <v>79.110359278388884</v>
      </c>
      <c r="W13" s="11">
        <v>86.598969341200913</v>
      </c>
      <c r="X13" s="11">
        <v>91.91446883284604</v>
      </c>
      <c r="Y13" s="11">
        <v>92.907758589351502</v>
      </c>
      <c r="Z13" s="11">
        <v>94.104168568116975</v>
      </c>
      <c r="AA13" s="11">
        <v>95.433779316068538</v>
      </c>
      <c r="AB13" s="11">
        <v>96.608105373654809</v>
      </c>
      <c r="AC13" s="11">
        <v>97.760276695273362</v>
      </c>
      <c r="AD13" s="11">
        <v>98.926340838775516</v>
      </c>
      <c r="AE13" s="11">
        <v>100.14681140335986</v>
      </c>
      <c r="AF13" s="11">
        <v>101.36006996696466</v>
      </c>
      <c r="AG13" s="11">
        <v>102.64265711981817</v>
      </c>
      <c r="AH13" s="11">
        <v>103.91205532286106</v>
      </c>
      <c r="AI13" s="11">
        <v>105.17197495807203</v>
      </c>
      <c r="AJ13" s="11">
        <v>106.47038724477065</v>
      </c>
      <c r="AK13" s="11">
        <v>107.74709970003164</v>
      </c>
      <c r="AL13" s="11">
        <v>109.00119355872332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141.19633276865923</v>
      </c>
      <c r="N15" s="87">
        <f>SUM(N16:N20)</f>
        <v>147.01610325431571</v>
      </c>
      <c r="O15" s="87">
        <f t="shared" ref="O15:AL15" si="5">SUM(O16:O20)</f>
        <v>150.71936687265324</v>
      </c>
      <c r="P15" s="87">
        <f t="shared" si="5"/>
        <v>153.62441043179459</v>
      </c>
      <c r="Q15" s="87">
        <f t="shared" si="5"/>
        <v>157.27039977274802</v>
      </c>
      <c r="R15" s="87">
        <f t="shared" si="5"/>
        <v>158.92698356597396</v>
      </c>
      <c r="S15" s="87">
        <f t="shared" si="5"/>
        <v>163.0335196510801</v>
      </c>
      <c r="T15" s="87">
        <f t="shared" si="5"/>
        <v>169.21228323630609</v>
      </c>
      <c r="U15" s="87">
        <f t="shared" si="5"/>
        <v>174.12367009423059</v>
      </c>
      <c r="V15" s="87">
        <f t="shared" si="5"/>
        <v>175.42359607639418</v>
      </c>
      <c r="W15" s="87">
        <f t="shared" si="5"/>
        <v>181.39827380228164</v>
      </c>
      <c r="X15" s="87">
        <f t="shared" si="5"/>
        <v>171.24701380975304</v>
      </c>
      <c r="Y15" s="87">
        <f t="shared" si="5"/>
        <v>172.2786305554246</v>
      </c>
      <c r="Z15" s="87">
        <f t="shared" si="5"/>
        <v>173.72360589291611</v>
      </c>
      <c r="AA15" s="87">
        <f t="shared" si="5"/>
        <v>175.48881711105878</v>
      </c>
      <c r="AB15" s="87">
        <f t="shared" si="5"/>
        <v>176.95687397516963</v>
      </c>
      <c r="AC15" s="87">
        <f t="shared" si="5"/>
        <v>178.29592673281502</v>
      </c>
      <c r="AD15" s="87">
        <f t="shared" si="5"/>
        <v>179.58593677387779</v>
      </c>
      <c r="AE15" s="87">
        <f t="shared" si="5"/>
        <v>180.92092289352831</v>
      </c>
      <c r="AF15" s="87">
        <f t="shared" si="5"/>
        <v>182.28107577434122</v>
      </c>
      <c r="AG15" s="87">
        <f t="shared" si="5"/>
        <v>183.67609490325208</v>
      </c>
      <c r="AH15" s="87">
        <f t="shared" si="5"/>
        <v>185.02317199329076</v>
      </c>
      <c r="AI15" s="87">
        <f t="shared" si="5"/>
        <v>186.35481737458855</v>
      </c>
      <c r="AJ15" s="87">
        <f t="shared" si="5"/>
        <v>187.82199480333773</v>
      </c>
      <c r="AK15" s="87">
        <f t="shared" si="5"/>
        <v>189.23720310467172</v>
      </c>
      <c r="AL15" s="87">
        <f t="shared" si="5"/>
        <v>190.68237983360456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20.82282188927886</v>
      </c>
      <c r="N16" s="11">
        <v>21.127752388120982</v>
      </c>
      <c r="O16" s="11">
        <v>21.216452392279137</v>
      </c>
      <c r="P16" s="11">
        <v>22.640473765035527</v>
      </c>
      <c r="Q16" s="11">
        <v>21.573862662927088</v>
      </c>
      <c r="R16" s="11">
        <v>21.535130237554021</v>
      </c>
      <c r="S16" s="11">
        <v>22.134663699532432</v>
      </c>
      <c r="T16" s="11">
        <v>24.388539669204182</v>
      </c>
      <c r="U16" s="11">
        <v>25.719203130844658</v>
      </c>
      <c r="V16" s="11">
        <v>24.401971979465753</v>
      </c>
      <c r="W16" s="11">
        <v>26.421972822042932</v>
      </c>
      <c r="X16" s="11">
        <v>22.38352335450212</v>
      </c>
      <c r="Y16" s="11">
        <v>22.52516754846943</v>
      </c>
      <c r="Z16" s="11">
        <v>22.689789301794161</v>
      </c>
      <c r="AA16" s="11">
        <v>22.871932072060559</v>
      </c>
      <c r="AB16" s="11">
        <v>23.014071558610382</v>
      </c>
      <c r="AC16" s="11">
        <v>23.152866883083565</v>
      </c>
      <c r="AD16" s="11">
        <v>23.278029513172005</v>
      </c>
      <c r="AE16" s="11">
        <v>23.402836602235549</v>
      </c>
      <c r="AF16" s="11">
        <v>23.506796723819892</v>
      </c>
      <c r="AG16" s="11">
        <v>23.617380104443541</v>
      </c>
      <c r="AH16" s="11">
        <v>23.733575117299665</v>
      </c>
      <c r="AI16" s="11">
        <v>23.841349560073152</v>
      </c>
      <c r="AJ16" s="11">
        <v>23.958003565309191</v>
      </c>
      <c r="AK16" s="11">
        <v>24.086445140007022</v>
      </c>
      <c r="AL16" s="11">
        <v>24.214683007594637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19.415101186875642</v>
      </c>
      <c r="N17" s="11">
        <v>25.545830276241926</v>
      </c>
      <c r="O17" s="11">
        <v>25.737973496435554</v>
      </c>
      <c r="P17" s="11">
        <v>25.168080414104395</v>
      </c>
      <c r="Q17" s="11">
        <v>25.921624846412577</v>
      </c>
      <c r="R17" s="11">
        <v>24.677780717490361</v>
      </c>
      <c r="S17" s="11">
        <v>27.759892380257789</v>
      </c>
      <c r="T17" s="11">
        <v>27.996912454345075</v>
      </c>
      <c r="U17" s="11">
        <v>29.824482731114706</v>
      </c>
      <c r="V17" s="11">
        <v>30.118658261127816</v>
      </c>
      <c r="W17" s="11">
        <v>30.318809338588533</v>
      </c>
      <c r="X17" s="11">
        <v>29.539445209547544</v>
      </c>
      <c r="Y17" s="11">
        <v>29.892674947484533</v>
      </c>
      <c r="Z17" s="11">
        <v>30.270783232766373</v>
      </c>
      <c r="AA17" s="11">
        <v>30.683476705912739</v>
      </c>
      <c r="AB17" s="11">
        <v>31.037468959661638</v>
      </c>
      <c r="AC17" s="11">
        <v>31.370489669358932</v>
      </c>
      <c r="AD17" s="11">
        <v>31.698382967500809</v>
      </c>
      <c r="AE17" s="11">
        <v>32.041480802505724</v>
      </c>
      <c r="AF17" s="11">
        <v>32.371656708587466</v>
      </c>
      <c r="AG17" s="11">
        <v>32.701743819168982</v>
      </c>
      <c r="AH17" s="11">
        <v>33.002522129796191</v>
      </c>
      <c r="AI17" s="11">
        <v>33.28922754939213</v>
      </c>
      <c r="AJ17" s="11">
        <v>33.621780238237648</v>
      </c>
      <c r="AK17" s="11">
        <v>33.954071331250525</v>
      </c>
      <c r="AL17" s="11">
        <v>34.279110535570972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12.294944566113609</v>
      </c>
      <c r="N18" s="11">
        <v>15.409987907237742</v>
      </c>
      <c r="O18" s="11">
        <v>15.570543779764789</v>
      </c>
      <c r="P18" s="11">
        <v>14.314119429024183</v>
      </c>
      <c r="Q18" s="11">
        <v>13.999270227991202</v>
      </c>
      <c r="R18" s="11">
        <v>13.594155462014154</v>
      </c>
      <c r="S18" s="11">
        <v>15.111648943887825</v>
      </c>
      <c r="T18" s="11">
        <v>14.483794659031485</v>
      </c>
      <c r="U18" s="11">
        <v>14.570845029170652</v>
      </c>
      <c r="V18" s="11">
        <v>14.274766665832407</v>
      </c>
      <c r="W18" s="11">
        <v>15.15326128875075</v>
      </c>
      <c r="X18" s="11">
        <v>16.791728471156787</v>
      </c>
      <c r="Y18" s="11">
        <v>17.116609741509937</v>
      </c>
      <c r="Z18" s="11">
        <v>17.459329259327724</v>
      </c>
      <c r="AA18" s="11">
        <v>17.837220280974083</v>
      </c>
      <c r="AB18" s="11">
        <v>18.192922874714469</v>
      </c>
      <c r="AC18" s="11">
        <v>18.515253214639593</v>
      </c>
      <c r="AD18" s="11">
        <v>18.834804215991579</v>
      </c>
      <c r="AE18" s="11">
        <v>19.115952122042643</v>
      </c>
      <c r="AF18" s="11">
        <v>19.458112341464556</v>
      </c>
      <c r="AG18" s="11">
        <v>19.756776119556026</v>
      </c>
      <c r="AH18" s="11">
        <v>20.051519548177279</v>
      </c>
      <c r="AI18" s="11">
        <v>20.321917223170392</v>
      </c>
      <c r="AJ18" s="11">
        <v>20.676694496339248</v>
      </c>
      <c r="AK18" s="11">
        <v>20.957309176735418</v>
      </c>
      <c r="AL18" s="11">
        <v>21.312475506329005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16.238705320621197</v>
      </c>
      <c r="N19" s="11">
        <v>14.907231423834713</v>
      </c>
      <c r="O19" s="11">
        <v>16.395902844494284</v>
      </c>
      <c r="P19" s="11">
        <v>17.695198577981301</v>
      </c>
      <c r="Q19" s="11">
        <v>19.064194614914577</v>
      </c>
      <c r="R19" s="11">
        <v>21.41365079267041</v>
      </c>
      <c r="S19" s="11">
        <v>19.863718943701784</v>
      </c>
      <c r="T19" s="11">
        <v>20.9026676174127</v>
      </c>
      <c r="U19" s="11">
        <v>20.517367470472223</v>
      </c>
      <c r="V19" s="11">
        <v>22.686655494748678</v>
      </c>
      <c r="W19" s="11">
        <v>23.399253068340716</v>
      </c>
      <c r="X19" s="11">
        <v>21.799497904479541</v>
      </c>
      <c r="Y19" s="11">
        <v>21.559829896472376</v>
      </c>
      <c r="Z19" s="11">
        <v>21.647023467451145</v>
      </c>
      <c r="AA19" s="11">
        <v>21.915379580506936</v>
      </c>
      <c r="AB19" s="11">
        <v>22.172929758685044</v>
      </c>
      <c r="AC19" s="11">
        <v>22.402375864441069</v>
      </c>
      <c r="AD19" s="11">
        <v>22.626383305776088</v>
      </c>
      <c r="AE19" s="11">
        <v>22.856184596679579</v>
      </c>
      <c r="AF19" s="11">
        <v>23.090473885921373</v>
      </c>
      <c r="AG19" s="11">
        <v>23.344688080788966</v>
      </c>
      <c r="AH19" s="11">
        <v>23.572237024016921</v>
      </c>
      <c r="AI19" s="11">
        <v>23.825925630229307</v>
      </c>
      <c r="AJ19" s="11">
        <v>24.102334262719463</v>
      </c>
      <c r="AK19" s="11">
        <v>24.349810509390561</v>
      </c>
      <c r="AL19" s="11">
        <v>24.606036846114883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72.424759805769924</v>
      </c>
      <c r="N20" s="11">
        <v>70.025301258880347</v>
      </c>
      <c r="O20" s="11">
        <v>71.798494359679466</v>
      </c>
      <c r="P20" s="11">
        <v>73.806538245649193</v>
      </c>
      <c r="Q20" s="11">
        <v>76.71144742050258</v>
      </c>
      <c r="R20" s="11">
        <v>77.706266356245024</v>
      </c>
      <c r="S20" s="11">
        <v>78.163595683700265</v>
      </c>
      <c r="T20" s="11">
        <v>81.440368836312643</v>
      </c>
      <c r="U20" s="11">
        <v>83.491771732628351</v>
      </c>
      <c r="V20" s="11">
        <v>83.941543675219521</v>
      </c>
      <c r="W20" s="11">
        <v>86.1049772845587</v>
      </c>
      <c r="X20" s="11">
        <v>80.732818870067049</v>
      </c>
      <c r="Y20" s="11">
        <v>81.184348421488323</v>
      </c>
      <c r="Z20" s="11">
        <v>81.65668063157672</v>
      </c>
      <c r="AA20" s="11">
        <v>82.180808471604465</v>
      </c>
      <c r="AB20" s="11">
        <v>82.539480823498081</v>
      </c>
      <c r="AC20" s="11">
        <v>82.854941101291857</v>
      </c>
      <c r="AD20" s="11">
        <v>83.148336771437329</v>
      </c>
      <c r="AE20" s="11">
        <v>83.504468770064832</v>
      </c>
      <c r="AF20" s="11">
        <v>83.854036114547938</v>
      </c>
      <c r="AG20" s="11">
        <v>84.255506779294578</v>
      </c>
      <c r="AH20" s="11">
        <v>84.663318174000693</v>
      </c>
      <c r="AI20" s="11">
        <v>85.076397411723576</v>
      </c>
      <c r="AJ20" s="11">
        <v>85.463182240732181</v>
      </c>
      <c r="AK20" s="11">
        <v>85.889566947288202</v>
      </c>
      <c r="AL20" s="11">
        <v>86.270073937995036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154.67306186687537</v>
      </c>
      <c r="N22" s="87">
        <f>SUM(N23:N24)</f>
        <v>163.75552417921929</v>
      </c>
      <c r="O22" s="87">
        <f t="shared" ref="O22:AL22" si="7">SUM(O23:O24)</f>
        <v>165.20574628993398</v>
      </c>
      <c r="P22" s="87">
        <f t="shared" si="7"/>
        <v>163.31258614485228</v>
      </c>
      <c r="Q22" s="87">
        <f t="shared" si="7"/>
        <v>167.11579596158134</v>
      </c>
      <c r="R22" s="87">
        <f t="shared" si="7"/>
        <v>171.77935834819672</v>
      </c>
      <c r="S22" s="87">
        <f t="shared" si="7"/>
        <v>166.73145001272471</v>
      </c>
      <c r="T22" s="87">
        <f t="shared" si="7"/>
        <v>173.54471974743248</v>
      </c>
      <c r="U22" s="87">
        <f t="shared" si="7"/>
        <v>174.83571972621019</v>
      </c>
      <c r="V22" s="87">
        <f t="shared" si="7"/>
        <v>165.32003700112938</v>
      </c>
      <c r="W22" s="87">
        <f t="shared" si="7"/>
        <v>170.33108054537945</v>
      </c>
      <c r="X22" s="87">
        <f t="shared" si="7"/>
        <v>163.58283424415896</v>
      </c>
      <c r="Y22" s="87">
        <f t="shared" si="7"/>
        <v>163.44341123789903</v>
      </c>
      <c r="Z22" s="87">
        <f t="shared" si="7"/>
        <v>163.01074507861856</v>
      </c>
      <c r="AA22" s="87">
        <f t="shared" si="7"/>
        <v>162.57510639278939</v>
      </c>
      <c r="AB22" s="87">
        <f t="shared" si="7"/>
        <v>161.73976940643993</v>
      </c>
      <c r="AC22" s="87">
        <f t="shared" si="7"/>
        <v>160.48465095118047</v>
      </c>
      <c r="AD22" s="87">
        <f t="shared" si="7"/>
        <v>159.15171637622927</v>
      </c>
      <c r="AE22" s="87">
        <f t="shared" si="7"/>
        <v>157.64219646662843</v>
      </c>
      <c r="AF22" s="87">
        <f t="shared" si="7"/>
        <v>156.05143836769628</v>
      </c>
      <c r="AG22" s="87">
        <f t="shared" si="7"/>
        <v>154.4966889939748</v>
      </c>
      <c r="AH22" s="87">
        <f t="shared" si="7"/>
        <v>152.83034201591227</v>
      </c>
      <c r="AI22" s="87">
        <f t="shared" si="7"/>
        <v>151.19333365358466</v>
      </c>
      <c r="AJ22" s="87">
        <f t="shared" si="7"/>
        <v>149.30904343165278</v>
      </c>
      <c r="AK22" s="87">
        <f t="shared" si="7"/>
        <v>147.49597440753828</v>
      </c>
      <c r="AL22" s="87">
        <f t="shared" si="7"/>
        <v>145.94296582956173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120.39493233003489</v>
      </c>
      <c r="N23" s="11">
        <v>130.59900347442078</v>
      </c>
      <c r="O23" s="11">
        <v>132.94333303854384</v>
      </c>
      <c r="P23" s="11">
        <v>130.35204942133439</v>
      </c>
      <c r="Q23" s="11">
        <v>133.73119608907422</v>
      </c>
      <c r="R23" s="11">
        <v>139.87832891840384</v>
      </c>
      <c r="S23" s="11">
        <v>136.1883905245746</v>
      </c>
      <c r="T23" s="11">
        <v>140.87561855656898</v>
      </c>
      <c r="U23" s="11">
        <v>141.78488092628828</v>
      </c>
      <c r="V23" s="11">
        <v>136.59386333592013</v>
      </c>
      <c r="W23" s="11">
        <v>142.31436233034793</v>
      </c>
      <c r="X23" s="11">
        <v>132.46757729945313</v>
      </c>
      <c r="Y23" s="11">
        <v>132.60226700377584</v>
      </c>
      <c r="Z23" s="11">
        <v>132.57419101339349</v>
      </c>
      <c r="AA23" s="11">
        <v>132.56856844205058</v>
      </c>
      <c r="AB23" s="11">
        <v>132.32628809098898</v>
      </c>
      <c r="AC23" s="11">
        <v>131.91871571986334</v>
      </c>
      <c r="AD23" s="11">
        <v>131.37802762097363</v>
      </c>
      <c r="AE23" s="11">
        <v>130.760823111718</v>
      </c>
      <c r="AF23" s="11">
        <v>130.14139552720465</v>
      </c>
      <c r="AG23" s="11">
        <v>129.57294860246009</v>
      </c>
      <c r="AH23" s="11">
        <v>128.97354738463167</v>
      </c>
      <c r="AI23" s="11">
        <v>128.2964926669795</v>
      </c>
      <c r="AJ23" s="11">
        <v>127.59609121215766</v>
      </c>
      <c r="AK23" s="11">
        <v>126.82159365938764</v>
      </c>
      <c r="AL23" s="11">
        <v>125.95200408992692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34.278129536840488</v>
      </c>
      <c r="N24" s="11">
        <v>33.156520704798517</v>
      </c>
      <c r="O24" s="11">
        <v>32.262413251390157</v>
      </c>
      <c r="P24" s="11">
        <v>32.960536723517897</v>
      </c>
      <c r="Q24" s="11">
        <v>33.384599872507131</v>
      </c>
      <c r="R24" s="11">
        <v>31.901029429792885</v>
      </c>
      <c r="S24" s="11">
        <v>30.543059488150107</v>
      </c>
      <c r="T24" s="11">
        <v>32.669101190863501</v>
      </c>
      <c r="U24" s="11">
        <v>33.050838799921912</v>
      </c>
      <c r="V24" s="11">
        <v>28.726173665209242</v>
      </c>
      <c r="W24" s="11">
        <v>28.01671821503151</v>
      </c>
      <c r="X24" s="11">
        <v>31.115256944705834</v>
      </c>
      <c r="Y24" s="11">
        <v>30.841144234123195</v>
      </c>
      <c r="Z24" s="11">
        <v>30.436554065225074</v>
      </c>
      <c r="AA24" s="11">
        <v>30.006537950738824</v>
      </c>
      <c r="AB24" s="11">
        <v>29.413481315450955</v>
      </c>
      <c r="AC24" s="11">
        <v>28.565935231317127</v>
      </c>
      <c r="AD24" s="11">
        <v>27.773688755255645</v>
      </c>
      <c r="AE24" s="11">
        <v>26.881373354910426</v>
      </c>
      <c r="AF24" s="11">
        <v>25.910042840491634</v>
      </c>
      <c r="AG24" s="11">
        <v>24.923740391514702</v>
      </c>
      <c r="AH24" s="11">
        <v>23.856794631280582</v>
      </c>
      <c r="AI24" s="11">
        <v>22.896840986605149</v>
      </c>
      <c r="AJ24" s="11">
        <v>21.712952219495122</v>
      </c>
      <c r="AK24" s="11">
        <v>20.674380748150632</v>
      </c>
      <c r="AL24" s="11">
        <v>19.990961739634823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138.55820187253647</v>
      </c>
      <c r="N26" s="87">
        <f>SUM(N27:N30)</f>
        <v>135.2289693170859</v>
      </c>
      <c r="O26" s="87">
        <f t="shared" ref="O26:AL26" si="9">SUM(O27:O30)</f>
        <v>134.75328966997816</v>
      </c>
      <c r="P26" s="87">
        <f t="shared" si="9"/>
        <v>138.14088143303869</v>
      </c>
      <c r="Q26" s="87">
        <f t="shared" si="9"/>
        <v>141.70164796192677</v>
      </c>
      <c r="R26" s="87">
        <f>SUM(R27:R30)</f>
        <v>147.45671770860457</v>
      </c>
      <c r="S26" s="87">
        <f t="shared" si="9"/>
        <v>132.9037628748876</v>
      </c>
      <c r="T26" s="87">
        <f t="shared" si="9"/>
        <v>135.94476390119885</v>
      </c>
      <c r="U26" s="87">
        <f t="shared" si="9"/>
        <v>140.37732442467347</v>
      </c>
      <c r="V26" s="87">
        <f t="shared" si="9"/>
        <v>150.41318687944158</v>
      </c>
      <c r="W26" s="87">
        <f t="shared" si="9"/>
        <v>128.22586848719465</v>
      </c>
      <c r="X26" s="87">
        <f t="shared" si="9"/>
        <v>130.36283034818109</v>
      </c>
      <c r="Y26" s="87">
        <f t="shared" si="9"/>
        <v>129.67001175802815</v>
      </c>
      <c r="Z26" s="87">
        <f t="shared" si="9"/>
        <v>128.7270375513462</v>
      </c>
      <c r="AA26" s="87">
        <f t="shared" si="9"/>
        <v>127.97636653539932</v>
      </c>
      <c r="AB26" s="87">
        <f t="shared" si="9"/>
        <v>127.12800734528172</v>
      </c>
      <c r="AC26" s="87">
        <f t="shared" si="9"/>
        <v>126.24931457023355</v>
      </c>
      <c r="AD26" s="87">
        <f t="shared" si="9"/>
        <v>125.34074873423475</v>
      </c>
      <c r="AE26" s="87">
        <f t="shared" si="9"/>
        <v>124.47581947101587</v>
      </c>
      <c r="AF26" s="87">
        <f t="shared" si="9"/>
        <v>123.59217803523023</v>
      </c>
      <c r="AG26" s="87">
        <f t="shared" si="9"/>
        <v>122.76114845631034</v>
      </c>
      <c r="AH26" s="87">
        <f t="shared" si="9"/>
        <v>121.90904438959778</v>
      </c>
      <c r="AI26" s="87">
        <f t="shared" si="9"/>
        <v>121.08324193642922</v>
      </c>
      <c r="AJ26" s="87">
        <f t="shared" si="9"/>
        <v>120.26228667332705</v>
      </c>
      <c r="AK26" s="87">
        <f t="shared" si="9"/>
        <v>119.43356928457814</v>
      </c>
      <c r="AL26" s="87">
        <f t="shared" si="9"/>
        <v>118.59453876632047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9.7623161934848426</v>
      </c>
      <c r="N27" s="11">
        <v>8.7414096360573748</v>
      </c>
      <c r="O27" s="11">
        <v>10.463377197528787</v>
      </c>
      <c r="P27" s="11">
        <v>8.5235229719079015</v>
      </c>
      <c r="Q27" s="11">
        <v>8.661965471739542</v>
      </c>
      <c r="R27" s="11">
        <v>11.134350167014329</v>
      </c>
      <c r="S27" s="11">
        <v>9.1780450242367273</v>
      </c>
      <c r="T27" s="11">
        <v>8.4918710457768878</v>
      </c>
      <c r="U27" s="11">
        <v>9.9671377264524565</v>
      </c>
      <c r="V27" s="11">
        <v>9.9448566935113689</v>
      </c>
      <c r="W27" s="11">
        <v>8.3341405074561656</v>
      </c>
      <c r="X27" s="11">
        <v>8.1841548304240135</v>
      </c>
      <c r="Y27" s="11">
        <v>8.2591666794975183</v>
      </c>
      <c r="Z27" s="11">
        <v>8.4038793673137029</v>
      </c>
      <c r="AA27" s="11">
        <v>8.5668158964877179</v>
      </c>
      <c r="AB27" s="11">
        <v>8.6911614899321954</v>
      </c>
      <c r="AC27" s="11">
        <v>8.8020349226520942</v>
      </c>
      <c r="AD27" s="11">
        <v>8.9141234167164587</v>
      </c>
      <c r="AE27" s="11">
        <v>9.0201655018238487</v>
      </c>
      <c r="AF27" s="11">
        <v>9.1257560232117072</v>
      </c>
      <c r="AG27" s="11">
        <v>9.2320315058148452</v>
      </c>
      <c r="AH27" s="11">
        <v>9.3391205737235357</v>
      </c>
      <c r="AI27" s="11">
        <v>9.4420678974084478</v>
      </c>
      <c r="AJ27" s="11">
        <v>9.5464356417360037</v>
      </c>
      <c r="AK27" s="11">
        <v>9.6485018095610595</v>
      </c>
      <c r="AL27" s="11">
        <v>9.7478556640223477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57.070331939884944</v>
      </c>
      <c r="N28" s="11">
        <v>60.317044427370739</v>
      </c>
      <c r="O28" s="11">
        <v>56.935187316444377</v>
      </c>
      <c r="P28" s="11">
        <v>60.780532124638015</v>
      </c>
      <c r="Q28" s="11">
        <v>63.244878678753757</v>
      </c>
      <c r="R28" s="11">
        <v>65.713396836047622</v>
      </c>
      <c r="S28" s="11">
        <v>59.807674728093559</v>
      </c>
      <c r="T28" s="11">
        <v>59.505481153126347</v>
      </c>
      <c r="U28" s="11">
        <v>61.177199273741934</v>
      </c>
      <c r="V28" s="11">
        <v>66.705351477899569</v>
      </c>
      <c r="W28" s="11">
        <v>55.145897830887407</v>
      </c>
      <c r="X28" s="11">
        <v>55.114626295804285</v>
      </c>
      <c r="Y28" s="11">
        <v>54.805300521940573</v>
      </c>
      <c r="Z28" s="11">
        <v>54.513665308325855</v>
      </c>
      <c r="AA28" s="11">
        <v>54.271544920319037</v>
      </c>
      <c r="AB28" s="11">
        <v>53.941511154337178</v>
      </c>
      <c r="AC28" s="11">
        <v>53.586176863735595</v>
      </c>
      <c r="AD28" s="11">
        <v>53.199588883110316</v>
      </c>
      <c r="AE28" s="11">
        <v>52.797469484426678</v>
      </c>
      <c r="AF28" s="11">
        <v>52.390997728636734</v>
      </c>
      <c r="AG28" s="11">
        <v>52.032062555489055</v>
      </c>
      <c r="AH28" s="11">
        <v>51.674157392451626</v>
      </c>
      <c r="AI28" s="11">
        <v>51.342599649153982</v>
      </c>
      <c r="AJ28" s="11">
        <v>51.000114362854021</v>
      </c>
      <c r="AK28" s="11">
        <v>50.646536440959046</v>
      </c>
      <c r="AL28" s="11">
        <v>50.280239319064663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47.926043918486123</v>
      </c>
      <c r="N29" s="11">
        <v>43.715572875301405</v>
      </c>
      <c r="O29" s="11">
        <v>42.448085871652403</v>
      </c>
      <c r="P29" s="11">
        <v>44.103605175032015</v>
      </c>
      <c r="Q29" s="11">
        <v>43.551080790413998</v>
      </c>
      <c r="R29" s="11">
        <v>45.243390735503951</v>
      </c>
      <c r="S29" s="11">
        <v>39.034090863626446</v>
      </c>
      <c r="T29" s="11">
        <v>41.653563113206069</v>
      </c>
      <c r="U29" s="11">
        <v>46.253477809917804</v>
      </c>
      <c r="V29" s="11">
        <v>51.474351070487579</v>
      </c>
      <c r="W29" s="11">
        <v>42.412863241998984</v>
      </c>
      <c r="X29" s="11">
        <v>45.059150923328822</v>
      </c>
      <c r="Y29" s="11">
        <v>44.580673729932158</v>
      </c>
      <c r="Z29" s="11">
        <v>43.971561746688188</v>
      </c>
      <c r="AA29" s="11">
        <v>43.487974518974063</v>
      </c>
      <c r="AB29" s="11">
        <v>43.021143335685707</v>
      </c>
      <c r="AC29" s="11">
        <v>42.49928883736812</v>
      </c>
      <c r="AD29" s="11">
        <v>41.971090422025561</v>
      </c>
      <c r="AE29" s="11">
        <v>41.486800978883906</v>
      </c>
      <c r="AF29" s="11">
        <v>40.978288017411728</v>
      </c>
      <c r="AG29" s="11">
        <v>40.464016364680418</v>
      </c>
      <c r="AH29" s="11">
        <v>39.936488350175935</v>
      </c>
      <c r="AI29" s="11">
        <v>39.416858449854224</v>
      </c>
      <c r="AJ29" s="11">
        <v>38.907861132551353</v>
      </c>
      <c r="AK29" s="11">
        <v>38.387159780802982</v>
      </c>
      <c r="AL29" s="11">
        <v>37.859107590724605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23.799509820680559</v>
      </c>
      <c r="N30" s="11">
        <v>22.454942378356392</v>
      </c>
      <c r="O30" s="11">
        <v>24.9066392843526</v>
      </c>
      <c r="P30" s="11">
        <v>24.733221161460751</v>
      </c>
      <c r="Q30" s="11">
        <v>26.243723021019463</v>
      </c>
      <c r="R30" s="11">
        <v>25.365579970038659</v>
      </c>
      <c r="S30" s="11">
        <v>24.883952258930886</v>
      </c>
      <c r="T30" s="11">
        <v>26.293848589089542</v>
      </c>
      <c r="U30" s="11">
        <v>22.979509614561298</v>
      </c>
      <c r="V30" s="11">
        <v>22.288627637543083</v>
      </c>
      <c r="W30" s="11">
        <v>22.332966906852086</v>
      </c>
      <c r="X30" s="11">
        <v>22.004898298623971</v>
      </c>
      <c r="Y30" s="11">
        <v>22.024870826657892</v>
      </c>
      <c r="Z30" s="11">
        <v>21.837931129018436</v>
      </c>
      <c r="AA30" s="11">
        <v>21.650031199618507</v>
      </c>
      <c r="AB30" s="11">
        <v>21.474191365326636</v>
      </c>
      <c r="AC30" s="11">
        <v>21.361813946477739</v>
      </c>
      <c r="AD30" s="11">
        <v>21.255946012382431</v>
      </c>
      <c r="AE30" s="11">
        <v>21.171383505881437</v>
      </c>
      <c r="AF30" s="11">
        <v>21.097136265970057</v>
      </c>
      <c r="AG30" s="11">
        <v>21.033038030326018</v>
      </c>
      <c r="AH30" s="11">
        <v>20.95927807324669</v>
      </c>
      <c r="AI30" s="11">
        <v>20.881715940012569</v>
      </c>
      <c r="AJ30" s="11">
        <v>20.807875536185676</v>
      </c>
      <c r="AK30" s="11">
        <v>20.751371253255062</v>
      </c>
      <c r="AL30" s="11">
        <v>20.707336192508865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133.24559324507769</v>
      </c>
      <c r="N32" s="87">
        <f t="shared" si="10"/>
        <v>130.21633134679448</v>
      </c>
      <c r="O32" s="87">
        <f t="shared" si="10"/>
        <v>130.98806150278381</v>
      </c>
      <c r="P32" s="87">
        <f t="shared" si="10"/>
        <v>133.06549059382368</v>
      </c>
      <c r="Q32" s="87">
        <f t="shared" si="10"/>
        <v>137.61574855490866</v>
      </c>
      <c r="R32" s="87">
        <f t="shared" si="10"/>
        <v>139.65391552076994</v>
      </c>
      <c r="S32" s="87">
        <f t="shared" si="10"/>
        <v>150.34597249010943</v>
      </c>
      <c r="T32" s="87">
        <f t="shared" si="10"/>
        <v>150.63884375111323</v>
      </c>
      <c r="U32" s="87">
        <f t="shared" si="10"/>
        <v>145.24593616547213</v>
      </c>
      <c r="V32" s="87">
        <f t="shared" si="10"/>
        <v>145.56019545438622</v>
      </c>
      <c r="W32" s="87">
        <f t="shared" si="10"/>
        <v>139.61666761430263</v>
      </c>
      <c r="X32" s="87">
        <f t="shared" si="10"/>
        <v>143.67314159815959</v>
      </c>
      <c r="Y32" s="87">
        <f t="shared" si="10"/>
        <v>145.023026190298</v>
      </c>
      <c r="Z32" s="87">
        <f t="shared" si="10"/>
        <v>146.50035895022361</v>
      </c>
      <c r="AA32" s="87">
        <f t="shared" si="10"/>
        <v>148.10569051371863</v>
      </c>
      <c r="AB32" s="87">
        <f t="shared" si="10"/>
        <v>149.4928886148459</v>
      </c>
      <c r="AC32" s="87">
        <f t="shared" si="10"/>
        <v>150.77749267045115</v>
      </c>
      <c r="AD32" s="87">
        <f t="shared" si="10"/>
        <v>152.0324699688218</v>
      </c>
      <c r="AE32" s="87">
        <f t="shared" ref="AE32" si="11">SUM(AE33:AE35)</f>
        <v>153.36145327575463</v>
      </c>
      <c r="AF32" s="87">
        <f t="shared" ref="AF32" si="12">SUM(AF33:AF35)</f>
        <v>154.65232204717276</v>
      </c>
      <c r="AG32" s="87">
        <f t="shared" ref="AG32" si="13">SUM(AG33:AG35)</f>
        <v>155.94150621552029</v>
      </c>
      <c r="AH32" s="87">
        <f t="shared" ref="AH32" si="14">SUM(AH33:AH35)</f>
        <v>157.2709513475119</v>
      </c>
      <c r="AI32" s="87">
        <f t="shared" ref="AI32" si="15">SUM(AI33:AI35)</f>
        <v>158.57141193160834</v>
      </c>
      <c r="AJ32" s="87">
        <f t="shared" ref="AJ32" si="16">SUM(AJ33:AJ35)</f>
        <v>159.94646111641745</v>
      </c>
      <c r="AK32" s="87">
        <f t="shared" ref="AK32" si="17">SUM(AK33:AK35)</f>
        <v>161.35094318344017</v>
      </c>
      <c r="AL32" s="87">
        <f t="shared" ref="AL32" si="18">SUM(AL33:AL35)</f>
        <v>162.71067452609944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108.00477856944411</v>
      </c>
      <c r="N33" s="11">
        <v>101.76689834289752</v>
      </c>
      <c r="O33" s="11">
        <v>103.82420705005518</v>
      </c>
      <c r="P33" s="11">
        <v>105.34210289781741</v>
      </c>
      <c r="Q33" s="11">
        <v>111.06164108495578</v>
      </c>
      <c r="R33" s="11">
        <v>108.27911132410225</v>
      </c>
      <c r="S33" s="11">
        <v>118.51886093709862</v>
      </c>
      <c r="T33" s="11">
        <v>119.34225484752518</v>
      </c>
      <c r="U33" s="11">
        <v>115.7124757757278</v>
      </c>
      <c r="V33" s="11">
        <v>115.84108228539445</v>
      </c>
      <c r="W33" s="11">
        <v>112.12090057177249</v>
      </c>
      <c r="X33" s="11">
        <v>116.45190914521315</v>
      </c>
      <c r="Y33" s="11">
        <v>117.68064070043121</v>
      </c>
      <c r="Z33" s="11">
        <v>119.0419255168561</v>
      </c>
      <c r="AA33" s="11">
        <v>120.50485379378105</v>
      </c>
      <c r="AB33" s="11">
        <v>121.76416683026633</v>
      </c>
      <c r="AC33" s="11">
        <v>122.94685375174458</v>
      </c>
      <c r="AD33" s="11">
        <v>124.10531027538701</v>
      </c>
      <c r="AE33" s="11">
        <v>125.35782873007709</v>
      </c>
      <c r="AF33" s="11">
        <v>126.57113674311853</v>
      </c>
      <c r="AG33" s="11">
        <v>127.78186438373903</v>
      </c>
      <c r="AH33" s="11">
        <v>129.02200305715812</v>
      </c>
      <c r="AI33" s="11">
        <v>130.23657536379511</v>
      </c>
      <c r="AJ33" s="11">
        <v>131.53506559854549</v>
      </c>
      <c r="AK33" s="11">
        <v>132.84304552714653</v>
      </c>
      <c r="AL33" s="11">
        <v>134.0944107941005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23.36647406669859</v>
      </c>
      <c r="N34" s="11">
        <v>27.071213160128377</v>
      </c>
      <c r="O34" s="11">
        <v>25.735155324360857</v>
      </c>
      <c r="P34" s="11">
        <v>26.429396218338599</v>
      </c>
      <c r="Q34" s="11">
        <v>25.107273048261135</v>
      </c>
      <c r="R34" s="11">
        <v>30.082144467863088</v>
      </c>
      <c r="S34" s="11">
        <v>30.70737579909694</v>
      </c>
      <c r="T34" s="11">
        <v>30.093114308817615</v>
      </c>
      <c r="U34" s="11">
        <v>28.207667957797156</v>
      </c>
      <c r="V34" s="11">
        <v>28.563366678012851</v>
      </c>
      <c r="W34" s="11">
        <v>26.071197050792069</v>
      </c>
      <c r="X34" s="11">
        <v>26.083457694483279</v>
      </c>
      <c r="Y34" s="11">
        <v>26.18930700436654</v>
      </c>
      <c r="Z34" s="11">
        <v>26.290631304317994</v>
      </c>
      <c r="AA34" s="11">
        <v>26.417125929745975</v>
      </c>
      <c r="AB34" s="11">
        <v>26.528524333290523</v>
      </c>
      <c r="AC34" s="11">
        <v>26.617328409837071</v>
      </c>
      <c r="AD34" s="11">
        <v>26.701141966277039</v>
      </c>
      <c r="AE34" s="11">
        <v>26.767530509137089</v>
      </c>
      <c r="AF34" s="11">
        <v>26.829898800248667</v>
      </c>
      <c r="AG34" s="11">
        <v>26.896337930823698</v>
      </c>
      <c r="AH34" s="11">
        <v>26.973951279719046</v>
      </c>
      <c r="AI34" s="11">
        <v>27.050194363593008</v>
      </c>
      <c r="AJ34" s="11">
        <v>27.112370667087227</v>
      </c>
      <c r="AK34" s="11">
        <v>27.199329118471638</v>
      </c>
      <c r="AL34" s="11">
        <v>27.29376375435448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1.8743406089349621</v>
      </c>
      <c r="N35" s="11">
        <v>1.3782198437685793</v>
      </c>
      <c r="O35" s="11">
        <v>1.4286991283677681</v>
      </c>
      <c r="P35" s="11">
        <v>1.2939914776676689</v>
      </c>
      <c r="Q35" s="11">
        <v>1.4468344216917524</v>
      </c>
      <c r="R35" s="11">
        <v>1.2926597288046038</v>
      </c>
      <c r="S35" s="11">
        <v>1.1197357539138573</v>
      </c>
      <c r="T35" s="11">
        <v>1.2034745947704237</v>
      </c>
      <c r="U35" s="11">
        <v>1.325792431947185</v>
      </c>
      <c r="V35" s="11">
        <v>1.155746490978925</v>
      </c>
      <c r="W35" s="11">
        <v>1.4245699917380525</v>
      </c>
      <c r="X35" s="11">
        <v>1.1377747584631612</v>
      </c>
      <c r="Y35" s="11">
        <v>1.1530784855002447</v>
      </c>
      <c r="Z35" s="11">
        <v>1.1678021290495217</v>
      </c>
      <c r="AA35" s="11">
        <v>1.1837107901916184</v>
      </c>
      <c r="AB35" s="11">
        <v>1.2001974512890186</v>
      </c>
      <c r="AC35" s="11">
        <v>1.21331050886952</v>
      </c>
      <c r="AD35" s="11">
        <v>1.2260177271577379</v>
      </c>
      <c r="AE35" s="11">
        <v>1.2360940365404727</v>
      </c>
      <c r="AF35" s="11">
        <v>1.2512865038055596</v>
      </c>
      <c r="AG35" s="11">
        <v>1.2633039009575628</v>
      </c>
      <c r="AH35" s="11">
        <v>1.2749970106347339</v>
      </c>
      <c r="AI35" s="11">
        <v>1.2846422042202414</v>
      </c>
      <c r="AJ35" s="11">
        <v>1.2990248507847535</v>
      </c>
      <c r="AK35" s="11">
        <v>1.3085685378220051</v>
      </c>
      <c r="AL35" s="11">
        <v>1.3224999776444588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98.714455521341165</v>
      </c>
      <c r="N37" s="87">
        <f t="shared" ref="N37:AL37" si="19">SUM(N38:N39)</f>
        <v>104.81866598222983</v>
      </c>
      <c r="O37" s="87">
        <f t="shared" si="19"/>
        <v>109.89556200739561</v>
      </c>
      <c r="P37" s="87">
        <f t="shared" si="19"/>
        <v>108.5135830569812</v>
      </c>
      <c r="Q37" s="87">
        <f t="shared" si="19"/>
        <v>113.97594568181104</v>
      </c>
      <c r="R37" s="87">
        <f t="shared" si="19"/>
        <v>110.15914317842251</v>
      </c>
      <c r="S37" s="87">
        <f t="shared" si="19"/>
        <v>107.75701241977671</v>
      </c>
      <c r="T37" s="87">
        <f t="shared" si="19"/>
        <v>111.46697257970006</v>
      </c>
      <c r="U37" s="87">
        <f t="shared" si="19"/>
        <v>110.88090463071001</v>
      </c>
      <c r="V37" s="87">
        <f t="shared" si="19"/>
        <v>106.91440246333318</v>
      </c>
      <c r="W37" s="87">
        <f t="shared" si="19"/>
        <v>105.85712923338485</v>
      </c>
      <c r="X37" s="87">
        <f t="shared" si="19"/>
        <v>106.67346297835178</v>
      </c>
      <c r="Y37" s="87">
        <f t="shared" si="19"/>
        <v>107.18552445199953</v>
      </c>
      <c r="Z37" s="87">
        <f t="shared" si="19"/>
        <v>107.69556164313855</v>
      </c>
      <c r="AA37" s="87">
        <f t="shared" si="19"/>
        <v>108.22027195330324</v>
      </c>
      <c r="AB37" s="87">
        <f t="shared" si="19"/>
        <v>108.497181453552</v>
      </c>
      <c r="AC37" s="87">
        <f t="shared" si="19"/>
        <v>108.69421005663771</v>
      </c>
      <c r="AD37" s="87">
        <f t="shared" si="19"/>
        <v>108.86375016824381</v>
      </c>
      <c r="AE37" s="87">
        <f t="shared" si="19"/>
        <v>109.01080316297399</v>
      </c>
      <c r="AF37" s="87">
        <f t="shared" si="19"/>
        <v>109.16610615560597</v>
      </c>
      <c r="AG37" s="87">
        <f t="shared" si="19"/>
        <v>109.33417955334406</v>
      </c>
      <c r="AH37" s="87">
        <f t="shared" si="19"/>
        <v>109.57494681363805</v>
      </c>
      <c r="AI37" s="87">
        <f t="shared" si="19"/>
        <v>109.80266865494642</v>
      </c>
      <c r="AJ37" s="87">
        <f t="shared" si="19"/>
        <v>110.04370800406107</v>
      </c>
      <c r="AK37" s="87">
        <f t="shared" si="19"/>
        <v>110.23634715877581</v>
      </c>
      <c r="AL37" s="87">
        <f t="shared" si="19"/>
        <v>110.35619319896378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77.34120869386301</v>
      </c>
      <c r="N38" s="11">
        <v>81.982704623227548</v>
      </c>
      <c r="O38" s="11">
        <v>86.349669119390299</v>
      </c>
      <c r="P38" s="11">
        <v>84.959344569662804</v>
      </c>
      <c r="Q38" s="11">
        <v>91.216174524076095</v>
      </c>
      <c r="R38" s="11">
        <v>85.043369150878306</v>
      </c>
      <c r="S38" s="11">
        <v>82.961626069348824</v>
      </c>
      <c r="T38" s="11">
        <v>84.347906903881281</v>
      </c>
      <c r="U38" s="11">
        <v>81.858749959956512</v>
      </c>
      <c r="V38" s="11">
        <v>79.260357778569883</v>
      </c>
      <c r="W38" s="11">
        <v>77.553645479838437</v>
      </c>
      <c r="X38" s="11">
        <v>72.267294275784167</v>
      </c>
      <c r="Y38" s="11">
        <v>72.057021711136898</v>
      </c>
      <c r="Z38" s="11">
        <v>71.93231381632468</v>
      </c>
      <c r="AA38" s="11">
        <v>71.83047695505681</v>
      </c>
      <c r="AB38" s="11">
        <v>71.542433470055173</v>
      </c>
      <c r="AC38" s="11">
        <v>71.198562481807556</v>
      </c>
      <c r="AD38" s="11">
        <v>70.813235783177987</v>
      </c>
      <c r="AE38" s="11">
        <v>70.395793609213399</v>
      </c>
      <c r="AF38" s="11">
        <v>69.976241430193269</v>
      </c>
      <c r="AG38" s="11">
        <v>69.557067796159203</v>
      </c>
      <c r="AH38" s="11">
        <v>69.232820275633259</v>
      </c>
      <c r="AI38" s="11">
        <v>68.906324632220375</v>
      </c>
      <c r="AJ38" s="11">
        <v>68.568806371129455</v>
      </c>
      <c r="AK38" s="11">
        <v>68.180109122006328</v>
      </c>
      <c r="AL38" s="11">
        <v>67.713993755459057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21.373246827478159</v>
      </c>
      <c r="N39" s="11">
        <v>22.835961359002283</v>
      </c>
      <c r="O39" s="11">
        <v>23.545892888005312</v>
      </c>
      <c r="P39" s="11">
        <v>23.554238487318404</v>
      </c>
      <c r="Q39" s="11">
        <v>22.759771157734942</v>
      </c>
      <c r="R39" s="11">
        <v>25.115774027544212</v>
      </c>
      <c r="S39" s="11">
        <v>24.795386350427886</v>
      </c>
      <c r="T39" s="11">
        <v>27.119065675818771</v>
      </c>
      <c r="U39" s="11">
        <v>29.022154670753498</v>
      </c>
      <c r="V39" s="11">
        <v>27.654044684763292</v>
      </c>
      <c r="W39" s="11">
        <v>28.303483753546416</v>
      </c>
      <c r="X39" s="11">
        <v>34.406168702567605</v>
      </c>
      <c r="Y39" s="11">
        <v>35.128502740862629</v>
      </c>
      <c r="Z39" s="11">
        <v>35.763247826813867</v>
      </c>
      <c r="AA39" s="11">
        <v>36.389794998246437</v>
      </c>
      <c r="AB39" s="11">
        <v>36.954747983496837</v>
      </c>
      <c r="AC39" s="11">
        <v>37.495647574830159</v>
      </c>
      <c r="AD39" s="11">
        <v>38.050514385065824</v>
      </c>
      <c r="AE39" s="11">
        <v>38.615009553760579</v>
      </c>
      <c r="AF39" s="11">
        <v>39.189864725412697</v>
      </c>
      <c r="AG39" s="11">
        <v>39.777111757184862</v>
      </c>
      <c r="AH39" s="11">
        <v>40.342126538004791</v>
      </c>
      <c r="AI39" s="11">
        <v>40.896344022726034</v>
      </c>
      <c r="AJ39" s="11">
        <v>41.474901632931612</v>
      </c>
      <c r="AK39" s="11">
        <v>42.056238036769486</v>
      </c>
      <c r="AL39" s="11">
        <v>42.64219944350473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96.313505133522881</v>
      </c>
      <c r="N41" s="87">
        <f t="shared" ref="N41" si="20">SUM(N42:N43)</f>
        <v>94.146262020042343</v>
      </c>
      <c r="O41" s="87">
        <f t="shared" ref="O41" si="21">SUM(O42:O43)</f>
        <v>97.948437391440194</v>
      </c>
      <c r="P41" s="87">
        <f t="shared" ref="P41" si="22">SUM(P42:P43)</f>
        <v>97.697769545740044</v>
      </c>
      <c r="Q41" s="87">
        <f t="shared" ref="Q41" si="23">SUM(Q42:Q43)</f>
        <v>102.98851608151287</v>
      </c>
      <c r="R41" s="87">
        <f t="shared" ref="R41" si="24">SUM(R42:R43)</f>
        <v>109.73029727082775</v>
      </c>
      <c r="S41" s="87">
        <f t="shared" ref="S41" si="25">SUM(S42:S43)</f>
        <v>108.18440555388324</v>
      </c>
      <c r="T41" s="87">
        <f t="shared" ref="T41" si="26">SUM(T42:T43)</f>
        <v>106.2386140087151</v>
      </c>
      <c r="U41" s="87">
        <f t="shared" ref="U41" si="27">SUM(U42:U43)</f>
        <v>110.23647760882724</v>
      </c>
      <c r="V41" s="87">
        <f t="shared" ref="V41" si="28">SUM(V42:V43)</f>
        <v>112.47467240730987</v>
      </c>
      <c r="W41" s="87">
        <f t="shared" ref="W41" si="29">SUM(W42:W43)</f>
        <v>97.549479371085766</v>
      </c>
      <c r="X41" s="87">
        <f t="shared" ref="X41" si="30">SUM(X42:X43)</f>
        <v>110.11816912782241</v>
      </c>
      <c r="Y41" s="87">
        <f t="shared" ref="Y41" si="31">SUM(Y42:Y43)</f>
        <v>110.3434805830354</v>
      </c>
      <c r="Z41" s="87">
        <f t="shared" ref="Z41" si="32">SUM(Z42:Z43)</f>
        <v>110.58390425969603</v>
      </c>
      <c r="AA41" s="87">
        <f t="shared" ref="AA41" si="33">SUM(AA42:AA43)</f>
        <v>110.91576916297345</v>
      </c>
      <c r="AB41" s="87">
        <f t="shared" ref="AB41" si="34">SUM(AB42:AB43)</f>
        <v>111.00123970735115</v>
      </c>
      <c r="AC41" s="87">
        <f t="shared" ref="AC41" si="35">SUM(AC42:AC43)</f>
        <v>111.1517665774129</v>
      </c>
      <c r="AD41" s="87">
        <f t="shared" ref="AD41" si="36">SUM(AD42:AD43)</f>
        <v>111.24173802170107</v>
      </c>
      <c r="AE41" s="87">
        <f t="shared" ref="AE41" si="37">SUM(AE42:AE43)</f>
        <v>111.27898522988215</v>
      </c>
      <c r="AF41" s="87">
        <f t="shared" ref="AF41" si="38">SUM(AF42:AF43)</f>
        <v>111.26636061676996</v>
      </c>
      <c r="AG41" s="87">
        <f t="shared" ref="AG41" si="39">SUM(AG42:AG43)</f>
        <v>111.28486614321709</v>
      </c>
      <c r="AH41" s="87">
        <f t="shared" ref="AH41" si="40">SUM(AH42:AH43)</f>
        <v>111.24907562669725</v>
      </c>
      <c r="AI41" s="87">
        <f t="shared" ref="AI41" si="41">SUM(AI42:AI43)</f>
        <v>111.25777808504324</v>
      </c>
      <c r="AJ41" s="87">
        <f t="shared" ref="AJ41" si="42">SUM(AJ42:AJ43)</f>
        <v>111.24894718963304</v>
      </c>
      <c r="AK41" s="87">
        <f t="shared" ref="AK41" si="43">SUM(AK42:AK43)</f>
        <v>111.1602404071073</v>
      </c>
      <c r="AL41" s="87">
        <f t="shared" ref="AL41" si="44">SUM(AL42:AL43)</f>
        <v>111.03387474800348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47.190006457929535</v>
      </c>
      <c r="N42" s="11">
        <v>44.536921866037538</v>
      </c>
      <c r="O42" s="11">
        <v>45.338482806144249</v>
      </c>
      <c r="P42" s="11">
        <v>49.147438473183705</v>
      </c>
      <c r="Q42" s="11">
        <v>50.724933061563185</v>
      </c>
      <c r="R42" s="11">
        <v>51.643342107026285</v>
      </c>
      <c r="S42" s="11">
        <v>49.554183626593115</v>
      </c>
      <c r="T42" s="11">
        <v>49.753097104803395</v>
      </c>
      <c r="U42" s="11">
        <v>50.594628136369131</v>
      </c>
      <c r="V42" s="11">
        <v>49.397031645585294</v>
      </c>
      <c r="W42" s="11">
        <v>41.662370182719663</v>
      </c>
      <c r="X42" s="11">
        <v>50.452401406845397</v>
      </c>
      <c r="Y42" s="11">
        <v>50.53045450143334</v>
      </c>
      <c r="Z42" s="11">
        <v>50.552504236078036</v>
      </c>
      <c r="AA42" s="11">
        <v>50.619079350787807</v>
      </c>
      <c r="AB42" s="11">
        <v>50.500122206811724</v>
      </c>
      <c r="AC42" s="11">
        <v>50.526258481515434</v>
      </c>
      <c r="AD42" s="11">
        <v>50.519661868242864</v>
      </c>
      <c r="AE42" s="11">
        <v>50.471617246694414</v>
      </c>
      <c r="AF42" s="11">
        <v>50.389824611630239</v>
      </c>
      <c r="AG42" s="11">
        <v>50.324632455713576</v>
      </c>
      <c r="AH42" s="11">
        <v>50.224738182466375</v>
      </c>
      <c r="AI42" s="11">
        <v>50.166761901435521</v>
      </c>
      <c r="AJ42" s="11">
        <v>50.097671351957707</v>
      </c>
      <c r="AK42" s="11">
        <v>49.950604478349959</v>
      </c>
      <c r="AL42" s="11">
        <v>49.768422164415014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49.123498675593346</v>
      </c>
      <c r="N43" s="11">
        <v>49.609340154004812</v>
      </c>
      <c r="O43" s="11">
        <v>52.609954585295945</v>
      </c>
      <c r="P43" s="11">
        <v>48.550331072556332</v>
      </c>
      <c r="Q43" s="11">
        <v>52.263583019949685</v>
      </c>
      <c r="R43" s="11">
        <v>58.08695516380147</v>
      </c>
      <c r="S43" s="11">
        <v>58.63022192729013</v>
      </c>
      <c r="T43" s="11">
        <v>56.485516903911716</v>
      </c>
      <c r="U43" s="11">
        <v>59.641849472458119</v>
      </c>
      <c r="V43" s="11">
        <v>63.077640761724581</v>
      </c>
      <c r="W43" s="11">
        <v>55.887109188366111</v>
      </c>
      <c r="X43" s="11">
        <v>59.665767720977016</v>
      </c>
      <c r="Y43" s="11">
        <v>59.813026081602061</v>
      </c>
      <c r="Z43" s="11">
        <v>60.031400023617998</v>
      </c>
      <c r="AA43" s="11">
        <v>60.296689812185633</v>
      </c>
      <c r="AB43" s="11">
        <v>60.501117500539429</v>
      </c>
      <c r="AC43" s="11">
        <v>60.625508095897473</v>
      </c>
      <c r="AD43" s="11">
        <v>60.722076153458204</v>
      </c>
      <c r="AE43" s="11">
        <v>60.807367983187739</v>
      </c>
      <c r="AF43" s="11">
        <v>60.876536005139727</v>
      </c>
      <c r="AG43" s="11">
        <v>60.960233687503511</v>
      </c>
      <c r="AH43" s="11">
        <v>61.024337444230866</v>
      </c>
      <c r="AI43" s="11">
        <v>61.091016183607728</v>
      </c>
      <c r="AJ43" s="11">
        <v>61.151275837675328</v>
      </c>
      <c r="AK43" s="11">
        <v>61.209635928757336</v>
      </c>
      <c r="AL43" s="11">
        <v>61.265452583588463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145.2116996061965</v>
      </c>
      <c r="N45" s="87">
        <f t="shared" ref="N45" si="45">SUM(N46:N47)</f>
        <v>141.63216788253885</v>
      </c>
      <c r="O45" s="87">
        <f t="shared" ref="O45" si="46">SUM(O46:O47)</f>
        <v>144.44676851216985</v>
      </c>
      <c r="P45" s="87">
        <f t="shared" ref="P45" si="47">SUM(P46:P47)</f>
        <v>139.13910398962477</v>
      </c>
      <c r="Q45" s="87">
        <f t="shared" ref="Q45" si="48">SUM(Q46:Q47)</f>
        <v>146.14255357454871</v>
      </c>
      <c r="R45" s="87">
        <f t="shared" ref="R45" si="49">SUM(R46:R47)</f>
        <v>154.20954818828233</v>
      </c>
      <c r="S45" s="87">
        <f t="shared" ref="S45" si="50">SUM(S46:S47)</f>
        <v>152.02769593380413</v>
      </c>
      <c r="T45" s="87">
        <f t="shared" ref="T45" si="51">SUM(T46:T47)</f>
        <v>149.79744292432883</v>
      </c>
      <c r="U45" s="87">
        <f t="shared" ref="U45" si="52">SUM(U46:U47)</f>
        <v>154.76609954341657</v>
      </c>
      <c r="V45" s="87">
        <f t="shared" ref="V45" si="53">SUM(V46:V47)</f>
        <v>153.64962973224186</v>
      </c>
      <c r="W45" s="87">
        <f t="shared" ref="W45" si="54">SUM(W46:W47)</f>
        <v>137.32154154404793</v>
      </c>
      <c r="X45" s="87">
        <f t="shared" ref="X45" si="55">SUM(X46:X47)</f>
        <v>137.92558314094592</v>
      </c>
      <c r="Y45" s="87">
        <f t="shared" ref="Y45" si="56">SUM(Y46:Y47)</f>
        <v>138.2066186569977</v>
      </c>
      <c r="Z45" s="87">
        <f t="shared" ref="Z45" si="57">SUM(Z46:Z47)</f>
        <v>137.68779928118968</v>
      </c>
      <c r="AA45" s="87">
        <f t="shared" ref="AA45" si="58">SUM(AA46:AA47)</f>
        <v>137.06858165804451</v>
      </c>
      <c r="AB45" s="87">
        <f t="shared" ref="AB45" si="59">SUM(AB46:AB47)</f>
        <v>136.6809302998827</v>
      </c>
      <c r="AC45" s="87">
        <f t="shared" ref="AC45" si="60">SUM(AC46:AC47)</f>
        <v>136.08461985894792</v>
      </c>
      <c r="AD45" s="87">
        <f t="shared" ref="AD45" si="61">SUM(AD46:AD47)</f>
        <v>135.25713431243094</v>
      </c>
      <c r="AE45" s="87">
        <f t="shared" ref="AE45" si="62">SUM(AE46:AE47)</f>
        <v>134.52862447975878</v>
      </c>
      <c r="AF45" s="87">
        <f t="shared" ref="AF45" si="63">SUM(AF46:AF47)</f>
        <v>133.86651538109641</v>
      </c>
      <c r="AG45" s="87">
        <f t="shared" ref="AG45" si="64">SUM(AG46:AG47)</f>
        <v>133.30782627782281</v>
      </c>
      <c r="AH45" s="87">
        <f t="shared" ref="AH45" si="65">SUM(AH46:AH47)</f>
        <v>132.69688899790239</v>
      </c>
      <c r="AI45" s="87">
        <f t="shared" ref="AI45" si="66">SUM(AI46:AI47)</f>
        <v>132.16200612183604</v>
      </c>
      <c r="AJ45" s="87">
        <f t="shared" ref="AJ45" si="67">SUM(AJ46:AJ47)</f>
        <v>131.59458936608584</v>
      </c>
      <c r="AK45" s="87">
        <f t="shared" ref="AK45" si="68">SUM(AK46:AK47)</f>
        <v>131.01066120646232</v>
      </c>
      <c r="AL45" s="87">
        <f t="shared" ref="AL45" si="69">SUM(AL46:AL47)</f>
        <v>130.42669058975994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22.454814866521925</v>
      </c>
      <c r="N46" s="11">
        <v>22.395544554618613</v>
      </c>
      <c r="O46" s="11">
        <v>22.459904151127837</v>
      </c>
      <c r="P46" s="11">
        <v>22.861468633224401</v>
      </c>
      <c r="Q46" s="11">
        <v>25.209523762949054</v>
      </c>
      <c r="R46" s="11">
        <v>27.519752486009605</v>
      </c>
      <c r="S46" s="11">
        <v>26.683668293040327</v>
      </c>
      <c r="T46" s="11">
        <v>24.037359245870519</v>
      </c>
      <c r="U46" s="11">
        <v>25.260485444122175</v>
      </c>
      <c r="V46" s="11">
        <v>24.60015284119363</v>
      </c>
      <c r="W46" s="11">
        <v>21.542996276941501</v>
      </c>
      <c r="X46" s="11">
        <v>18.485785963066231</v>
      </c>
      <c r="Y46" s="11">
        <v>18.457591002532105</v>
      </c>
      <c r="Z46" s="11">
        <v>18.43253803746974</v>
      </c>
      <c r="AA46" s="11">
        <v>18.412052956522164</v>
      </c>
      <c r="AB46" s="11">
        <v>18.365452066647659</v>
      </c>
      <c r="AC46" s="11">
        <v>18.270335286704558</v>
      </c>
      <c r="AD46" s="11">
        <v>18.15564648110032</v>
      </c>
      <c r="AE46" s="11">
        <v>18.074859425707292</v>
      </c>
      <c r="AF46" s="11">
        <v>17.98717976180097</v>
      </c>
      <c r="AG46" s="11">
        <v>17.90116385895033</v>
      </c>
      <c r="AH46" s="11">
        <v>17.813703714684895</v>
      </c>
      <c r="AI46" s="11">
        <v>17.733401177152842</v>
      </c>
      <c r="AJ46" s="11">
        <v>17.655068086954046</v>
      </c>
      <c r="AK46" s="11">
        <v>17.582376762605072</v>
      </c>
      <c r="AL46" s="11">
        <v>17.50742278018198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122.75688473967459</v>
      </c>
      <c r="N47" s="11">
        <v>119.23662332792023</v>
      </c>
      <c r="O47" s="11">
        <v>121.98686436104201</v>
      </c>
      <c r="P47" s="11">
        <v>116.27763535640037</v>
      </c>
      <c r="Q47" s="11">
        <v>120.93302981159967</v>
      </c>
      <c r="R47" s="11">
        <v>126.68979570227272</v>
      </c>
      <c r="S47" s="11">
        <v>125.34402764076381</v>
      </c>
      <c r="T47" s="11">
        <v>125.7600836784583</v>
      </c>
      <c r="U47" s="11">
        <v>129.50561409929441</v>
      </c>
      <c r="V47" s="11">
        <v>129.04947689104824</v>
      </c>
      <c r="W47" s="11">
        <v>115.77854526710644</v>
      </c>
      <c r="X47" s="11">
        <v>119.4397971778797</v>
      </c>
      <c r="Y47" s="11">
        <v>119.74902765446559</v>
      </c>
      <c r="Z47" s="11">
        <v>119.25526124371994</v>
      </c>
      <c r="AA47" s="11">
        <v>118.65652870152235</v>
      </c>
      <c r="AB47" s="11">
        <v>118.31547823323504</v>
      </c>
      <c r="AC47" s="11">
        <v>117.81428457224337</v>
      </c>
      <c r="AD47" s="11">
        <v>117.10148783133063</v>
      </c>
      <c r="AE47" s="11">
        <v>116.45376505405147</v>
      </c>
      <c r="AF47" s="11">
        <v>115.87933561929543</v>
      </c>
      <c r="AG47" s="11">
        <v>115.40666241887247</v>
      </c>
      <c r="AH47" s="11">
        <v>114.8831852832175</v>
      </c>
      <c r="AI47" s="11">
        <v>114.4286049446832</v>
      </c>
      <c r="AJ47" s="11">
        <v>113.9395212791318</v>
      </c>
      <c r="AK47" s="11">
        <v>113.42828444385724</v>
      </c>
      <c r="AL47" s="11">
        <v>112.91926780957797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1234.0430000000008</v>
      </c>
      <c r="N49" s="87">
        <f t="shared" si="70"/>
        <v>1253.7350000000006</v>
      </c>
      <c r="O49" s="87">
        <f t="shared" si="70"/>
        <v>1271.21</v>
      </c>
      <c r="P49" s="87">
        <f t="shared" si="70"/>
        <v>1287.5909999999994</v>
      </c>
      <c r="Q49" s="87">
        <f t="shared" si="70"/>
        <v>1329.2170000000001</v>
      </c>
      <c r="R49" s="87">
        <f t="shared" si="70"/>
        <v>1356.5170000000005</v>
      </c>
      <c r="S49" s="87">
        <f t="shared" si="70"/>
        <v>1366.4229999999995</v>
      </c>
      <c r="T49" s="87">
        <f t="shared" si="70"/>
        <v>1389.7740000000006</v>
      </c>
      <c r="U49" s="87">
        <f t="shared" si="70"/>
        <v>1420.5810000000004</v>
      </c>
      <c r="V49" s="87">
        <f t="shared" si="70"/>
        <v>1431.5589999999997</v>
      </c>
      <c r="W49" s="87">
        <f t="shared" si="70"/>
        <v>1399.5330000000004</v>
      </c>
      <c r="X49" s="87">
        <f t="shared" si="70"/>
        <v>1407.3210000000001</v>
      </c>
      <c r="Y49" s="87">
        <f t="shared" si="70"/>
        <v>1414.9840000000002</v>
      </c>
      <c r="Z49" s="87">
        <f t="shared" si="70"/>
        <v>1422.4019999999996</v>
      </c>
      <c r="AA49" s="87">
        <f t="shared" si="70"/>
        <v>1430.9689999999998</v>
      </c>
      <c r="AB49" s="87">
        <f t="shared" si="70"/>
        <v>1437.6329999999998</v>
      </c>
      <c r="AC49" s="87">
        <f t="shared" si="70"/>
        <v>1443.1729999999995</v>
      </c>
      <c r="AD49" s="87">
        <f t="shared" si="70"/>
        <v>1448.1409999999994</v>
      </c>
      <c r="AE49" s="87">
        <f t="shared" ref="AE49:AL49" si="71">SUM(AE5,AE9,AE15,AE22,AE26,AE32,AE37,AE41,AE45)</f>
        <v>1453.0379999999998</v>
      </c>
      <c r="AF49" s="87">
        <f t="shared" si="71"/>
        <v>1457.9059999999999</v>
      </c>
      <c r="AG49" s="87">
        <f t="shared" si="71"/>
        <v>1463.3030000000003</v>
      </c>
      <c r="AH49" s="87">
        <f t="shared" si="71"/>
        <v>1468.5340000000003</v>
      </c>
      <c r="AI49" s="87">
        <f t="shared" si="71"/>
        <v>1473.7779999999998</v>
      </c>
      <c r="AJ49" s="87">
        <f t="shared" si="71"/>
        <v>1479.0460000000005</v>
      </c>
      <c r="AK49" s="87">
        <f t="shared" si="71"/>
        <v>1484.2459999999996</v>
      </c>
      <c r="AL49" s="87">
        <f t="shared" si="71"/>
        <v>1489.4569999999994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7.3653583695394279E-2</v>
      </c>
      <c r="N52" s="337">
        <f t="shared" si="73"/>
        <v>8.0795833849616652E-2</v>
      </c>
      <c r="O52" s="337">
        <f t="shared" si="73"/>
        <v>8.1858112045974693E-2</v>
      </c>
      <c r="P52" s="337">
        <f t="shared" si="73"/>
        <v>8.4011860674955849E-2</v>
      </c>
      <c r="Q52" s="337">
        <f t="shared" si="73"/>
        <v>8.2729143811529793E-2</v>
      </c>
      <c r="R52" s="337">
        <f t="shared" si="73"/>
        <v>8.3884604526401174E-2</v>
      </c>
      <c r="S52" s="337">
        <f t="shared" si="73"/>
        <v>8.5157396310258468E-2</v>
      </c>
      <c r="T52" s="337">
        <f t="shared" si="73"/>
        <v>8.7825358576278961E-2</v>
      </c>
      <c r="U52" s="337">
        <f t="shared" si="73"/>
        <v>8.9433621382233999E-2</v>
      </c>
      <c r="V52" s="337">
        <f t="shared" si="73"/>
        <v>9.1223314601277652E-2</v>
      </c>
      <c r="W52" s="337">
        <f t="shared" si="73"/>
        <v>9.5949274692386566E-2</v>
      </c>
      <c r="X52" s="337">
        <f t="shared" si="73"/>
        <v>9.2756225483556762E-2</v>
      </c>
      <c r="Y52" s="337">
        <f t="shared" si="73"/>
        <v>9.3527107071774473E-2</v>
      </c>
      <c r="Z52" s="337">
        <f t="shared" si="73"/>
        <v>9.4252368383910504E-2</v>
      </c>
      <c r="AA52" s="337">
        <f t="shared" si="73"/>
        <v>9.4975241373915081E-2</v>
      </c>
      <c r="AB52" s="337">
        <f t="shared" si="73"/>
        <v>9.5733821116791781E-2</v>
      </c>
      <c r="AC52" s="337">
        <f t="shared" si="73"/>
        <v>9.6491642046609746E-2</v>
      </c>
      <c r="AD52" s="337">
        <f t="shared" si="73"/>
        <v>9.7262416702089516E-2</v>
      </c>
      <c r="AE52" s="337">
        <f t="shared" ref="AE52:AL52" si="74">AE5/AE$49</f>
        <v>9.8063384528458558E-2</v>
      </c>
      <c r="AF52" s="337">
        <f t="shared" si="74"/>
        <v>9.8876407449840276E-2</v>
      </c>
      <c r="AG52" s="337">
        <f t="shared" si="74"/>
        <v>9.9708242327003482E-2</v>
      </c>
      <c r="AH52" s="337">
        <f t="shared" si="74"/>
        <v>0.10053533673481137</v>
      </c>
      <c r="AI52" s="337">
        <f t="shared" si="74"/>
        <v>0.10135118884046691</v>
      </c>
      <c r="AJ52" s="337">
        <f t="shared" si="74"/>
        <v>0.10219050172372211</v>
      </c>
      <c r="AK52" s="337">
        <f t="shared" si="74"/>
        <v>0.10307460329096334</v>
      </c>
      <c r="AL52" s="337">
        <f t="shared" si="74"/>
        <v>0.10396660002005541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5.2028829728037053E-2</v>
      </c>
      <c r="N53" s="336">
        <f t="shared" si="75"/>
        <v>5.7080214404181935E-2</v>
      </c>
      <c r="O53" s="336">
        <f t="shared" si="75"/>
        <v>5.765808433179076E-2</v>
      </c>
      <c r="P53" s="336">
        <f t="shared" si="75"/>
        <v>5.942444846659381E-2</v>
      </c>
      <c r="Q53" s="336">
        <f t="shared" si="75"/>
        <v>5.6024630637018145E-2</v>
      </c>
      <c r="R53" s="336">
        <f t="shared" si="75"/>
        <v>5.8588249697612636E-2</v>
      </c>
      <c r="S53" s="336">
        <f t="shared" si="75"/>
        <v>6.1779287553336476E-2</v>
      </c>
      <c r="T53" s="336">
        <f t="shared" si="75"/>
        <v>6.2232879765860331E-2</v>
      </c>
      <c r="U53" s="336">
        <f t="shared" si="75"/>
        <v>6.438233387695215E-2</v>
      </c>
      <c r="V53" s="336">
        <f t="shared" si="75"/>
        <v>6.5801421020410422E-2</v>
      </c>
      <c r="W53" s="336">
        <f t="shared" si="75"/>
        <v>6.8817830482701264E-2</v>
      </c>
      <c r="X53" s="336">
        <f t="shared" si="75"/>
        <v>6.1500804380057852E-2</v>
      </c>
      <c r="Y53" s="336">
        <f t="shared" si="75"/>
        <v>6.1780332403911294E-2</v>
      </c>
      <c r="Z53" s="336">
        <f t="shared" si="75"/>
        <v>6.2123183684488166E-2</v>
      </c>
      <c r="AA53" s="336">
        <f t="shared" si="75"/>
        <v>6.2488586705986039E-2</v>
      </c>
      <c r="AB53" s="336">
        <f t="shared" si="75"/>
        <v>6.2825920016561468E-2</v>
      </c>
      <c r="AC53" s="336">
        <f t="shared" si="75"/>
        <v>6.318470608130923E-2</v>
      </c>
      <c r="AD53" s="336">
        <f t="shared" si="75"/>
        <v>6.3565654275400924E-2</v>
      </c>
      <c r="AE53" s="336">
        <f t="shared" ref="AE53:AL53" si="76">AE6/AE$49</f>
        <v>6.3965589277208731E-2</v>
      </c>
      <c r="AF53" s="336">
        <f t="shared" si="76"/>
        <v>6.4354381839580602E-2</v>
      </c>
      <c r="AG53" s="336">
        <f t="shared" si="76"/>
        <v>6.4756685841850209E-2</v>
      </c>
      <c r="AH53" s="336">
        <f t="shared" si="76"/>
        <v>6.5152796865079812E-2</v>
      </c>
      <c r="AI53" s="336">
        <f t="shared" si="76"/>
        <v>6.5547731823361058E-2</v>
      </c>
      <c r="AJ53" s="336">
        <f t="shared" si="76"/>
        <v>6.5953208776992622E-2</v>
      </c>
      <c r="AK53" s="336">
        <f t="shared" si="76"/>
        <v>6.6364090855431504E-2</v>
      </c>
      <c r="AL53" s="336">
        <f t="shared" si="76"/>
        <v>6.6774286211181297E-2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2.1624753967357219E-2</v>
      </c>
      <c r="N54" s="336">
        <f t="shared" si="77"/>
        <v>2.3715619445434717E-2</v>
      </c>
      <c r="O54" s="336">
        <f t="shared" si="77"/>
        <v>2.4200027714183944E-2</v>
      </c>
      <c r="P54" s="336">
        <f t="shared" si="77"/>
        <v>2.4587412208362039E-2</v>
      </c>
      <c r="Q54" s="336">
        <f t="shared" si="77"/>
        <v>2.6704513174511651E-2</v>
      </c>
      <c r="R54" s="336">
        <f t="shared" si="77"/>
        <v>2.5296354828788541E-2</v>
      </c>
      <c r="S54" s="336">
        <f t="shared" si="77"/>
        <v>2.3378108756921992E-2</v>
      </c>
      <c r="T54" s="336">
        <f t="shared" si="77"/>
        <v>2.5592478810418633E-2</v>
      </c>
      <c r="U54" s="336">
        <f t="shared" si="77"/>
        <v>2.5051287505281856E-2</v>
      </c>
      <c r="V54" s="336">
        <f t="shared" si="77"/>
        <v>2.5421893580867223E-2</v>
      </c>
      <c r="W54" s="336">
        <f t="shared" si="77"/>
        <v>2.7131444209685308E-2</v>
      </c>
      <c r="X54" s="336">
        <f t="shared" si="77"/>
        <v>3.1255421103498916E-2</v>
      </c>
      <c r="Y54" s="336">
        <f t="shared" si="77"/>
        <v>3.1746774667863166E-2</v>
      </c>
      <c r="Z54" s="336">
        <f t="shared" si="77"/>
        <v>3.2129184699422352E-2</v>
      </c>
      <c r="AA54" s="336">
        <f t="shared" si="77"/>
        <v>3.2486654667929049E-2</v>
      </c>
      <c r="AB54" s="336">
        <f t="shared" si="77"/>
        <v>3.2907901100230293E-2</v>
      </c>
      <c r="AC54" s="336">
        <f t="shared" si="77"/>
        <v>3.3306935965300509E-2</v>
      </c>
      <c r="AD54" s="336">
        <f t="shared" si="77"/>
        <v>3.3696762426688585E-2</v>
      </c>
      <c r="AE54" s="336">
        <f t="shared" ref="AE54:AL54" si="78">AE7/AE$49</f>
        <v>3.4097795251249827E-2</v>
      </c>
      <c r="AF54" s="336">
        <f t="shared" si="78"/>
        <v>3.4522025610259681E-2</v>
      </c>
      <c r="AG54" s="336">
        <f t="shared" si="78"/>
        <v>3.4951556485153273E-2</v>
      </c>
      <c r="AH54" s="336">
        <f t="shared" si="78"/>
        <v>3.5382539869731548E-2</v>
      </c>
      <c r="AI54" s="336">
        <f t="shared" si="78"/>
        <v>3.5803457017105869E-2</v>
      </c>
      <c r="AJ54" s="336">
        <f t="shared" si="78"/>
        <v>3.6237292946729484E-2</v>
      </c>
      <c r="AK54" s="336">
        <f t="shared" si="78"/>
        <v>3.6710512435531834E-2</v>
      </c>
      <c r="AL54" s="336">
        <f t="shared" si="78"/>
        <v>3.7192313808874104E-2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0.19062420077872128</v>
      </c>
      <c r="N56" s="337">
        <f t="shared" si="79"/>
        <v>0.18793797035763124</v>
      </c>
      <c r="O56" s="337">
        <f t="shared" si="79"/>
        <v>0.18344248168255581</v>
      </c>
      <c r="P56" s="337">
        <f t="shared" si="79"/>
        <v>0.19099563378884846</v>
      </c>
      <c r="Q56" s="337">
        <f t="shared" si="79"/>
        <v>0.18991737847261389</v>
      </c>
      <c r="R56" s="337">
        <f t="shared" si="79"/>
        <v>0.18489273937634587</v>
      </c>
      <c r="S56" s="337">
        <f t="shared" si="79"/>
        <v>0.1969215653756424</v>
      </c>
      <c r="T56" s="337">
        <f t="shared" si="79"/>
        <v>0.19490432254540399</v>
      </c>
      <c r="U56" s="337">
        <f t="shared" si="79"/>
        <v>0.19926154475504365</v>
      </c>
      <c r="V56" s="337">
        <f t="shared" si="79"/>
        <v>0.20342278799439836</v>
      </c>
      <c r="W56" s="337">
        <f t="shared" si="79"/>
        <v>0.21789324234888591</v>
      </c>
      <c r="X56" s="337">
        <f t="shared" si="79"/>
        <v>0.22255063396970734</v>
      </c>
      <c r="Y56" s="337">
        <f t="shared" si="79"/>
        <v>0.22367315566357632</v>
      </c>
      <c r="Z56" s="337">
        <f t="shared" si="79"/>
        <v>0.22525856266291791</v>
      </c>
      <c r="AA56" s="337">
        <f t="shared" si="79"/>
        <v>0.22691740387047013</v>
      </c>
      <c r="AB56" s="337">
        <f t="shared" si="79"/>
        <v>0.22850477746676681</v>
      </c>
      <c r="AC56" s="337">
        <f t="shared" si="79"/>
        <v>0.23017398888074328</v>
      </c>
      <c r="AD56" s="337">
        <f t="shared" si="79"/>
        <v>0.23189579761851881</v>
      </c>
      <c r="AE56" s="337">
        <f t="shared" ref="AE56:AL56" si="80">AE9/AE$49</f>
        <v>0.23353096814535843</v>
      </c>
      <c r="AF56" s="337">
        <f t="shared" si="80"/>
        <v>0.23518491311684042</v>
      </c>
      <c r="AG56" s="337">
        <f t="shared" si="80"/>
        <v>0.23685956998292731</v>
      </c>
      <c r="AH56" s="337">
        <f t="shared" si="80"/>
        <v>0.23856445858177636</v>
      </c>
      <c r="AI56" s="337">
        <f t="shared" si="80"/>
        <v>0.2401878640168586</v>
      </c>
      <c r="AJ56" s="337">
        <f t="shared" si="80"/>
        <v>0.24182785160368325</v>
      </c>
      <c r="AK56" s="337">
        <f t="shared" si="80"/>
        <v>0.24344548923239609</v>
      </c>
      <c r="AL56" s="337">
        <f t="shared" si="80"/>
        <v>0.24495900340970875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4.7457457442773639E-2</v>
      </c>
      <c r="N57" s="336">
        <f t="shared" si="81"/>
        <v>4.5612247941449531E-2</v>
      </c>
      <c r="O57" s="336">
        <f t="shared" si="81"/>
        <v>4.4951395153848092E-2</v>
      </c>
      <c r="P57" s="336">
        <f t="shared" si="81"/>
        <v>4.6576645838252412E-2</v>
      </c>
      <c r="Q57" s="336">
        <f t="shared" si="81"/>
        <v>4.8432659874395503E-2</v>
      </c>
      <c r="R57" s="336">
        <f t="shared" si="81"/>
        <v>4.9389399114836668E-2</v>
      </c>
      <c r="S57" s="336">
        <f t="shared" si="81"/>
        <v>5.0589051016537087E-2</v>
      </c>
      <c r="T57" s="336">
        <f t="shared" si="81"/>
        <v>4.8320609723956333E-2</v>
      </c>
      <c r="U57" s="336">
        <f t="shared" si="81"/>
        <v>5.2730288329847497E-2</v>
      </c>
      <c r="V57" s="336">
        <f t="shared" si="81"/>
        <v>5.3542586887683451E-2</v>
      </c>
      <c r="W57" s="336">
        <f t="shared" si="81"/>
        <v>5.7626986921600641E-2</v>
      </c>
      <c r="X57" s="336">
        <f t="shared" si="81"/>
        <v>5.698998679187494E-2</v>
      </c>
      <c r="Y57" s="336">
        <f t="shared" si="81"/>
        <v>5.7266906532104582E-2</v>
      </c>
      <c r="Z57" s="336">
        <f t="shared" si="81"/>
        <v>5.7642814281656726E-2</v>
      </c>
      <c r="AA57" s="336">
        <f t="shared" si="81"/>
        <v>5.8016988900733611E-2</v>
      </c>
      <c r="AB57" s="336">
        <f t="shared" si="81"/>
        <v>5.8368871808813144E-2</v>
      </c>
      <c r="AC57" s="336">
        <f t="shared" si="81"/>
        <v>5.872207546820616E-2</v>
      </c>
      <c r="AD57" s="336">
        <f t="shared" si="81"/>
        <v>5.9071518428675959E-2</v>
      </c>
      <c r="AE57" s="336">
        <f t="shared" ref="AE57:AL57" si="82">AE10/AE$49</f>
        <v>5.9414702271634173E-2</v>
      </c>
      <c r="AF57" s="336">
        <f t="shared" si="82"/>
        <v>5.9768392847660182E-2</v>
      </c>
      <c r="AG57" s="336">
        <f t="shared" si="82"/>
        <v>6.0148497078175892E-2</v>
      </c>
      <c r="AH57" s="336">
        <f t="shared" si="82"/>
        <v>6.0522593464704684E-2</v>
      </c>
      <c r="AI57" s="336">
        <f t="shared" si="82"/>
        <v>6.0894407347408822E-2</v>
      </c>
      <c r="AJ57" s="336">
        <f t="shared" si="82"/>
        <v>6.1254632806610622E-2</v>
      </c>
      <c r="AK57" s="336">
        <f t="shared" si="82"/>
        <v>6.1627379610652226E-2</v>
      </c>
      <c r="AL57" s="336">
        <f t="shared" si="82"/>
        <v>6.1989953440674553E-2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Midlands</v>
      </c>
      <c r="L58" s="232" t="str">
        <f>'Occ T3'!A13</f>
        <v>22 Health professionals</v>
      </c>
      <c r="M58" s="336">
        <f t="shared" ref="M58:AD58" si="83">M11/M$49</f>
        <v>4.1601829038907356E-2</v>
      </c>
      <c r="N58" s="336">
        <f t="shared" si="83"/>
        <v>4.5049473150263544E-2</v>
      </c>
      <c r="O58" s="336">
        <f t="shared" si="83"/>
        <v>4.6362547321439407E-2</v>
      </c>
      <c r="P58" s="336">
        <f t="shared" si="83"/>
        <v>4.6693409944055006E-2</v>
      </c>
      <c r="Q58" s="336">
        <f t="shared" si="83"/>
        <v>4.6396920734951053E-2</v>
      </c>
      <c r="R58" s="336">
        <f t="shared" si="83"/>
        <v>4.2573483618160116E-2</v>
      </c>
      <c r="S58" s="336">
        <f t="shared" si="83"/>
        <v>4.8564716398903043E-2</v>
      </c>
      <c r="T58" s="336">
        <f t="shared" si="83"/>
        <v>5.0382297762602342E-2</v>
      </c>
      <c r="U58" s="336">
        <f t="shared" si="83"/>
        <v>4.894632914970589E-2</v>
      </c>
      <c r="V58" s="336">
        <f t="shared" si="83"/>
        <v>5.1295687723500238E-2</v>
      </c>
      <c r="W58" s="336">
        <f t="shared" si="83"/>
        <v>5.152884511074525E-2</v>
      </c>
      <c r="X58" s="336">
        <f t="shared" si="83"/>
        <v>5.305657041435495E-2</v>
      </c>
      <c r="Y58" s="336">
        <f t="shared" si="83"/>
        <v>5.3335132496027851E-2</v>
      </c>
      <c r="Z58" s="336">
        <f t="shared" si="83"/>
        <v>5.367496160928819E-2</v>
      </c>
      <c r="AA58" s="336">
        <f t="shared" si="83"/>
        <v>5.4035565902527019E-2</v>
      </c>
      <c r="AB58" s="336">
        <f t="shared" si="83"/>
        <v>5.4371556221312171E-2</v>
      </c>
      <c r="AC58" s="336">
        <f t="shared" si="83"/>
        <v>5.472314780874124E-2</v>
      </c>
      <c r="AD58" s="336">
        <f t="shared" si="83"/>
        <v>5.5077894610335472E-2</v>
      </c>
      <c r="AE58" s="336">
        <f t="shared" ref="AE58:AL58" si="84">AE11/AE$49</f>
        <v>5.5350636097848564E-2</v>
      </c>
      <c r="AF58" s="336">
        <f t="shared" si="84"/>
        <v>5.5679052181330617E-2</v>
      </c>
      <c r="AG58" s="336">
        <f t="shared" si="84"/>
        <v>5.5978317314076383E-2</v>
      </c>
      <c r="AH58" s="336">
        <f t="shared" si="84"/>
        <v>5.6289775044830619E-2</v>
      </c>
      <c r="AI58" s="336">
        <f t="shared" si="84"/>
        <v>5.6594043696318548E-2</v>
      </c>
      <c r="AJ58" s="336">
        <f t="shared" si="84"/>
        <v>5.6901531437222451E-2</v>
      </c>
      <c r="AK58" s="336">
        <f t="shared" si="84"/>
        <v>5.7194811619529114E-2</v>
      </c>
      <c r="AL58" s="336">
        <f t="shared" si="84"/>
        <v>5.7440911558809642E-2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5.0287792635546689E-2</v>
      </c>
      <c r="N59" s="336">
        <f t="shared" si="85"/>
        <v>4.7593135130818108E-2</v>
      </c>
      <c r="O59" s="336">
        <f t="shared" si="85"/>
        <v>4.4687902502257869E-2</v>
      </c>
      <c r="P59" s="336">
        <f t="shared" si="85"/>
        <v>4.6431670588133585E-2</v>
      </c>
      <c r="Q59" s="336">
        <f t="shared" si="85"/>
        <v>4.4221296138221344E-2</v>
      </c>
      <c r="R59" s="336">
        <f t="shared" si="85"/>
        <v>4.3701590102013035E-2</v>
      </c>
      <c r="S59" s="336">
        <f t="shared" si="85"/>
        <v>4.5675921221989359E-2</v>
      </c>
      <c r="T59" s="336">
        <f t="shared" si="85"/>
        <v>4.4103068555795752E-2</v>
      </c>
      <c r="U59" s="336">
        <f t="shared" si="85"/>
        <v>4.2137912595967039E-2</v>
      </c>
      <c r="V59" s="336">
        <f t="shared" si="85"/>
        <v>4.3322830645451914E-2</v>
      </c>
      <c r="W59" s="336">
        <f t="shared" si="85"/>
        <v>4.6860363229260973E-2</v>
      </c>
      <c r="X59" s="336">
        <f t="shared" si="85"/>
        <v>4.7192418063830392E-2</v>
      </c>
      <c r="Y59" s="336">
        <f t="shared" si="85"/>
        <v>4.7411180841575182E-2</v>
      </c>
      <c r="Z59" s="336">
        <f t="shared" si="85"/>
        <v>4.7782156111922575E-2</v>
      </c>
      <c r="AA59" s="336">
        <f t="shared" si="85"/>
        <v>4.8173132254288632E-2</v>
      </c>
      <c r="AB59" s="336">
        <f t="shared" si="85"/>
        <v>4.8564928323148113E-2</v>
      </c>
      <c r="AC59" s="336">
        <f t="shared" si="85"/>
        <v>4.8988947373221042E-2</v>
      </c>
      <c r="AD59" s="336">
        <f t="shared" si="85"/>
        <v>4.9433740411035119E-2</v>
      </c>
      <c r="AE59" s="336">
        <f t="shared" ref="AE59:AL59" si="86">AE12/AE$49</f>
        <v>4.9843267522885808E-2</v>
      </c>
      <c r="AF59" s="336">
        <f t="shared" si="86"/>
        <v>5.0213047468849061E-2</v>
      </c>
      <c r="AG59" s="336">
        <f t="shared" si="86"/>
        <v>5.0588255702532801E-2</v>
      </c>
      <c r="AH59" s="336">
        <f t="shared" si="86"/>
        <v>5.0993050565589504E-2</v>
      </c>
      <c r="AI59" s="336">
        <f t="shared" si="86"/>
        <v>5.1337257371628142E-2</v>
      </c>
      <c r="AJ59" s="336">
        <f t="shared" si="86"/>
        <v>5.168583482735923E-2</v>
      </c>
      <c r="AK59" s="336">
        <f t="shared" si="86"/>
        <v>5.2029469418521969E-2</v>
      </c>
      <c r="AL59" s="336">
        <f t="shared" si="86"/>
        <v>5.2346305326944273E-2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5.1277121661493598E-2</v>
      </c>
      <c r="N60" s="336">
        <f t="shared" si="87"/>
        <v>4.968311413510005E-2</v>
      </c>
      <c r="O60" s="336">
        <f t="shared" si="87"/>
        <v>4.744063670501044E-2</v>
      </c>
      <c r="P60" s="336">
        <f t="shared" si="87"/>
        <v>5.1293907418407454E-2</v>
      </c>
      <c r="Q60" s="336">
        <f t="shared" si="87"/>
        <v>5.0866501725046004E-2</v>
      </c>
      <c r="R60" s="336">
        <f t="shared" si="87"/>
        <v>4.9228266541336031E-2</v>
      </c>
      <c r="S60" s="336">
        <f t="shared" si="87"/>
        <v>5.2091876738212924E-2</v>
      </c>
      <c r="T60" s="336">
        <f t="shared" si="87"/>
        <v>5.2098346503049578E-2</v>
      </c>
      <c r="U60" s="336">
        <f t="shared" si="87"/>
        <v>5.5447014679523204E-2</v>
      </c>
      <c r="V60" s="336">
        <f t="shared" si="87"/>
        <v>5.5261682737762746E-2</v>
      </c>
      <c r="W60" s="336">
        <f t="shared" si="87"/>
        <v>6.1877047087279036E-2</v>
      </c>
      <c r="X60" s="336">
        <f t="shared" si="87"/>
        <v>6.5311658699647085E-2</v>
      </c>
      <c r="Y60" s="336">
        <f t="shared" si="87"/>
        <v>6.5659935793868682E-2</v>
      </c>
      <c r="Z60" s="336">
        <f t="shared" si="87"/>
        <v>6.6158630660050399E-2</v>
      </c>
      <c r="AA60" s="336">
        <f t="shared" si="87"/>
        <v>6.6691716812920854E-2</v>
      </c>
      <c r="AB60" s="336">
        <f t="shared" si="87"/>
        <v>6.7199421113493377E-2</v>
      </c>
      <c r="AC60" s="336">
        <f t="shared" si="87"/>
        <v>6.7739818230574844E-2</v>
      </c>
      <c r="AD60" s="336">
        <f t="shared" si="87"/>
        <v>6.8312644168472242E-2</v>
      </c>
      <c r="AE60" s="336">
        <f t="shared" ref="AE60:AL60" si="88">AE13/AE$49</f>
        <v>6.8922362252989852E-2</v>
      </c>
      <c r="AF60" s="336">
        <f t="shared" si="88"/>
        <v>6.9524420619000576E-2</v>
      </c>
      <c r="AG60" s="336">
        <f t="shared" si="88"/>
        <v>7.0144499888142198E-2</v>
      </c>
      <c r="AH60" s="336">
        <f t="shared" si="88"/>
        <v>7.0759039506651564E-2</v>
      </c>
      <c r="AI60" s="336">
        <f t="shared" si="88"/>
        <v>7.1362155601503108E-2</v>
      </c>
      <c r="AJ60" s="336">
        <f t="shared" si="88"/>
        <v>7.1985852532490957E-2</v>
      </c>
      <c r="AK60" s="336">
        <f t="shared" si="88"/>
        <v>7.2593828583692774E-2</v>
      </c>
      <c r="AL60" s="336">
        <f t="shared" si="88"/>
        <v>7.3181833083280259E-2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0.11441767650613402</v>
      </c>
      <c r="N62" s="337">
        <f t="shared" si="89"/>
        <v>0.11726250224673926</v>
      </c>
      <c r="O62" s="337">
        <f t="shared" si="89"/>
        <v>0.11856370455916272</v>
      </c>
      <c r="P62" s="337">
        <f t="shared" si="89"/>
        <v>0.11931149754215015</v>
      </c>
      <c r="Q62" s="337">
        <f t="shared" si="89"/>
        <v>0.11831807731374787</v>
      </c>
      <c r="R62" s="337">
        <f t="shared" si="89"/>
        <v>0.11715812154655923</v>
      </c>
      <c r="S62" s="337">
        <f t="shared" si="89"/>
        <v>0.11931409208647699</v>
      </c>
      <c r="T62" s="337">
        <f t="shared" si="89"/>
        <v>0.12175525174330935</v>
      </c>
      <c r="U62" s="337">
        <f t="shared" si="89"/>
        <v>0.12257215188308906</v>
      </c>
      <c r="V62" s="337">
        <f t="shared" si="89"/>
        <v>0.12254024883109547</v>
      </c>
      <c r="W62" s="337">
        <f t="shared" si="89"/>
        <v>0.12961343091036909</v>
      </c>
      <c r="X62" s="337">
        <f t="shared" si="89"/>
        <v>0.12168298050675931</v>
      </c>
      <c r="Y62" s="337">
        <f t="shared" si="89"/>
        <v>0.12175305908436038</v>
      </c>
      <c r="Z62" s="337">
        <f t="shared" si="89"/>
        <v>0.12213397189607168</v>
      </c>
      <c r="AA62" s="337">
        <f t="shared" si="89"/>
        <v>0.12263635138920466</v>
      </c>
      <c r="AB62" s="337">
        <f t="shared" si="89"/>
        <v>0.12308904565711114</v>
      </c>
      <c r="AC62" s="337">
        <f t="shared" si="89"/>
        <v>0.12354438915695837</v>
      </c>
      <c r="AD62" s="337">
        <f t="shared" si="89"/>
        <v>0.12401136130658401</v>
      </c>
      <c r="AE62" s="337">
        <f t="shared" ref="AE62:AL62" si="90">AE15/AE$49</f>
        <v>0.12451217579549079</v>
      </c>
      <c r="AF62" s="337">
        <f t="shared" si="90"/>
        <v>0.12502937485293375</v>
      </c>
      <c r="AG62" s="337">
        <f t="shared" si="90"/>
        <v>0.12552157338791217</v>
      </c>
      <c r="AH62" s="337">
        <f t="shared" si="90"/>
        <v>0.12599175231441065</v>
      </c>
      <c r="AI62" s="337">
        <f t="shared" si="90"/>
        <v>0.12644700719822699</v>
      </c>
      <c r="AJ62" s="337">
        <f t="shared" si="90"/>
        <v>0.12698860941670351</v>
      </c>
      <c r="AK62" s="337">
        <f t="shared" si="90"/>
        <v>0.12749719595314507</v>
      </c>
      <c r="AL62" s="337">
        <f t="shared" si="90"/>
        <v>0.1280214063471484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1.6873659904297376E-2</v>
      </c>
      <c r="N63" s="336">
        <f t="shared" si="91"/>
        <v>1.6851848586919065E-2</v>
      </c>
      <c r="O63" s="336">
        <f t="shared" si="91"/>
        <v>1.6689966561212653E-2</v>
      </c>
      <c r="P63" s="336">
        <f t="shared" si="91"/>
        <v>1.758359119086382E-2</v>
      </c>
      <c r="Q63" s="336">
        <f t="shared" si="91"/>
        <v>1.6230504622591409E-2</v>
      </c>
      <c r="R63" s="336">
        <f t="shared" si="91"/>
        <v>1.587531172668976E-2</v>
      </c>
      <c r="S63" s="336">
        <f t="shared" si="91"/>
        <v>1.6198983550139625E-2</v>
      </c>
      <c r="T63" s="336">
        <f t="shared" si="91"/>
        <v>1.7548565212188581E-2</v>
      </c>
      <c r="U63" s="336">
        <f t="shared" si="91"/>
        <v>1.8104707250656351E-2</v>
      </c>
      <c r="V63" s="336">
        <f t="shared" si="91"/>
        <v>1.7045732644945653E-2</v>
      </c>
      <c r="W63" s="336">
        <f t="shared" si="91"/>
        <v>1.8879135270152919E-2</v>
      </c>
      <c r="X63" s="336">
        <f t="shared" si="91"/>
        <v>1.5905058870365835E-2</v>
      </c>
      <c r="Y63" s="336">
        <f t="shared" si="91"/>
        <v>1.591902632713121E-2</v>
      </c>
      <c r="Z63" s="336">
        <f t="shared" si="91"/>
        <v>1.5951741702974382E-2</v>
      </c>
      <c r="AA63" s="336">
        <f t="shared" si="91"/>
        <v>1.5983527296580542E-2</v>
      </c>
      <c r="AB63" s="336">
        <f t="shared" si="91"/>
        <v>1.6008307793860036E-2</v>
      </c>
      <c r="AC63" s="336">
        <f t="shared" si="91"/>
        <v>1.6043029410253359E-2</v>
      </c>
      <c r="AD63" s="336">
        <f t="shared" si="91"/>
        <v>1.6074421974912673E-2</v>
      </c>
      <c r="AE63" s="336">
        <f t="shared" ref="AE63:AL63" si="92">AE16/AE$49</f>
        <v>1.6106142167125397E-2</v>
      </c>
      <c r="AF63" s="336">
        <f t="shared" si="92"/>
        <v>1.6123671021190594E-2</v>
      </c>
      <c r="AG63" s="336">
        <f t="shared" si="92"/>
        <v>1.6139774267150096E-2</v>
      </c>
      <c r="AH63" s="336">
        <f t="shared" si="92"/>
        <v>1.6161406625450729E-2</v>
      </c>
      <c r="AI63" s="336">
        <f t="shared" si="92"/>
        <v>1.6177029077699055E-2</v>
      </c>
      <c r="AJ63" s="336">
        <f t="shared" si="92"/>
        <v>1.6198281571573287E-2</v>
      </c>
      <c r="AK63" s="336">
        <f t="shared" si="92"/>
        <v>1.6228068083058354E-2</v>
      </c>
      <c r="AL63" s="336">
        <f t="shared" si="92"/>
        <v>1.6257389778687566E-2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1.5732921127445017E-2</v>
      </c>
      <c r="N64" s="336">
        <f t="shared" si="93"/>
        <v>2.0375781386211531E-2</v>
      </c>
      <c r="O64" s="336">
        <f t="shared" si="93"/>
        <v>2.0246830575935962E-2</v>
      </c>
      <c r="P64" s="336">
        <f t="shared" si="93"/>
        <v>1.9546642073534536E-2</v>
      </c>
      <c r="Q64" s="336">
        <f t="shared" si="93"/>
        <v>1.95014244073109E-2</v>
      </c>
      <c r="R64" s="336">
        <f t="shared" si="93"/>
        <v>1.8192017289492393E-2</v>
      </c>
      <c r="S64" s="336">
        <f t="shared" si="93"/>
        <v>2.0315738523325352E-2</v>
      </c>
      <c r="T64" s="336">
        <f t="shared" si="93"/>
        <v>2.0144939000402269E-2</v>
      </c>
      <c r="U64" s="336">
        <f t="shared" si="93"/>
        <v>2.0994566822387952E-2</v>
      </c>
      <c r="V64" s="336">
        <f t="shared" si="93"/>
        <v>2.1039061792862062E-2</v>
      </c>
      <c r="W64" s="336">
        <f t="shared" si="93"/>
        <v>2.1663518715591933E-2</v>
      </c>
      <c r="X64" s="336">
        <f t="shared" si="93"/>
        <v>2.0989841841021019E-2</v>
      </c>
      <c r="Y64" s="336">
        <f t="shared" si="93"/>
        <v>2.1125804212262844E-2</v>
      </c>
      <c r="Z64" s="336">
        <f t="shared" si="93"/>
        <v>2.1281454351699716E-2</v>
      </c>
      <c r="AA64" s="336">
        <f t="shared" si="93"/>
        <v>2.1442446835614706E-2</v>
      </c>
      <c r="AB64" s="336">
        <f t="shared" si="93"/>
        <v>2.1589285276326881E-2</v>
      </c>
      <c r="AC64" s="336">
        <f t="shared" si="93"/>
        <v>2.1737165031052368E-2</v>
      </c>
      <c r="AD64" s="336">
        <f t="shared" si="93"/>
        <v>2.1889017000071693E-2</v>
      </c>
      <c r="AE64" s="336">
        <f t="shared" ref="AE64:AL64" si="94">AE17/AE$49</f>
        <v>2.2051371541904431E-2</v>
      </c>
      <c r="AF64" s="336">
        <f t="shared" si="94"/>
        <v>2.2204213926403669E-2</v>
      </c>
      <c r="AG64" s="336">
        <f t="shared" si="94"/>
        <v>2.2347896381794456E-2</v>
      </c>
      <c r="AH64" s="336">
        <f t="shared" si="94"/>
        <v>2.2473107282361991E-2</v>
      </c>
      <c r="AI64" s="336">
        <f t="shared" si="94"/>
        <v>2.2587681149665782E-2</v>
      </c>
      <c r="AJ64" s="336">
        <f t="shared" si="94"/>
        <v>2.2732072050658084E-2</v>
      </c>
      <c r="AK64" s="336">
        <f t="shared" si="94"/>
        <v>2.2876309810671906E-2</v>
      </c>
      <c r="AL64" s="336">
        <f t="shared" si="94"/>
        <v>2.3014501617415598E-2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9.963141127265096E-3</v>
      </c>
      <c r="N65" s="336">
        <f t="shared" si="95"/>
        <v>1.2291264028871918E-2</v>
      </c>
      <c r="O65" s="336">
        <f t="shared" si="95"/>
        <v>1.2248600766014103E-2</v>
      </c>
      <c r="P65" s="336">
        <f t="shared" si="95"/>
        <v>1.1116976919708347E-2</v>
      </c>
      <c r="Q65" s="336">
        <f t="shared" si="95"/>
        <v>1.0531967487619554E-2</v>
      </c>
      <c r="R65" s="336">
        <f t="shared" si="95"/>
        <v>1.0021367562672748E-2</v>
      </c>
      <c r="S65" s="336">
        <f t="shared" si="95"/>
        <v>1.1059275893254015E-2</v>
      </c>
      <c r="T65" s="336">
        <f t="shared" si="95"/>
        <v>1.0421690619504667E-2</v>
      </c>
      <c r="U65" s="336">
        <f t="shared" si="95"/>
        <v>1.0256961784770209E-2</v>
      </c>
      <c r="V65" s="336">
        <f t="shared" si="95"/>
        <v>9.9714833030510163E-3</v>
      </c>
      <c r="W65" s="336">
        <f t="shared" si="95"/>
        <v>1.0827369764593437E-2</v>
      </c>
      <c r="X65" s="336">
        <f t="shared" si="95"/>
        <v>1.1931697509776934E-2</v>
      </c>
      <c r="Y65" s="336">
        <f t="shared" si="95"/>
        <v>1.2096680769188864E-2</v>
      </c>
      <c r="Z65" s="336">
        <f t="shared" si="95"/>
        <v>1.2274539306980536E-2</v>
      </c>
      <c r="AA65" s="336">
        <f t="shared" si="95"/>
        <v>1.2465133962352843E-2</v>
      </c>
      <c r="AB65" s="336">
        <f t="shared" si="95"/>
        <v>1.2654775505789358E-2</v>
      </c>
      <c r="AC65" s="336">
        <f t="shared" si="95"/>
        <v>1.282954518594763E-2</v>
      </c>
      <c r="AD65" s="336">
        <f t="shared" si="95"/>
        <v>1.3006194987913184E-2</v>
      </c>
      <c r="AE65" s="336">
        <f t="shared" ref="AE65:AL65" si="96">AE18/AE$49</f>
        <v>1.3155851479481366E-2</v>
      </c>
      <c r="AF65" s="336">
        <f t="shared" si="96"/>
        <v>1.3346616545555445E-2</v>
      </c>
      <c r="AG65" s="336">
        <f t="shared" si="96"/>
        <v>1.3501493620634976E-2</v>
      </c>
      <c r="AH65" s="336">
        <f t="shared" si="96"/>
        <v>1.3654106440965803E-2</v>
      </c>
      <c r="AI65" s="336">
        <f t="shared" si="96"/>
        <v>1.3788994830408918E-2</v>
      </c>
      <c r="AJ65" s="336">
        <f t="shared" si="96"/>
        <v>1.3979750796350648E-2</v>
      </c>
      <c r="AK65" s="336">
        <f t="shared" si="96"/>
        <v>1.411983537549397E-2</v>
      </c>
      <c r="AL65" s="336">
        <f t="shared" si="96"/>
        <v>1.4308889418310843E-2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1.3158946098815995E-2</v>
      </c>
      <c r="N66" s="336">
        <f t="shared" si="97"/>
        <v>1.1890257050999378E-2</v>
      </c>
      <c r="O66" s="336">
        <f t="shared" si="97"/>
        <v>1.289787119712265E-2</v>
      </c>
      <c r="P66" s="336">
        <f t="shared" si="97"/>
        <v>1.3742872214842531E-2</v>
      </c>
      <c r="Q66" s="336">
        <f t="shared" si="97"/>
        <v>1.4342424611567995E-2</v>
      </c>
      <c r="R66" s="336">
        <f t="shared" si="97"/>
        <v>1.5785759258948026E-2</v>
      </c>
      <c r="S66" s="336">
        <f t="shared" si="97"/>
        <v>1.453702033974969E-2</v>
      </c>
      <c r="T66" s="336">
        <f t="shared" si="97"/>
        <v>1.5040335779351672E-2</v>
      </c>
      <c r="U66" s="336">
        <f t="shared" si="97"/>
        <v>1.4442940930839015E-2</v>
      </c>
      <c r="V66" s="336">
        <f t="shared" si="97"/>
        <v>1.5847516934159669E-2</v>
      </c>
      <c r="W66" s="336">
        <f t="shared" si="97"/>
        <v>1.6719329282225363E-2</v>
      </c>
      <c r="X66" s="336">
        <f t="shared" si="97"/>
        <v>1.549006794077509E-2</v>
      </c>
      <c r="Y66" s="336">
        <f t="shared" si="97"/>
        <v>1.5236801191018678E-2</v>
      </c>
      <c r="Z66" s="336">
        <f t="shared" si="97"/>
        <v>1.5218639644384043E-2</v>
      </c>
      <c r="AA66" s="336">
        <f t="shared" si="97"/>
        <v>1.5315062437066729E-2</v>
      </c>
      <c r="AB66" s="336">
        <f t="shared" si="97"/>
        <v>1.5423219805531069E-2</v>
      </c>
      <c r="AC66" s="336">
        <f t="shared" si="97"/>
        <v>1.5523000959996532E-2</v>
      </c>
      <c r="AD66" s="336">
        <f t="shared" si="97"/>
        <v>1.5624433881628997E-2</v>
      </c>
      <c r="AE66" s="336">
        <f t="shared" ref="AE66:AL66" si="98">AE19/AE$49</f>
        <v>1.5729929015400549E-2</v>
      </c>
      <c r="AF66" s="336">
        <f t="shared" si="98"/>
        <v>1.5838108825892323E-2</v>
      </c>
      <c r="AG66" s="336">
        <f t="shared" si="98"/>
        <v>1.5953420501966416E-2</v>
      </c>
      <c r="AH66" s="336">
        <f t="shared" si="98"/>
        <v>1.6051543256075048E-2</v>
      </c>
      <c r="AI66" s="336">
        <f t="shared" si="98"/>
        <v>1.6166563505649635E-2</v>
      </c>
      <c r="AJ66" s="336">
        <f t="shared" si="98"/>
        <v>1.6295865214955758E-2</v>
      </c>
      <c r="AK66" s="336">
        <f t="shared" si="98"/>
        <v>1.6405508594525817E-2</v>
      </c>
      <c r="AL66" s="336">
        <f t="shared" si="98"/>
        <v>1.6520139115204328E-2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5.8689008248310533E-2</v>
      </c>
      <c r="N67" s="336">
        <f t="shared" si="99"/>
        <v>5.5853351193737362E-2</v>
      </c>
      <c r="O67" s="336">
        <f t="shared" si="99"/>
        <v>5.6480435458877341E-2</v>
      </c>
      <c r="P67" s="336">
        <f t="shared" si="99"/>
        <v>5.7321415143200931E-2</v>
      </c>
      <c r="Q67" s="336">
        <f t="shared" si="99"/>
        <v>5.7711756184658014E-2</v>
      </c>
      <c r="R67" s="336">
        <f t="shared" si="99"/>
        <v>5.7283665708756322E-2</v>
      </c>
      <c r="S67" s="336">
        <f t="shared" si="99"/>
        <v>5.7203073780008308E-2</v>
      </c>
      <c r="T67" s="336">
        <f t="shared" si="99"/>
        <v>5.8599721131862167E-2</v>
      </c>
      <c r="U67" s="336">
        <f t="shared" si="99"/>
        <v>5.8772975094435534E-2</v>
      </c>
      <c r="V67" s="336">
        <f t="shared" si="99"/>
        <v>5.8636454156077072E-2</v>
      </c>
      <c r="W67" s="336">
        <f t="shared" si="99"/>
        <v>6.1524077877805436E-2</v>
      </c>
      <c r="X67" s="336">
        <f t="shared" si="99"/>
        <v>5.7366314344820438E-2</v>
      </c>
      <c r="Y67" s="336">
        <f t="shared" si="99"/>
        <v>5.737474658475878E-2</v>
      </c>
      <c r="Z67" s="336">
        <f t="shared" si="99"/>
        <v>5.7407596890033018E-2</v>
      </c>
      <c r="AA67" s="336">
        <f t="shared" si="99"/>
        <v>5.7430180857589837E-2</v>
      </c>
      <c r="AB67" s="336">
        <f t="shared" si="99"/>
        <v>5.7413457275603784E-2</v>
      </c>
      <c r="AC67" s="336">
        <f t="shared" si="99"/>
        <v>5.7411648569708471E-2</v>
      </c>
      <c r="AD67" s="336">
        <f t="shared" si="99"/>
        <v>5.741729346205747E-2</v>
      </c>
      <c r="AE67" s="336">
        <f t="shared" ref="AE67:AL67" si="100">AE20/AE$49</f>
        <v>5.7468881591579056E-2</v>
      </c>
      <c r="AF67" s="336">
        <f t="shared" si="100"/>
        <v>5.7516764533891721E-2</v>
      </c>
      <c r="AG67" s="336">
        <f t="shared" si="100"/>
        <v>5.7578988616366233E-2</v>
      </c>
      <c r="AH67" s="336">
        <f t="shared" si="100"/>
        <v>5.7651588709557063E-2</v>
      </c>
      <c r="AI67" s="336">
        <f t="shared" si="100"/>
        <v>5.7726738634803605E-2</v>
      </c>
      <c r="AJ67" s="336">
        <f t="shared" si="100"/>
        <v>5.7782639783165737E-2</v>
      </c>
      <c r="AK67" s="336">
        <f t="shared" si="100"/>
        <v>5.7867474089395035E-2</v>
      </c>
      <c r="AL67" s="336">
        <f t="shared" si="100"/>
        <v>5.7920486417530059E-2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0.12533847026957348</v>
      </c>
      <c r="N69" s="337">
        <f t="shared" si="101"/>
        <v>0.13061414428026594</v>
      </c>
      <c r="O69" s="337">
        <f t="shared" si="101"/>
        <v>0.12995944516636432</v>
      </c>
      <c r="P69" s="337">
        <f t="shared" si="101"/>
        <v>0.12683576240036809</v>
      </c>
      <c r="Q69" s="337">
        <f t="shared" si="101"/>
        <v>0.12572499145104324</v>
      </c>
      <c r="R69" s="337">
        <f t="shared" si="101"/>
        <v>0.12663266169771309</v>
      </c>
      <c r="S69" s="337">
        <f t="shared" si="101"/>
        <v>0.12202037730097105</v>
      </c>
      <c r="T69" s="337">
        <f t="shared" si="101"/>
        <v>0.12487261939526312</v>
      </c>
      <c r="U69" s="337">
        <f t="shared" si="101"/>
        <v>0.12307339020176263</v>
      </c>
      <c r="V69" s="337">
        <f t="shared" si="101"/>
        <v>0.1154825173123353</v>
      </c>
      <c r="W69" s="337">
        <f t="shared" si="101"/>
        <v>0.121705655061638</v>
      </c>
      <c r="X69" s="337">
        <f t="shared" si="101"/>
        <v>0.11623704488468441</v>
      </c>
      <c r="Y69" s="337">
        <f t="shared" si="101"/>
        <v>0.11550901723121888</v>
      </c>
      <c r="Z69" s="337">
        <f t="shared" si="101"/>
        <v>0.11460244366825877</v>
      </c>
      <c r="AA69" s="337">
        <f t="shared" si="101"/>
        <v>0.11361189962381395</v>
      </c>
      <c r="AB69" s="337">
        <f t="shared" si="101"/>
        <v>0.11250421311032785</v>
      </c>
      <c r="AC69" s="337">
        <f t="shared" si="101"/>
        <v>0.11120264233822315</v>
      </c>
      <c r="AD69" s="337">
        <f t="shared" si="101"/>
        <v>0.10990070468015845</v>
      </c>
      <c r="AE69" s="337">
        <f t="shared" ref="AE69:AL69" si="102">AE22/AE$49</f>
        <v>0.10849144789511937</v>
      </c>
      <c r="AF69" s="337">
        <f t="shared" si="102"/>
        <v>0.10703806580650349</v>
      </c>
      <c r="AG69" s="337">
        <f t="shared" si="102"/>
        <v>0.10558079153393027</v>
      </c>
      <c r="AH69" s="337">
        <f t="shared" si="102"/>
        <v>0.10407000588063486</v>
      </c>
      <c r="AI69" s="337">
        <f t="shared" si="102"/>
        <v>0.10258894735406872</v>
      </c>
      <c r="AJ69" s="337">
        <f t="shared" si="102"/>
        <v>0.10094956034609656</v>
      </c>
      <c r="AK69" s="337">
        <f t="shared" si="102"/>
        <v>9.9374345228175329E-2</v>
      </c>
      <c r="AL69" s="337">
        <f t="shared" si="102"/>
        <v>9.7984007480284283E-2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9.7561375357288857E-2</v>
      </c>
      <c r="N70" s="336">
        <f t="shared" si="103"/>
        <v>0.10416794894807972</v>
      </c>
      <c r="O70" s="336">
        <f t="shared" si="103"/>
        <v>0.1045801504381997</v>
      </c>
      <c r="P70" s="336">
        <f t="shared" si="103"/>
        <v>0.10123715482737487</v>
      </c>
      <c r="Q70" s="336">
        <f t="shared" si="103"/>
        <v>0.100609002208875</v>
      </c>
      <c r="R70" s="336">
        <f t="shared" si="103"/>
        <v>0.10311579502387644</v>
      </c>
      <c r="S70" s="336">
        <f t="shared" si="103"/>
        <v>9.966781188883285E-2</v>
      </c>
      <c r="T70" s="336">
        <f t="shared" si="103"/>
        <v>0.10136584693379566</v>
      </c>
      <c r="U70" s="336">
        <f t="shared" si="103"/>
        <v>9.9807670894013253E-2</v>
      </c>
      <c r="V70" s="336">
        <f t="shared" si="103"/>
        <v>9.5416160518651455E-2</v>
      </c>
      <c r="W70" s="336">
        <f t="shared" si="103"/>
        <v>0.10168703584006086</v>
      </c>
      <c r="X70" s="336">
        <f t="shared" si="103"/>
        <v>9.4127478591915503E-2</v>
      </c>
      <c r="Y70" s="336">
        <f t="shared" si="103"/>
        <v>9.371290912390233E-2</v>
      </c>
      <c r="Z70" s="336">
        <f t="shared" si="103"/>
        <v>9.320444643173556E-2</v>
      </c>
      <c r="AA70" s="336">
        <f t="shared" si="103"/>
        <v>9.2642515974874787E-2</v>
      </c>
      <c r="AB70" s="336">
        <f t="shared" si="103"/>
        <v>9.2044553854140107E-2</v>
      </c>
      <c r="AC70" s="336">
        <f t="shared" si="103"/>
        <v>9.1408802492745772E-2</v>
      </c>
      <c r="AD70" s="336">
        <f t="shared" si="103"/>
        <v>9.0721847956085552E-2</v>
      </c>
      <c r="AE70" s="336">
        <f t="shared" ref="AE70:AL70" si="104">AE23/AE$49</f>
        <v>8.9991330654613316E-2</v>
      </c>
      <c r="AF70" s="336">
        <f t="shared" si="104"/>
        <v>8.9265971555919699E-2</v>
      </c>
      <c r="AG70" s="336">
        <f t="shared" si="104"/>
        <v>8.8548269635516402E-2</v>
      </c>
      <c r="AH70" s="336">
        <f t="shared" si="104"/>
        <v>8.78246927783978E-2</v>
      </c>
      <c r="AI70" s="336">
        <f t="shared" si="104"/>
        <v>8.705279402120232E-2</v>
      </c>
      <c r="AJ70" s="336">
        <f t="shared" si="104"/>
        <v>8.6269183792902729E-2</v>
      </c>
      <c r="AK70" s="336">
        <f t="shared" si="104"/>
        <v>8.5445130833694469E-2</v>
      </c>
      <c r="AL70" s="336">
        <f t="shared" si="104"/>
        <v>8.4562363391441964E-2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2.7777094912284632E-2</v>
      </c>
      <c r="N71" s="336">
        <f t="shared" si="105"/>
        <v>2.6446195332186229E-2</v>
      </c>
      <c r="O71" s="336">
        <f t="shared" si="105"/>
        <v>2.5379294728164626E-2</v>
      </c>
      <c r="P71" s="336">
        <f t="shared" si="105"/>
        <v>2.5598607572993218E-2</v>
      </c>
      <c r="Q71" s="336">
        <f t="shared" si="105"/>
        <v>2.5115989242168232E-2</v>
      </c>
      <c r="R71" s="336">
        <f t="shared" si="105"/>
        <v>2.3516866673836651E-2</v>
      </c>
      <c r="S71" s="336">
        <f t="shared" si="105"/>
        <v>2.23525654121382E-2</v>
      </c>
      <c r="T71" s="336">
        <f t="shared" si="105"/>
        <v>2.3506772461467467E-2</v>
      </c>
      <c r="U71" s="336">
        <f t="shared" si="105"/>
        <v>2.3265719307749368E-2</v>
      </c>
      <c r="V71" s="336">
        <f t="shared" si="105"/>
        <v>2.0066356793683841E-2</v>
      </c>
      <c r="W71" s="336">
        <f t="shared" si="105"/>
        <v>2.001861922157713E-2</v>
      </c>
      <c r="X71" s="336">
        <f t="shared" si="105"/>
        <v>2.2109566292768907E-2</v>
      </c>
      <c r="Y71" s="336">
        <f t="shared" si="105"/>
        <v>2.1796108107316543E-2</v>
      </c>
      <c r="Z71" s="336">
        <f t="shared" si="105"/>
        <v>2.1397997236523206E-2</v>
      </c>
      <c r="AA71" s="336">
        <f t="shared" si="105"/>
        <v>2.0969383648939164E-2</v>
      </c>
      <c r="AB71" s="336">
        <f t="shared" si="105"/>
        <v>2.0459659256187746E-2</v>
      </c>
      <c r="AC71" s="336">
        <f t="shared" si="105"/>
        <v>1.9793839845477387E-2</v>
      </c>
      <c r="AD71" s="336">
        <f t="shared" si="105"/>
        <v>1.9178856724072903E-2</v>
      </c>
      <c r="AE71" s="336">
        <f t="shared" ref="AE71:AL71" si="106">AE24/AE$49</f>
        <v>1.8500117240506049E-2</v>
      </c>
      <c r="AF71" s="336">
        <f t="shared" si="106"/>
        <v>1.7772094250583806E-2</v>
      </c>
      <c r="AG71" s="336">
        <f t="shared" si="106"/>
        <v>1.7032521898413859E-2</v>
      </c>
      <c r="AH71" s="336">
        <f t="shared" si="106"/>
        <v>1.6245313102237046E-2</v>
      </c>
      <c r="AI71" s="336">
        <f t="shared" si="106"/>
        <v>1.5536153332866382E-2</v>
      </c>
      <c r="AJ71" s="336">
        <f t="shared" si="106"/>
        <v>1.4680376553193826E-2</v>
      </c>
      <c r="AK71" s="336">
        <f t="shared" si="106"/>
        <v>1.392921439448086E-2</v>
      </c>
      <c r="AL71" s="336">
        <f t="shared" si="106"/>
        <v>1.3421644088842331E-2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0.11227988155399478</v>
      </c>
      <c r="N73" s="337">
        <f t="shared" si="107"/>
        <v>0.10786088712294531</v>
      </c>
      <c r="O73" s="337">
        <f t="shared" si="107"/>
        <v>0.10600395660038715</v>
      </c>
      <c r="P73" s="337">
        <f t="shared" si="107"/>
        <v>0.1072863055372698</v>
      </c>
      <c r="Q73" s="337">
        <f t="shared" si="107"/>
        <v>0.10660535334857044</v>
      </c>
      <c r="R73" s="337">
        <f t="shared" si="107"/>
        <v>0.10870244730335449</v>
      </c>
      <c r="S73" s="337">
        <f t="shared" si="107"/>
        <v>9.7263997221129661E-2</v>
      </c>
      <c r="T73" s="337">
        <f t="shared" si="107"/>
        <v>9.7817892622252822E-2</v>
      </c>
      <c r="U73" s="337">
        <f t="shared" si="107"/>
        <v>9.8816839324666061E-2</v>
      </c>
      <c r="V73" s="337">
        <f t="shared" si="107"/>
        <v>0.10506949897240812</v>
      </c>
      <c r="W73" s="337">
        <f t="shared" si="107"/>
        <v>9.1620468032689917E-2</v>
      </c>
      <c r="X73" s="337">
        <f t="shared" si="107"/>
        <v>9.263190867483756E-2</v>
      </c>
      <c r="Y73" s="337">
        <f t="shared" si="107"/>
        <v>9.1640620500322359E-2</v>
      </c>
      <c r="Z73" s="337">
        <f t="shared" si="107"/>
        <v>9.0499758543186967E-2</v>
      </c>
      <c r="AA73" s="337">
        <f t="shared" si="107"/>
        <v>8.9433360565742054E-2</v>
      </c>
      <c r="AB73" s="337">
        <f t="shared" si="107"/>
        <v>8.8428693098504096E-2</v>
      </c>
      <c r="AC73" s="337">
        <f t="shared" si="107"/>
        <v>8.7480374542922845E-2</v>
      </c>
      <c r="AD73" s="337">
        <f t="shared" si="107"/>
        <v>8.6552862417564866E-2</v>
      </c>
      <c r="AE73" s="337">
        <f t="shared" ref="AE73:AL73" si="108">AE26/AE$49</f>
        <v>8.5665907891614587E-2</v>
      </c>
      <c r="AF73" s="337">
        <f t="shared" si="108"/>
        <v>8.4773763216030557E-2</v>
      </c>
      <c r="AG73" s="337">
        <f t="shared" si="108"/>
        <v>8.3893184430230999E-2</v>
      </c>
      <c r="AH73" s="337">
        <f t="shared" si="108"/>
        <v>8.3014110936211041E-2</v>
      </c>
      <c r="AI73" s="337">
        <f t="shared" si="108"/>
        <v>8.2158399661569945E-2</v>
      </c>
      <c r="AJ73" s="337">
        <f t="shared" si="108"/>
        <v>8.1310714253192265E-2</v>
      </c>
      <c r="AK73" s="337">
        <f t="shared" si="108"/>
        <v>8.0467502883334818E-2</v>
      </c>
      <c r="AL73" s="337">
        <f t="shared" si="108"/>
        <v>7.9622667029877678E-2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7.9108395683820058E-3</v>
      </c>
      <c r="N74" s="336">
        <f t="shared" si="109"/>
        <v>6.9722944929011084E-3</v>
      </c>
      <c r="O74" s="336">
        <f t="shared" si="109"/>
        <v>8.2310375134940633E-3</v>
      </c>
      <c r="P74" s="336">
        <f t="shared" si="109"/>
        <v>6.6197441360710853E-3</v>
      </c>
      <c r="Q74" s="336">
        <f t="shared" si="109"/>
        <v>6.5165924538578288E-3</v>
      </c>
      <c r="R74" s="336">
        <f t="shared" si="109"/>
        <v>8.2080432217320719E-3</v>
      </c>
      <c r="S74" s="336">
        <f t="shared" si="109"/>
        <v>6.7168402641325058E-3</v>
      </c>
      <c r="T74" s="336">
        <f t="shared" si="109"/>
        <v>6.1102532107931828E-3</v>
      </c>
      <c r="U74" s="336">
        <f t="shared" si="109"/>
        <v>7.0162403456419976E-3</v>
      </c>
      <c r="V74" s="336">
        <f t="shared" si="109"/>
        <v>6.9468716926870434E-3</v>
      </c>
      <c r="W74" s="336">
        <f t="shared" si="109"/>
        <v>5.9549439044711081E-3</v>
      </c>
      <c r="X74" s="336">
        <f t="shared" si="109"/>
        <v>5.8154144153494567E-3</v>
      </c>
      <c r="Y74" s="336">
        <f t="shared" si="109"/>
        <v>5.8369329119605006E-3</v>
      </c>
      <c r="Z74" s="336">
        <f t="shared" si="109"/>
        <v>5.9082308428374712E-3</v>
      </c>
      <c r="AA74" s="336">
        <f t="shared" si="109"/>
        <v>5.9867236093079021E-3</v>
      </c>
      <c r="AB74" s="336">
        <f t="shared" si="109"/>
        <v>6.0454660472681115E-3</v>
      </c>
      <c r="AC74" s="336">
        <f t="shared" si="109"/>
        <v>6.0990850872709628E-3</v>
      </c>
      <c r="AD74" s="336">
        <f t="shared" si="109"/>
        <v>6.1555631783897164E-3</v>
      </c>
      <c r="AE74" s="336">
        <f t="shared" ref="AE74:AL74" si="110">AE27/AE$49</f>
        <v>6.207797388522427E-3</v>
      </c>
      <c r="AF74" s="336">
        <f t="shared" si="110"/>
        <v>6.2594954840790203E-3</v>
      </c>
      <c r="AG74" s="336">
        <f t="shared" si="110"/>
        <v>6.3090361366134311E-3</v>
      </c>
      <c r="AH74" s="336">
        <f t="shared" si="110"/>
        <v>6.3594854281368582E-3</v>
      </c>
      <c r="AI74" s="336">
        <f t="shared" si="110"/>
        <v>6.4067097604988332E-3</v>
      </c>
      <c r="AJ74" s="336">
        <f t="shared" si="110"/>
        <v>6.4544548592376438E-3</v>
      </c>
      <c r="AK74" s="336">
        <f t="shared" si="110"/>
        <v>6.5006082614075169E-3</v>
      </c>
      <c r="AL74" s="336">
        <f t="shared" si="110"/>
        <v>6.544570043997478E-3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4.6246631551643588E-2</v>
      </c>
      <c r="N75" s="336">
        <f t="shared" si="111"/>
        <v>4.8109883210862514E-2</v>
      </c>
      <c r="O75" s="336">
        <f t="shared" si="111"/>
        <v>4.4788183947927072E-2</v>
      </c>
      <c r="P75" s="336">
        <f t="shared" si="111"/>
        <v>4.7204843870948185E-2</v>
      </c>
      <c r="Q75" s="336">
        <f t="shared" si="111"/>
        <v>4.75805520684386E-2</v>
      </c>
      <c r="R75" s="336">
        <f t="shared" si="111"/>
        <v>4.8442737419470305E-2</v>
      </c>
      <c r="S75" s="336">
        <f t="shared" si="111"/>
        <v>4.3769517000294619E-2</v>
      </c>
      <c r="T75" s="336">
        <f t="shared" si="111"/>
        <v>4.2816660229020205E-2</v>
      </c>
      <c r="U75" s="336">
        <f t="shared" si="111"/>
        <v>4.3064914477767842E-2</v>
      </c>
      <c r="V75" s="336">
        <f t="shared" si="111"/>
        <v>4.6596299194025241E-2</v>
      </c>
      <c r="W75" s="336">
        <f t="shared" si="111"/>
        <v>3.940307076066616E-2</v>
      </c>
      <c r="X75" s="336">
        <f t="shared" si="111"/>
        <v>3.9162796757672397E-2</v>
      </c>
      <c r="Y75" s="336">
        <f t="shared" si="111"/>
        <v>3.8732099106378988E-2</v>
      </c>
      <c r="Z75" s="336">
        <f t="shared" si="111"/>
        <v>3.8325076390729115E-2</v>
      </c>
      <c r="AA75" s="336">
        <f t="shared" si="111"/>
        <v>3.7926429517564003E-2</v>
      </c>
      <c r="AB75" s="336">
        <f t="shared" si="111"/>
        <v>3.752105798513055E-2</v>
      </c>
      <c r="AC75" s="336">
        <f t="shared" si="111"/>
        <v>3.7130806122159722E-2</v>
      </c>
      <c r="AD75" s="336">
        <f t="shared" si="111"/>
        <v>3.6736470332039722E-2</v>
      </c>
      <c r="AE75" s="336">
        <f t="shared" ref="AE75:AL75" si="112">AE28/AE$49</f>
        <v>3.6335917907464696E-2</v>
      </c>
      <c r="AF75" s="336">
        <f t="shared" si="112"/>
        <v>3.5935785797326258E-2</v>
      </c>
      <c r="AG75" s="336">
        <f t="shared" si="112"/>
        <v>3.555795522560197E-2</v>
      </c>
      <c r="AH75" s="336">
        <f t="shared" si="112"/>
        <v>3.5187579853412733E-2</v>
      </c>
      <c r="AI75" s="336">
        <f t="shared" si="112"/>
        <v>3.4837404038568894E-2</v>
      </c>
      <c r="AJ75" s="336">
        <f t="shared" si="112"/>
        <v>3.4481763490015867E-2</v>
      </c>
      <c r="AK75" s="336">
        <f t="shared" si="112"/>
        <v>3.412273736359004E-2</v>
      </c>
      <c r="AL75" s="336">
        <f t="shared" si="112"/>
        <v>3.3757429263862389E-2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3.8836607734484205E-2</v>
      </c>
      <c r="N76" s="336">
        <f t="shared" si="113"/>
        <v>3.4868271903792575E-2</v>
      </c>
      <c r="O76" s="336">
        <f t="shared" si="113"/>
        <v>3.3391875356276621E-2</v>
      </c>
      <c r="P76" s="336">
        <f t="shared" si="113"/>
        <v>3.4252806345362805E-2</v>
      </c>
      <c r="Q76" s="336">
        <f t="shared" si="113"/>
        <v>3.2764462680220006E-2</v>
      </c>
      <c r="R76" s="336">
        <f t="shared" si="113"/>
        <v>3.3352616101017481E-2</v>
      </c>
      <c r="S76" s="336">
        <f t="shared" si="113"/>
        <v>2.8566623120092723E-2</v>
      </c>
      <c r="T76" s="336">
        <f t="shared" si="113"/>
        <v>2.9971465226149036E-2</v>
      </c>
      <c r="U76" s="336">
        <f t="shared" si="113"/>
        <v>3.2559549796821012E-2</v>
      </c>
      <c r="V76" s="336">
        <f t="shared" si="113"/>
        <v>3.5956849190628949E-2</v>
      </c>
      <c r="W76" s="336">
        <f t="shared" si="113"/>
        <v>3.030501120159294E-2</v>
      </c>
      <c r="X76" s="336">
        <f t="shared" si="113"/>
        <v>3.2017678215082994E-2</v>
      </c>
      <c r="Y76" s="336">
        <f t="shared" si="113"/>
        <v>3.1506132740675624E-2</v>
      </c>
      <c r="Z76" s="336">
        <f t="shared" si="113"/>
        <v>3.0913596681309646E-2</v>
      </c>
      <c r="AA76" s="336">
        <f t="shared" si="113"/>
        <v>3.0390577656800439E-2</v>
      </c>
      <c r="AB76" s="336">
        <f t="shared" si="113"/>
        <v>2.9924983174207682E-2</v>
      </c>
      <c r="AC76" s="336">
        <f t="shared" si="113"/>
        <v>2.9448506060859046E-2</v>
      </c>
      <c r="AD76" s="336">
        <f t="shared" si="113"/>
        <v>2.8982737469642514E-2</v>
      </c>
      <c r="AE76" s="336">
        <f t="shared" ref="AE76:AL76" si="114">AE29/AE$49</f>
        <v>2.8551766009480766E-2</v>
      </c>
      <c r="AF76" s="336">
        <f t="shared" si="114"/>
        <v>2.8107633837443382E-2</v>
      </c>
      <c r="AG76" s="336">
        <f t="shared" si="114"/>
        <v>2.7652520608978735E-2</v>
      </c>
      <c r="AH76" s="336">
        <f t="shared" si="114"/>
        <v>2.7194799950274167E-2</v>
      </c>
      <c r="AI76" s="336">
        <f t="shared" si="114"/>
        <v>2.6745451791147803E-2</v>
      </c>
      <c r="AJ76" s="336">
        <f t="shared" si="114"/>
        <v>2.6306052098820011E-2</v>
      </c>
      <c r="AK76" s="336">
        <f t="shared" si="114"/>
        <v>2.5863071068275064E-2</v>
      </c>
      <c r="AL76" s="336">
        <f t="shared" si="114"/>
        <v>2.5418060132467484E-2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1.9285802699484982E-2</v>
      </c>
      <c r="N77" s="336">
        <f t="shared" si="115"/>
        <v>1.7910437515389122E-2</v>
      </c>
      <c r="O77" s="336">
        <f t="shared" si="115"/>
        <v>1.9592859782689407E-2</v>
      </c>
      <c r="P77" s="336">
        <f t="shared" si="115"/>
        <v>1.9208911184887718E-2</v>
      </c>
      <c r="Q77" s="336">
        <f t="shared" si="115"/>
        <v>1.9743746146054002E-2</v>
      </c>
      <c r="R77" s="336">
        <f t="shared" si="115"/>
        <v>1.869905056113462E-2</v>
      </c>
      <c r="S77" s="336">
        <f t="shared" si="115"/>
        <v>1.8211016836609816E-2</v>
      </c>
      <c r="T77" s="336">
        <f t="shared" si="115"/>
        <v>1.8919513956290396E-2</v>
      </c>
      <c r="U77" s="336">
        <f t="shared" si="115"/>
        <v>1.6176134704435224E-2</v>
      </c>
      <c r="V77" s="336">
        <f t="shared" si="115"/>
        <v>1.5569478895066907E-2</v>
      </c>
      <c r="W77" s="336">
        <f t="shared" si="115"/>
        <v>1.5957442165959703E-2</v>
      </c>
      <c r="X77" s="336">
        <f t="shared" si="115"/>
        <v>1.5636019286732711E-2</v>
      </c>
      <c r="Y77" s="336">
        <f t="shared" si="115"/>
        <v>1.5565455741307244E-2</v>
      </c>
      <c r="Z77" s="336">
        <f t="shared" si="115"/>
        <v>1.5352854628310732E-2</v>
      </c>
      <c r="AA77" s="336">
        <f t="shared" si="115"/>
        <v>1.512962978206971E-2</v>
      </c>
      <c r="AB77" s="336">
        <f t="shared" si="115"/>
        <v>1.493718589189775E-2</v>
      </c>
      <c r="AC77" s="336">
        <f t="shared" si="115"/>
        <v>1.4801977272633111E-2</v>
      </c>
      <c r="AD77" s="336">
        <f t="shared" si="115"/>
        <v>1.4678091437492923E-2</v>
      </c>
      <c r="AE77" s="336">
        <f t="shared" ref="AE77:AL77" si="116">AE30/AE$49</f>
        <v>1.4570426586146708E-2</v>
      </c>
      <c r="AF77" s="336">
        <f t="shared" si="116"/>
        <v>1.4470848097181889E-2</v>
      </c>
      <c r="AG77" s="336">
        <f t="shared" si="116"/>
        <v>1.4373672459036859E-2</v>
      </c>
      <c r="AH77" s="336">
        <f t="shared" si="116"/>
        <v>1.4272245704387291E-2</v>
      </c>
      <c r="AI77" s="336">
        <f t="shared" si="116"/>
        <v>1.4168834071354419E-2</v>
      </c>
      <c r="AJ77" s="336">
        <f t="shared" si="116"/>
        <v>1.4068443805118751E-2</v>
      </c>
      <c r="AK77" s="336">
        <f t="shared" si="116"/>
        <v>1.3981086190062204E-2</v>
      </c>
      <c r="AL77" s="336">
        <f t="shared" si="116"/>
        <v>1.3902607589550335E-2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0.1079748381904663</v>
      </c>
      <c r="N79" s="337">
        <f t="shared" si="117"/>
        <v>0.10386272326033366</v>
      </c>
      <c r="O79" s="337">
        <f t="shared" si="117"/>
        <v>0.1030420320031968</v>
      </c>
      <c r="P79" s="337">
        <f t="shared" si="117"/>
        <v>0.10334453300296735</v>
      </c>
      <c r="Q79" s="337">
        <f t="shared" si="117"/>
        <v>0.10353143885077354</v>
      </c>
      <c r="R79" s="337">
        <f t="shared" si="117"/>
        <v>0.10295036149253559</v>
      </c>
      <c r="S79" s="337">
        <f t="shared" si="117"/>
        <v>0.11002886550512504</v>
      </c>
      <c r="T79" s="337">
        <f t="shared" si="117"/>
        <v>0.10839089215305019</v>
      </c>
      <c r="U79" s="337">
        <f t="shared" si="117"/>
        <v>0.10224403688735249</v>
      </c>
      <c r="V79" s="337">
        <f t="shared" si="117"/>
        <v>0.10167949449124083</v>
      </c>
      <c r="W79" s="337">
        <f t="shared" si="117"/>
        <v>9.9759468061348028E-2</v>
      </c>
      <c r="X79" s="337">
        <f t="shared" si="117"/>
        <v>0.10208981575501223</v>
      </c>
      <c r="Y79" s="337">
        <f t="shared" si="117"/>
        <v>0.10249093006726435</v>
      </c>
      <c r="Z79" s="337">
        <f t="shared" si="117"/>
        <v>0.10299504566938436</v>
      </c>
      <c r="AA79" s="337">
        <f t="shared" si="117"/>
        <v>0.10350027884162316</v>
      </c>
      <c r="AB79" s="337">
        <f t="shared" si="117"/>
        <v>0.10398543203644178</v>
      </c>
      <c r="AC79" s="337">
        <f t="shared" si="117"/>
        <v>0.10447638132812297</v>
      </c>
      <c r="AD79" s="337">
        <f t="shared" si="117"/>
        <v>0.10498457675656021</v>
      </c>
      <c r="AE79" s="337">
        <f t="shared" ref="AE79:AL79" si="118">AE32/AE$49</f>
        <v>0.10554538372413842</v>
      </c>
      <c r="AF79" s="337">
        <f t="shared" si="118"/>
        <v>0.10607839054587385</v>
      </c>
      <c r="AG79" s="337">
        <f t="shared" si="118"/>
        <v>0.10656815862163903</v>
      </c>
      <c r="AH79" s="337">
        <f t="shared" si="118"/>
        <v>0.10709384416534576</v>
      </c>
      <c r="AI79" s="337">
        <f t="shared" si="118"/>
        <v>0.10759518186023156</v>
      </c>
      <c r="AJ79" s="337">
        <f t="shared" si="118"/>
        <v>0.10814164070381678</v>
      </c>
      <c r="AK79" s="337">
        <f t="shared" si="118"/>
        <v>0.10870903016308631</v>
      </c>
      <c r="AL79" s="337">
        <f t="shared" si="118"/>
        <v>0.10924160585105813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8.7521081979674967E-2</v>
      </c>
      <c r="N80" s="336">
        <f t="shared" si="119"/>
        <v>8.1170979786715267E-2</v>
      </c>
      <c r="O80" s="336">
        <f t="shared" si="119"/>
        <v>8.1673529196635633E-2</v>
      </c>
      <c r="P80" s="336">
        <f t="shared" si="119"/>
        <v>8.1813326512702761E-2</v>
      </c>
      <c r="Q80" s="336">
        <f t="shared" si="119"/>
        <v>8.355418346662416E-2</v>
      </c>
      <c r="R80" s="336">
        <f t="shared" si="119"/>
        <v>7.9821418621441681E-2</v>
      </c>
      <c r="S80" s="336">
        <f t="shared" si="119"/>
        <v>8.6736582256811148E-2</v>
      </c>
      <c r="T80" s="336">
        <f t="shared" si="119"/>
        <v>8.5871699173768634E-2</v>
      </c>
      <c r="U80" s="336">
        <f t="shared" si="119"/>
        <v>8.1454331555699935E-2</v>
      </c>
      <c r="V80" s="336">
        <f t="shared" si="119"/>
        <v>8.0919530585462751E-2</v>
      </c>
      <c r="W80" s="336">
        <f t="shared" si="119"/>
        <v>8.0113080986137855E-2</v>
      </c>
      <c r="X80" s="336">
        <f t="shared" si="119"/>
        <v>8.2747226215776737E-2</v>
      </c>
      <c r="Y80" s="336">
        <f t="shared" si="119"/>
        <v>8.3167470939905466E-2</v>
      </c>
      <c r="Z80" s="336">
        <f t="shared" si="119"/>
        <v>8.3690774842032092E-2</v>
      </c>
      <c r="AA80" s="336">
        <f t="shared" si="119"/>
        <v>8.421206454771632E-2</v>
      </c>
      <c r="AB80" s="336">
        <f t="shared" si="119"/>
        <v>8.4697670984365522E-2</v>
      </c>
      <c r="AC80" s="336">
        <f t="shared" si="119"/>
        <v>8.5192041253366449E-2</v>
      </c>
      <c r="AD80" s="336">
        <f t="shared" si="119"/>
        <v>8.5699742135183707E-2</v>
      </c>
      <c r="AE80" s="336">
        <f t="shared" ref="AE80:AL80" si="120">AE33/AE$49</f>
        <v>8.6272918347680583E-2</v>
      </c>
      <c r="AF80" s="336">
        <f t="shared" si="120"/>
        <v>8.6817076507757385E-2</v>
      </c>
      <c r="AG80" s="336">
        <f t="shared" si="120"/>
        <v>8.7324268715186809E-2</v>
      </c>
      <c r="AH80" s="336">
        <f t="shared" si="120"/>
        <v>8.7857688727096608E-2</v>
      </c>
      <c r="AI80" s="336">
        <f t="shared" si="120"/>
        <v>8.8369194928812303E-2</v>
      </c>
      <c r="AJ80" s="336">
        <f t="shared" si="120"/>
        <v>8.8932369648101167E-2</v>
      </c>
      <c r="AK80" s="336">
        <f t="shared" si="120"/>
        <v>8.9502040448245487E-2</v>
      </c>
      <c r="AL80" s="336">
        <f t="shared" si="120"/>
        <v>9.002905810244978E-2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1.8934894543138753E-2</v>
      </c>
      <c r="N81" s="336">
        <f t="shared" si="121"/>
        <v>2.1592452280687995E-2</v>
      </c>
      <c r="O81" s="336">
        <f t="shared" si="121"/>
        <v>2.0244613654990803E-2</v>
      </c>
      <c r="P81" s="336">
        <f t="shared" si="121"/>
        <v>2.052623559681499E-2</v>
      </c>
      <c r="Q81" s="336">
        <f t="shared" si="121"/>
        <v>1.8888769138719362E-2</v>
      </c>
      <c r="R81" s="336">
        <f t="shared" si="121"/>
        <v>2.2176017305985164E-2</v>
      </c>
      <c r="S81" s="336">
        <f t="shared" si="121"/>
        <v>2.2472818299382365E-2</v>
      </c>
      <c r="T81" s="336">
        <f t="shared" si="121"/>
        <v>2.1653243123570885E-2</v>
      </c>
      <c r="U81" s="336">
        <f t="shared" si="121"/>
        <v>1.9856430543416497E-2</v>
      </c>
      <c r="V81" s="336">
        <f t="shared" si="121"/>
        <v>1.9952629740033666E-2</v>
      </c>
      <c r="W81" s="336">
        <f t="shared" si="121"/>
        <v>1.8628497542245923E-2</v>
      </c>
      <c r="X81" s="336">
        <f t="shared" si="121"/>
        <v>1.8534120996192963E-2</v>
      </c>
      <c r="Y81" s="336">
        <f t="shared" si="121"/>
        <v>1.8508553456693885E-2</v>
      </c>
      <c r="Z81" s="336">
        <f t="shared" si="121"/>
        <v>1.8483263735791993E-2</v>
      </c>
      <c r="AA81" s="336">
        <f t="shared" si="121"/>
        <v>1.8461005046053393E-2</v>
      </c>
      <c r="AB81" s="336">
        <f t="shared" si="121"/>
        <v>1.8452918327062976E-2</v>
      </c>
      <c r="AC81" s="336">
        <f t="shared" si="121"/>
        <v>1.8443615844972904E-2</v>
      </c>
      <c r="AD81" s="336">
        <f t="shared" si="121"/>
        <v>1.8438219735700496E-2</v>
      </c>
      <c r="AE81" s="336">
        <f t="shared" ref="AE81:AL81" si="122">AE34/AE$49</f>
        <v>1.8421769085968223E-2</v>
      </c>
      <c r="AF81" s="336">
        <f t="shared" si="122"/>
        <v>1.8403037507389825E-2</v>
      </c>
      <c r="AG81" s="336">
        <f t="shared" si="122"/>
        <v>1.8380566383601818E-2</v>
      </c>
      <c r="AH81" s="336">
        <f t="shared" si="122"/>
        <v>1.8367944684780223E-2</v>
      </c>
      <c r="AI81" s="336">
        <f t="shared" si="122"/>
        <v>1.8354320911014421E-2</v>
      </c>
      <c r="AJ81" s="336">
        <f t="shared" si="122"/>
        <v>1.833098542377128E-2</v>
      </c>
      <c r="AK81" s="336">
        <f t="shared" si="122"/>
        <v>1.8325351133485719E-2</v>
      </c>
      <c r="AL81" s="336">
        <f t="shared" si="122"/>
        <v>1.832464029129709E-2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1.5188616676525542E-3</v>
      </c>
      <c r="N82" s="336">
        <f t="shared" si="123"/>
        <v>1.099291192930387E-3</v>
      </c>
      <c r="O82" s="336">
        <f t="shared" si="123"/>
        <v>1.1238891515703685E-3</v>
      </c>
      <c r="P82" s="336">
        <f t="shared" si="123"/>
        <v>1.0049708934496042E-3</v>
      </c>
      <c r="Q82" s="336">
        <f t="shared" si="123"/>
        <v>1.0884862454300179E-3</v>
      </c>
      <c r="R82" s="336">
        <f t="shared" si="123"/>
        <v>9.5292556510873311E-4</v>
      </c>
      <c r="S82" s="336">
        <f t="shared" si="123"/>
        <v>8.1946494893152244E-4</v>
      </c>
      <c r="T82" s="336">
        <f t="shared" si="123"/>
        <v>8.6594985571065747E-4</v>
      </c>
      <c r="U82" s="336">
        <f t="shared" si="123"/>
        <v>9.3327478823607005E-4</v>
      </c>
      <c r="V82" s="336">
        <f t="shared" si="123"/>
        <v>8.0733416574442637E-4</v>
      </c>
      <c r="W82" s="336">
        <f t="shared" si="123"/>
        <v>1.0178895329642475E-3</v>
      </c>
      <c r="X82" s="336">
        <f t="shared" si="123"/>
        <v>8.0846854304253337E-4</v>
      </c>
      <c r="Y82" s="336">
        <f t="shared" si="123"/>
        <v>8.149056706650002E-4</v>
      </c>
      <c r="Z82" s="336">
        <f t="shared" si="123"/>
        <v>8.2100709156027771E-4</v>
      </c>
      <c r="AA82" s="336">
        <f t="shared" si="123"/>
        <v>8.2720924785346049E-4</v>
      </c>
      <c r="AB82" s="336">
        <f t="shared" si="123"/>
        <v>8.3484272501328132E-4</v>
      </c>
      <c r="AC82" s="336">
        <f t="shared" si="123"/>
        <v>8.4072422978362284E-4</v>
      </c>
      <c r="AD82" s="336">
        <f t="shared" si="123"/>
        <v>8.4661488567600702E-4</v>
      </c>
      <c r="AE82" s="336">
        <f t="shared" ref="AE82:AL82" si="124">AE35/AE$49</f>
        <v>8.5069629048963133E-4</v>
      </c>
      <c r="AF82" s="336">
        <f t="shared" si="124"/>
        <v>8.5827653072664465E-4</v>
      </c>
      <c r="AG82" s="336">
        <f t="shared" si="124"/>
        <v>8.6332352285040256E-4</v>
      </c>
      <c r="AH82" s="336">
        <f t="shared" si="124"/>
        <v>8.6821075346892452E-4</v>
      </c>
      <c r="AI82" s="336">
        <f t="shared" si="124"/>
        <v>8.716660204048653E-4</v>
      </c>
      <c r="AJ82" s="336">
        <f t="shared" si="124"/>
        <v>8.7828563194434323E-4</v>
      </c>
      <c r="AK82" s="336">
        <f t="shared" si="124"/>
        <v>8.8163858135511597E-4</v>
      </c>
      <c r="AL82" s="336">
        <f t="shared" si="124"/>
        <v>8.879074573112613E-4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7.9992719476826249E-2</v>
      </c>
      <c r="N84" s="337">
        <f t="shared" si="125"/>
        <v>8.3605120685176518E-2</v>
      </c>
      <c r="O84" s="337">
        <f t="shared" si="125"/>
        <v>8.644957324706036E-2</v>
      </c>
      <c r="P84" s="337">
        <f t="shared" si="125"/>
        <v>8.4276437981456259E-2</v>
      </c>
      <c r="Q84" s="337">
        <f t="shared" si="125"/>
        <v>8.5746680701353523E-2</v>
      </c>
      <c r="R84" s="337">
        <f t="shared" si="125"/>
        <v>8.1207344381546614E-2</v>
      </c>
      <c r="S84" s="337">
        <f t="shared" si="125"/>
        <v>7.8860654731204571E-2</v>
      </c>
      <c r="T84" s="337">
        <f t="shared" si="125"/>
        <v>8.0205107146701551E-2</v>
      </c>
      <c r="U84" s="337">
        <f t="shared" si="125"/>
        <v>7.805320825120847E-2</v>
      </c>
      <c r="V84" s="337">
        <f t="shared" si="125"/>
        <v>7.4683895294104671E-2</v>
      </c>
      <c r="W84" s="337">
        <f t="shared" si="125"/>
        <v>7.5637465664178574E-2</v>
      </c>
      <c r="X84" s="337">
        <f t="shared" si="125"/>
        <v>7.5798956299488018E-2</v>
      </c>
      <c r="Y84" s="337">
        <f t="shared" si="125"/>
        <v>7.5750343786219143E-2</v>
      </c>
      <c r="Z84" s="337">
        <f t="shared" si="125"/>
        <v>7.5713871073816386E-2</v>
      </c>
      <c r="AA84" s="337">
        <f t="shared" si="125"/>
        <v>7.5627265128247537E-2</v>
      </c>
      <c r="AB84" s="337">
        <f t="shared" si="125"/>
        <v>7.5469317589087079E-2</v>
      </c>
      <c r="AC84" s="337">
        <f t="shared" si="125"/>
        <v>7.5316133309476924E-2</v>
      </c>
      <c r="AD84" s="337">
        <f t="shared" si="125"/>
        <v>7.5174827705481617E-2</v>
      </c>
      <c r="AE84" s="337">
        <f t="shared" ref="AE84:AL84" si="126">AE37/AE$49</f>
        <v>7.5022678803289389E-2</v>
      </c>
      <c r="AF84" s="337">
        <f t="shared" si="126"/>
        <v>7.4878700105223503E-2</v>
      </c>
      <c r="AG84" s="337">
        <f t="shared" si="126"/>
        <v>7.4717389052946684E-2</v>
      </c>
      <c r="AH84" s="337">
        <f t="shared" si="126"/>
        <v>7.461519230309821E-2</v>
      </c>
      <c r="AI84" s="337">
        <f t="shared" si="126"/>
        <v>7.4504212069216966E-2</v>
      </c>
      <c r="AJ84" s="337">
        <f t="shared" si="126"/>
        <v>7.4401815767772633E-2</v>
      </c>
      <c r="AK84" s="337">
        <f t="shared" si="126"/>
        <v>7.4270941042641078E-2</v>
      </c>
      <c r="AL84" s="337">
        <f t="shared" si="126"/>
        <v>7.40915603464644E-2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6.2673025732379636E-2</v>
      </c>
      <c r="N85" s="336">
        <f t="shared" si="127"/>
        <v>6.5390776059715577E-2</v>
      </c>
      <c r="O85" s="336">
        <f t="shared" si="127"/>
        <v>6.7927147457454151E-2</v>
      </c>
      <c r="P85" s="336">
        <f t="shared" si="127"/>
        <v>6.5983176777146504E-2</v>
      </c>
      <c r="Q85" s="336">
        <f t="shared" si="127"/>
        <v>6.8623990307132759E-2</v>
      </c>
      <c r="R85" s="336">
        <f t="shared" si="127"/>
        <v>6.2692446280347591E-2</v>
      </c>
      <c r="S85" s="336">
        <f t="shared" si="127"/>
        <v>6.0714453774086685E-2</v>
      </c>
      <c r="T85" s="336">
        <f t="shared" si="127"/>
        <v>6.0691815290746014E-2</v>
      </c>
      <c r="U85" s="336">
        <f t="shared" si="127"/>
        <v>5.7623430103567831E-2</v>
      </c>
      <c r="V85" s="336">
        <f t="shared" si="127"/>
        <v>5.5366462561843348E-2</v>
      </c>
      <c r="W85" s="336">
        <f t="shared" si="127"/>
        <v>5.5413945566012673E-2</v>
      </c>
      <c r="X85" s="336">
        <f t="shared" si="127"/>
        <v>5.1350967032954213E-2</v>
      </c>
      <c r="Y85" s="336">
        <f t="shared" si="127"/>
        <v>5.0924266077310334E-2</v>
      </c>
      <c r="Z85" s="336">
        <f t="shared" si="127"/>
        <v>5.0571015659655078E-2</v>
      </c>
      <c r="AA85" s="336">
        <f t="shared" si="127"/>
        <v>5.0197088095588947E-2</v>
      </c>
      <c r="AB85" s="336">
        <f t="shared" si="127"/>
        <v>4.9764045114473014E-2</v>
      </c>
      <c r="AC85" s="336">
        <f t="shared" si="127"/>
        <v>4.9334738442174002E-2</v>
      </c>
      <c r="AD85" s="336">
        <f t="shared" si="127"/>
        <v>4.8899406745046246E-2</v>
      </c>
      <c r="AE85" s="336">
        <f t="shared" ref="AE85:AL85" si="128">AE38/AE$49</f>
        <v>4.8447317695210594E-2</v>
      </c>
      <c r="AF85" s="336">
        <f t="shared" si="128"/>
        <v>4.7997773128166887E-2</v>
      </c>
      <c r="AG85" s="336">
        <f t="shared" si="128"/>
        <v>4.753428906805985E-2</v>
      </c>
      <c r="AH85" s="336">
        <f t="shared" si="128"/>
        <v>4.7144172539167119E-2</v>
      </c>
      <c r="AI85" s="336">
        <f t="shared" si="128"/>
        <v>4.675488752866469E-2</v>
      </c>
      <c r="AJ85" s="336">
        <f t="shared" si="128"/>
        <v>4.6360158082391911E-2</v>
      </c>
      <c r="AK85" s="336">
        <f t="shared" si="128"/>
        <v>4.5935855055028847E-2</v>
      </c>
      <c r="AL85" s="336">
        <f t="shared" si="128"/>
        <v>4.5462201161536778E-2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1.7319693744446623E-2</v>
      </c>
      <c r="N86" s="336">
        <f t="shared" si="129"/>
        <v>1.821434462546094E-2</v>
      </c>
      <c r="O86" s="336">
        <f t="shared" si="129"/>
        <v>1.8522425789606212E-2</v>
      </c>
      <c r="P86" s="336">
        <f t="shared" si="129"/>
        <v>1.8293261204309765E-2</v>
      </c>
      <c r="Q86" s="336">
        <f t="shared" si="129"/>
        <v>1.7122690394220763E-2</v>
      </c>
      <c r="R86" s="336">
        <f t="shared" si="129"/>
        <v>1.851489810119903E-2</v>
      </c>
      <c r="S86" s="336">
        <f t="shared" si="129"/>
        <v>1.8146200957117886E-2</v>
      </c>
      <c r="T86" s="336">
        <f t="shared" si="129"/>
        <v>1.9513291855955545E-2</v>
      </c>
      <c r="U86" s="336">
        <f t="shared" si="129"/>
        <v>2.0429778147640642E-2</v>
      </c>
      <c r="V86" s="336">
        <f t="shared" si="129"/>
        <v>1.931743273226133E-2</v>
      </c>
      <c r="W86" s="336">
        <f t="shared" si="129"/>
        <v>2.0223520098165894E-2</v>
      </c>
      <c r="X86" s="336">
        <f t="shared" si="129"/>
        <v>2.4447989266533791E-2</v>
      </c>
      <c r="Y86" s="336">
        <f t="shared" si="129"/>
        <v>2.4826077708908812E-2</v>
      </c>
      <c r="Z86" s="336">
        <f t="shared" si="129"/>
        <v>2.5142855414161312E-2</v>
      </c>
      <c r="AA86" s="336">
        <f t="shared" si="129"/>
        <v>2.5430177032658596E-2</v>
      </c>
      <c r="AB86" s="336">
        <f t="shared" si="129"/>
        <v>2.5705272474614065E-2</v>
      </c>
      <c r="AC86" s="336">
        <f t="shared" si="129"/>
        <v>2.5981394867302929E-2</v>
      </c>
      <c r="AD86" s="336">
        <f t="shared" si="129"/>
        <v>2.6275420960435371E-2</v>
      </c>
      <c r="AE86" s="336">
        <f t="shared" ref="AE86:AL86" si="130">AE39/AE$49</f>
        <v>2.6575361108078788E-2</v>
      </c>
      <c r="AF86" s="336">
        <f t="shared" si="130"/>
        <v>2.6880926977056612E-2</v>
      </c>
      <c r="AG86" s="336">
        <f t="shared" si="130"/>
        <v>2.7183099984886831E-2</v>
      </c>
      <c r="AH86" s="336">
        <f t="shared" si="130"/>
        <v>2.7471019763931091E-2</v>
      </c>
      <c r="AI86" s="336">
        <f t="shared" si="130"/>
        <v>2.7749324540552268E-2</v>
      </c>
      <c r="AJ86" s="336">
        <f t="shared" si="130"/>
        <v>2.8041657685380712E-2</v>
      </c>
      <c r="AK86" s="336">
        <f t="shared" si="130"/>
        <v>2.8335085987612228E-2</v>
      </c>
      <c r="AL86" s="336">
        <f t="shared" si="130"/>
        <v>2.8629359184927625E-2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7.8047122453206913E-2</v>
      </c>
      <c r="N88" s="337">
        <f t="shared" si="131"/>
        <v>7.5092632829140374E-2</v>
      </c>
      <c r="O88" s="337">
        <f t="shared" si="131"/>
        <v>7.7051342729714353E-2</v>
      </c>
      <c r="P88" s="337">
        <f t="shared" si="131"/>
        <v>7.5876399839498787E-2</v>
      </c>
      <c r="Q88" s="337">
        <f t="shared" si="131"/>
        <v>7.7480589009554388E-2</v>
      </c>
      <c r="R88" s="337">
        <f t="shared" si="131"/>
        <v>8.089120687085212E-2</v>
      </c>
      <c r="S88" s="337">
        <f t="shared" si="131"/>
        <v>7.9173437181519396E-2</v>
      </c>
      <c r="T88" s="337">
        <f t="shared" si="131"/>
        <v>7.6443086436150817E-2</v>
      </c>
      <c r="U88" s="337">
        <f t="shared" si="131"/>
        <v>7.7599572012315529E-2</v>
      </c>
      <c r="V88" s="337">
        <f t="shared" si="131"/>
        <v>7.8567961507216885E-2</v>
      </c>
      <c r="W88" s="337">
        <f t="shared" si="131"/>
        <v>6.9701449963013196E-2</v>
      </c>
      <c r="X88" s="337">
        <f t="shared" si="131"/>
        <v>7.8246660945031299E-2</v>
      </c>
      <c r="Y88" s="337">
        <f t="shared" si="131"/>
        <v>7.7982140139418815E-2</v>
      </c>
      <c r="Z88" s="337">
        <f t="shared" si="131"/>
        <v>7.7744480294386575E-2</v>
      </c>
      <c r="AA88" s="337">
        <f t="shared" si="131"/>
        <v>7.7510951783702833E-2</v>
      </c>
      <c r="AB88" s="337">
        <f t="shared" si="131"/>
        <v>7.7211110003283984E-2</v>
      </c>
      <c r="AC88" s="337">
        <f t="shared" si="131"/>
        <v>7.7019017524172728E-2</v>
      </c>
      <c r="AD88" s="337">
        <f t="shared" si="131"/>
        <v>7.6816924610035295E-2</v>
      </c>
      <c r="AE88" s="337">
        <f t="shared" ref="AE88:AL88" si="132">AE41/AE$49</f>
        <v>7.6583671748352192E-2</v>
      </c>
      <c r="AF88" s="337">
        <f t="shared" si="132"/>
        <v>7.6319296728849434E-2</v>
      </c>
      <c r="AG88" s="337">
        <f t="shared" si="132"/>
        <v>7.6050459913782079E-2</v>
      </c>
      <c r="AH88" s="337">
        <f t="shared" si="132"/>
        <v>7.5755192339228936E-2</v>
      </c>
      <c r="AI88" s="337">
        <f t="shared" si="132"/>
        <v>7.5491544917242123E-2</v>
      </c>
      <c r="AJ88" s="337">
        <f t="shared" si="132"/>
        <v>7.5216691833542029E-2</v>
      </c>
      <c r="AK88" s="337">
        <f t="shared" si="132"/>
        <v>7.4893407431859224E-2</v>
      </c>
      <c r="AL88" s="337">
        <f t="shared" si="132"/>
        <v>7.4546545988238344E-2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3.8240163801366328E-2</v>
      </c>
      <c r="N89" s="336">
        <f t="shared" si="133"/>
        <v>3.5523393592774802E-2</v>
      </c>
      <c r="O89" s="336">
        <f t="shared" si="133"/>
        <v>3.5665612138155181E-2</v>
      </c>
      <c r="P89" s="336">
        <f t="shared" si="133"/>
        <v>3.8170069900444879E-2</v>
      </c>
      <c r="Q89" s="336">
        <f t="shared" si="133"/>
        <v>3.8161513930052939E-2</v>
      </c>
      <c r="R89" s="336">
        <f t="shared" si="133"/>
        <v>3.8070545453559569E-2</v>
      </c>
      <c r="S89" s="336">
        <f t="shared" si="133"/>
        <v>3.6265624646681982E-2</v>
      </c>
      <c r="T89" s="336">
        <f t="shared" si="133"/>
        <v>3.5799415663844175E-2</v>
      </c>
      <c r="U89" s="336">
        <f t="shared" si="133"/>
        <v>3.5615447578398643E-2</v>
      </c>
      <c r="V89" s="336">
        <f t="shared" si="133"/>
        <v>3.4505760255487412E-2</v>
      </c>
      <c r="W89" s="336">
        <f t="shared" si="133"/>
        <v>2.9768765854552664E-2</v>
      </c>
      <c r="X89" s="336">
        <f t="shared" si="133"/>
        <v>3.5849959893190959E-2</v>
      </c>
      <c r="Y89" s="336">
        <f t="shared" si="133"/>
        <v>3.5710972351230358E-2</v>
      </c>
      <c r="Z89" s="336">
        <f t="shared" si="133"/>
        <v>3.5540237032904938E-2</v>
      </c>
      <c r="AA89" s="336">
        <f t="shared" si="133"/>
        <v>3.5373987382527373E-2</v>
      </c>
      <c r="AB89" s="336">
        <f t="shared" si="133"/>
        <v>3.5127269759953846E-2</v>
      </c>
      <c r="AC89" s="336">
        <f t="shared" si="133"/>
        <v>3.5010534760223096E-2</v>
      </c>
      <c r="AD89" s="336">
        <f t="shared" si="133"/>
        <v>3.4885872210125179E-2</v>
      </c>
      <c r="AE89" s="336">
        <f t="shared" ref="AE89:AL89" si="134">AE42/AE$49</f>
        <v>3.4735235586883774E-2</v>
      </c>
      <c r="AF89" s="336">
        <f t="shared" si="134"/>
        <v>3.4563150581471122E-2</v>
      </c>
      <c r="AG89" s="336">
        <f t="shared" si="134"/>
        <v>3.4391122314184806E-2</v>
      </c>
      <c r="AH89" s="336">
        <f t="shared" si="134"/>
        <v>3.4200596092747164E-2</v>
      </c>
      <c r="AI89" s="336">
        <f t="shared" si="134"/>
        <v>3.4039564915092725E-2</v>
      </c>
      <c r="AJ89" s="336">
        <f t="shared" si="134"/>
        <v>3.3871611398129393E-2</v>
      </c>
      <c r="AK89" s="336">
        <f t="shared" si="134"/>
        <v>3.3653858240716143E-2</v>
      </c>
      <c r="AL89" s="336">
        <f t="shared" si="134"/>
        <v>3.3413802590081511E-2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3.9806958651840585E-2</v>
      </c>
      <c r="N90" s="336">
        <f t="shared" si="135"/>
        <v>3.9569239236365572E-2</v>
      </c>
      <c r="O90" s="336">
        <f t="shared" si="135"/>
        <v>4.1385730591559179E-2</v>
      </c>
      <c r="P90" s="336">
        <f t="shared" si="135"/>
        <v>3.7706329939053901E-2</v>
      </c>
      <c r="Q90" s="336">
        <f t="shared" si="135"/>
        <v>3.9319075079501449E-2</v>
      </c>
      <c r="R90" s="336">
        <f t="shared" si="135"/>
        <v>4.2820661417292558E-2</v>
      </c>
      <c r="S90" s="336">
        <f t="shared" si="135"/>
        <v>4.2907812534837421E-2</v>
      </c>
      <c r="T90" s="336">
        <f t="shared" si="135"/>
        <v>4.0643670772306642E-2</v>
      </c>
      <c r="U90" s="336">
        <f t="shared" si="135"/>
        <v>4.19841244339169E-2</v>
      </c>
      <c r="V90" s="336">
        <f t="shared" si="135"/>
        <v>4.4062201251729473E-2</v>
      </c>
      <c r="W90" s="336">
        <f t="shared" si="135"/>
        <v>3.9932684108460535E-2</v>
      </c>
      <c r="X90" s="336">
        <f t="shared" si="135"/>
        <v>4.2396701051840346E-2</v>
      </c>
      <c r="Y90" s="336">
        <f t="shared" si="135"/>
        <v>4.2271167788188457E-2</v>
      </c>
      <c r="Z90" s="336">
        <f t="shared" si="135"/>
        <v>4.2204243261481644E-2</v>
      </c>
      <c r="AA90" s="336">
        <f t="shared" si="135"/>
        <v>4.2136964401175453E-2</v>
      </c>
      <c r="AB90" s="336">
        <f t="shared" si="135"/>
        <v>4.2083840243330138E-2</v>
      </c>
      <c r="AC90" s="336">
        <f t="shared" si="135"/>
        <v>4.2008482763949639E-2</v>
      </c>
      <c r="AD90" s="336">
        <f t="shared" si="135"/>
        <v>4.1931052399910108E-2</v>
      </c>
      <c r="AE90" s="336">
        <f t="shared" ref="AE90:AL90" si="136">AE43/AE$49</f>
        <v>4.1848436161468418E-2</v>
      </c>
      <c r="AF90" s="336">
        <f t="shared" si="136"/>
        <v>4.1756146147378312E-2</v>
      </c>
      <c r="AG90" s="336">
        <f t="shared" si="136"/>
        <v>4.1659337599597279E-2</v>
      </c>
      <c r="AH90" s="336">
        <f t="shared" si="136"/>
        <v>4.1554596246481765E-2</v>
      </c>
      <c r="AI90" s="336">
        <f t="shared" si="136"/>
        <v>4.1451980002149398E-2</v>
      </c>
      <c r="AJ90" s="336">
        <f t="shared" si="136"/>
        <v>4.1345080435412629E-2</v>
      </c>
      <c r="AK90" s="336">
        <f t="shared" si="136"/>
        <v>4.1239549191143081E-2</v>
      </c>
      <c r="AL90" s="336">
        <f t="shared" si="136"/>
        <v>4.1132743398156833E-2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0.11767150707568245</v>
      </c>
      <c r="N92" s="337">
        <f t="shared" si="137"/>
        <v>0.11296818536815099</v>
      </c>
      <c r="O92" s="337">
        <f t="shared" si="137"/>
        <v>0.11362935196558385</v>
      </c>
      <c r="P92" s="337">
        <f t="shared" si="137"/>
        <v>0.10806156923248518</v>
      </c>
      <c r="Q92" s="337">
        <f t="shared" si="137"/>
        <v>0.10994634704081328</v>
      </c>
      <c r="R92" s="337">
        <f t="shared" si="137"/>
        <v>0.11368051280469192</v>
      </c>
      <c r="S92" s="337">
        <f t="shared" si="137"/>
        <v>0.11125961428767239</v>
      </c>
      <c r="T92" s="337">
        <f t="shared" si="137"/>
        <v>0.10778546938158921</v>
      </c>
      <c r="U92" s="337">
        <f t="shared" si="137"/>
        <v>0.10894563530232809</v>
      </c>
      <c r="V92" s="337">
        <f t="shared" si="137"/>
        <v>0.10733028099592255</v>
      </c>
      <c r="W92" s="337">
        <f t="shared" si="137"/>
        <v>9.8119545265490632E-2</v>
      </c>
      <c r="X92" s="337">
        <f t="shared" si="137"/>
        <v>9.8005773480922903E-2</v>
      </c>
      <c r="Y92" s="337">
        <f t="shared" si="137"/>
        <v>9.7673626455845222E-2</v>
      </c>
      <c r="Z92" s="337">
        <f t="shared" si="137"/>
        <v>9.6799497808066723E-2</v>
      </c>
      <c r="AA92" s="337">
        <f t="shared" si="137"/>
        <v>9.578724742328068E-2</v>
      </c>
      <c r="AB92" s="337">
        <f t="shared" si="137"/>
        <v>9.5073589921685658E-2</v>
      </c>
      <c r="AC92" s="337">
        <f t="shared" si="137"/>
        <v>9.4295430872769898E-2</v>
      </c>
      <c r="AD92" s="337">
        <f t="shared" si="137"/>
        <v>9.3400528203007163E-2</v>
      </c>
      <c r="AE92" s="337">
        <f t="shared" ref="AE92:AL92" si="138">AE45/AE$49</f>
        <v>9.2584381468178253E-2</v>
      </c>
      <c r="AF92" s="337">
        <f t="shared" si="138"/>
        <v>9.1821088177904756E-2</v>
      </c>
      <c r="AG92" s="337">
        <f t="shared" si="138"/>
        <v>9.1100630749627917E-2</v>
      </c>
      <c r="AH92" s="337">
        <f t="shared" si="138"/>
        <v>9.0360106744482832E-2</v>
      </c>
      <c r="AI92" s="337">
        <f t="shared" si="138"/>
        <v>8.967565408211825E-2</v>
      </c>
      <c r="AJ92" s="337">
        <f t="shared" si="138"/>
        <v>8.897261435147101E-2</v>
      </c>
      <c r="AK92" s="337">
        <f t="shared" si="138"/>
        <v>8.8267484774398816E-2</v>
      </c>
      <c r="AL92" s="337">
        <f t="shared" si="138"/>
        <v>8.7566603527164596E-2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1.8196136493235576E-2</v>
      </c>
      <c r="N93" s="336">
        <f t="shared" si="139"/>
        <v>1.7863060817970785E-2</v>
      </c>
      <c r="O93" s="336">
        <f t="shared" si="139"/>
        <v>1.766813048286895E-2</v>
      </c>
      <c r="P93" s="336">
        <f t="shared" si="139"/>
        <v>1.7755225559377481E-2</v>
      </c>
      <c r="Q93" s="336">
        <f t="shared" si="139"/>
        <v>1.8965694663060324E-2</v>
      </c>
      <c r="R93" s="336">
        <f t="shared" si="139"/>
        <v>2.0287067899635313E-2</v>
      </c>
      <c r="S93" s="336">
        <f t="shared" si="139"/>
        <v>1.9528117056753537E-2</v>
      </c>
      <c r="T93" s="336">
        <f t="shared" si="139"/>
        <v>1.7295876340952206E-2</v>
      </c>
      <c r="U93" s="336">
        <f t="shared" si="139"/>
        <v>1.778179874581046E-2</v>
      </c>
      <c r="V93" s="336">
        <f t="shared" si="139"/>
        <v>1.7184169734669429E-2</v>
      </c>
      <c r="W93" s="336">
        <f t="shared" si="139"/>
        <v>1.5392989144908692E-2</v>
      </c>
      <c r="X93" s="336">
        <f t="shared" si="139"/>
        <v>1.3135443841928196E-2</v>
      </c>
      <c r="Y93" s="336">
        <f t="shared" si="139"/>
        <v>1.3044381422356793E-2</v>
      </c>
      <c r="Z93" s="336">
        <f t="shared" si="139"/>
        <v>1.295874024183722E-2</v>
      </c>
      <c r="AA93" s="336">
        <f t="shared" si="139"/>
        <v>1.2866842647550133E-2</v>
      </c>
      <c r="AB93" s="336">
        <f t="shared" si="139"/>
        <v>1.2774784709760879E-2</v>
      </c>
      <c r="AC93" s="336">
        <f t="shared" si="139"/>
        <v>1.2659837238296839E-2</v>
      </c>
      <c r="AD93" s="336">
        <f t="shared" si="139"/>
        <v>1.2537209070871087E-2</v>
      </c>
      <c r="AE93" s="336">
        <f t="shared" ref="AE93:AL93" si="140">AE46/AE$49</f>
        <v>1.2439357694504407E-2</v>
      </c>
      <c r="AF93" s="336">
        <f t="shared" si="140"/>
        <v>1.2337681415537744E-2</v>
      </c>
      <c r="AG93" s="336">
        <f t="shared" si="140"/>
        <v>1.2233395174444613E-2</v>
      </c>
      <c r="AH93" s="336">
        <f t="shared" si="140"/>
        <v>1.2130263047831982E-2</v>
      </c>
      <c r="AI93" s="336">
        <f t="shared" si="140"/>
        <v>1.2032613580303712E-2</v>
      </c>
      <c r="AJ93" s="336">
        <f t="shared" si="140"/>
        <v>1.1936794451933233E-2</v>
      </c>
      <c r="AK93" s="336">
        <f t="shared" si="140"/>
        <v>1.1845999088159967E-2</v>
      </c>
      <c r="AL93" s="336">
        <f t="shared" si="140"/>
        <v>1.1754231763778334E-2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9.947537058244689E-2</v>
      </c>
      <c r="N94" s="336">
        <f t="shared" si="141"/>
        <v>9.5105124550180206E-2</v>
      </c>
      <c r="O94" s="336">
        <f t="shared" si="141"/>
        <v>9.5961221482714895E-2</v>
      </c>
      <c r="P94" s="336">
        <f t="shared" si="141"/>
        <v>9.0306343673107706E-2</v>
      </c>
      <c r="Q94" s="336">
        <f t="shared" si="141"/>
        <v>9.0980652377752963E-2</v>
      </c>
      <c r="R94" s="336">
        <f t="shared" si="141"/>
        <v>9.3393444905056605E-2</v>
      </c>
      <c r="S94" s="336">
        <f t="shared" si="141"/>
        <v>9.1731497230918863E-2</v>
      </c>
      <c r="T94" s="336">
        <f t="shared" si="141"/>
        <v>9.0489593040637001E-2</v>
      </c>
      <c r="U94" s="336">
        <f t="shared" si="141"/>
        <v>9.1163836556517636E-2</v>
      </c>
      <c r="V94" s="336">
        <f t="shared" si="141"/>
        <v>9.0146111261253131E-2</v>
      </c>
      <c r="W94" s="336">
        <f t="shared" si="141"/>
        <v>8.272655612058194E-2</v>
      </c>
      <c r="X94" s="336">
        <f t="shared" si="141"/>
        <v>8.4870329638994713E-2</v>
      </c>
      <c r="Y94" s="336">
        <f t="shared" si="141"/>
        <v>8.4629245033488426E-2</v>
      </c>
      <c r="Z94" s="336">
        <f t="shared" si="141"/>
        <v>8.384075756622951E-2</v>
      </c>
      <c r="AA94" s="336">
        <f t="shared" si="141"/>
        <v>8.2920404775730538E-2</v>
      </c>
      <c r="AB94" s="336">
        <f t="shared" si="141"/>
        <v>8.2298805211924786E-2</v>
      </c>
      <c r="AC94" s="336">
        <f t="shared" si="141"/>
        <v>8.1635593634473064E-2</v>
      </c>
      <c r="AD94" s="336">
        <f t="shared" si="141"/>
        <v>8.0863319132136083E-2</v>
      </c>
      <c r="AE94" s="336">
        <f t="shared" ref="AE94:AL94" si="142">AE47/AE$49</f>
        <v>8.0145023773673843E-2</v>
      </c>
      <c r="AF94" s="336">
        <f t="shared" si="142"/>
        <v>7.9483406762367009E-2</v>
      </c>
      <c r="AG94" s="336">
        <f t="shared" si="142"/>
        <v>7.8867235575183298E-2</v>
      </c>
      <c r="AH94" s="336">
        <f t="shared" si="142"/>
        <v>7.8229843696650855E-2</v>
      </c>
      <c r="AI94" s="336">
        <f t="shared" si="142"/>
        <v>7.7643040501814531E-2</v>
      </c>
      <c r="AJ94" s="336">
        <f t="shared" si="142"/>
        <v>7.7035819899537783E-2</v>
      </c>
      <c r="AK94" s="336">
        <f t="shared" si="142"/>
        <v>7.6421485686238841E-2</v>
      </c>
      <c r="AL94" s="336">
        <f t="shared" si="142"/>
        <v>7.581237176338626E-2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Midlands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Midlands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Midlands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Midlands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Midlands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Midlands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Midlands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Midlands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Midlands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Midlands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Midlands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Midlands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Midlands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16.800664948950214</v>
      </c>
      <c r="Y4" s="11">
        <f>'Occ T1'!D8-'Occ T1'!C8</f>
        <v>3.6926192307694805</v>
      </c>
      <c r="Z4" s="11">
        <f>'Occ T1'!E8-'Occ T1'!D8</f>
        <v>3.34592419553681</v>
      </c>
      <c r="AA4" s="11">
        <f>'Occ T1'!F8-'Occ T1'!E8</f>
        <v>17.223679712474905</v>
      </c>
      <c r="AB4" s="11">
        <f>'Occ T1'!D8-'Occ T1'!B8</f>
        <v>20.493284179719694</v>
      </c>
      <c r="AC4" s="11">
        <f>'Occ T1'!F8-'Occ T1'!D8</f>
        <v>20.569603908011715</v>
      </c>
    </row>
    <row r="5" spans="1:29" x14ac:dyDescent="0.2">
      <c r="W5" s="10" t="str">
        <f>name!E5</f>
        <v>Professional occupations</v>
      </c>
      <c r="X5" s="11">
        <f>'Occ T1'!C9-'Occ T1'!B9</f>
        <v>40.401578817890226</v>
      </c>
      <c r="Y5" s="11">
        <f>'Occ T1'!D9-'Occ T1'!C9</f>
        <v>13.73706018579054</v>
      </c>
      <c r="Z5" s="11">
        <f>'Occ T1'!E9-'Occ T1'!D9</f>
        <v>23.557225599616913</v>
      </c>
      <c r="AA5" s="11">
        <f>'Occ T1'!F9-'Occ T1'!E9</f>
        <v>36.349893597734081</v>
      </c>
      <c r="AB5" s="11">
        <f>'Occ T1'!D9-'Occ T1'!B9</f>
        <v>54.138639003680765</v>
      </c>
      <c r="AC5" s="11">
        <f>'Occ T1'!F9-'Occ T1'!D9</f>
        <v>59.907119197350994</v>
      </c>
    </row>
    <row r="6" spans="1:29" x14ac:dyDescent="0.2">
      <c r="W6" s="10" t="str">
        <f>name!E6</f>
        <v>Associate professional occupations</v>
      </c>
      <c r="X6" s="11">
        <f>'Occ T1'!C10-'Occ T1'!B10</f>
        <v>16.496612510420221</v>
      </c>
      <c r="Y6" s="11">
        <f>'Occ T1'!D10-'Occ T1'!C10</f>
        <v>5.9746777258874602</v>
      </c>
      <c r="Z6" s="11">
        <f>'Occ T1'!E10-'Occ T1'!D10</f>
        <v>-4.4413998271120079</v>
      </c>
      <c r="AA6" s="11">
        <f>'Occ T1'!F10-'Occ T1'!E10</f>
        <v>13.725505858434929</v>
      </c>
      <c r="AB6" s="11">
        <f>'Occ T1'!D10-'Occ T1'!B10</f>
        <v>22.471290236307681</v>
      </c>
      <c r="AC6" s="11">
        <f>'Occ T1'!F10-'Occ T1'!D10</f>
        <v>9.2841060313229207</v>
      </c>
    </row>
    <row r="7" spans="1:29" x14ac:dyDescent="0.2">
      <c r="W7" s="10" t="str">
        <f>name!E7</f>
        <v>Administrative and secretarial occupations</v>
      </c>
      <c r="X7" s="11">
        <f>'Occ T1'!C11-'Occ T1'!B11</f>
        <v>-6.4593213470673447</v>
      </c>
      <c r="Y7" s="11">
        <f>'Occ T1'!D11-'Occ T1'!C11</f>
        <v>5.0110435442500716</v>
      </c>
      <c r="Z7" s="11">
        <f>'Occ T1'!E11-'Occ T1'!D11</f>
        <v>-8.5913111389395169</v>
      </c>
      <c r="AA7" s="11">
        <f>'Occ T1'!F11-'Occ T1'!E11</f>
        <v>-15.796803576878204</v>
      </c>
      <c r="AB7" s="11">
        <f>'Occ T1'!D11-'Occ T1'!B11</f>
        <v>-1.4482778028172731</v>
      </c>
      <c r="AC7" s="11">
        <f>'Occ T1'!F11-'Occ T1'!D11</f>
        <v>-24.388114715817721</v>
      </c>
    </row>
    <row r="8" spans="1:29" x14ac:dyDescent="0.2">
      <c r="W8" s="10" t="str">
        <f>name!E8</f>
        <v>Skilled trades occupations</v>
      </c>
      <c r="X8" s="11">
        <f>'Occ T1'!C12-'Occ T1'!B12</f>
        <v>2.9564691708370106</v>
      </c>
      <c r="Y8" s="11">
        <f>'Occ T1'!D12-'Occ T1'!C12</f>
        <v>-22.187318392246937</v>
      </c>
      <c r="Z8" s="11">
        <f>'Occ T1'!E12-'Occ T1'!D12</f>
        <v>-1.0978611419129294</v>
      </c>
      <c r="AA8" s="11">
        <f>'Occ T1'!F12-'Occ T1'!E12</f>
        <v>-8.5334685789612479</v>
      </c>
      <c r="AB8" s="11">
        <f>'Occ T1'!D12-'Occ T1'!B12</f>
        <v>-19.230849221409926</v>
      </c>
      <c r="AC8" s="11">
        <f>'Occ T1'!F12-'Occ T1'!D12</f>
        <v>-9.6313297208741773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5.9062799336162755</v>
      </c>
      <c r="Y9" s="11">
        <f>'Occ T1'!D13-'Occ T1'!C13</f>
        <v>-5.9435278400835898</v>
      </c>
      <c r="Z9" s="11">
        <f>'Occ T1'!E13-'Occ T1'!D13</f>
        <v>9.8762210005432678</v>
      </c>
      <c r="AA9" s="11">
        <f>'Occ T1'!F13-'Occ T1'!E13</f>
        <v>13.217785911253543</v>
      </c>
      <c r="AB9" s="11">
        <f>'Occ T1'!D13-'Occ T1'!B13</f>
        <v>-3.7247906467314351E-2</v>
      </c>
      <c r="AC9" s="11">
        <f>'Occ T1'!F13-'Occ T1'!D13</f>
        <v>23.094006911796811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-3.2447407150893355</v>
      </c>
      <c r="Y10" s="11">
        <f>'Occ T1'!D14-'Occ T1'!C14</f>
        <v>-1.0572732299483221</v>
      </c>
      <c r="Z10" s="11">
        <f>'Occ T1'!E14-'Occ T1'!D14</f>
        <v>2.6400522201671492</v>
      </c>
      <c r="AA10" s="11">
        <f>'Occ T1'!F14-'Occ T1'!E14</f>
        <v>1.8590117454117774</v>
      </c>
      <c r="AB10" s="11">
        <f>'Occ T1'!D14-'Occ T1'!B14</f>
        <v>-4.3020139450376575</v>
      </c>
      <c r="AC10" s="11">
        <f>'Occ T1'!F14-'Occ T1'!D14</f>
        <v>4.4990639655789266</v>
      </c>
    </row>
    <row r="11" spans="1:29" x14ac:dyDescent="0.2">
      <c r="W11" s="10" t="str">
        <f>name!E11</f>
        <v>Process, plant and machine operatives</v>
      </c>
      <c r="X11" s="11">
        <f>'Occ T1'!C15-'Occ T1'!B15</f>
        <v>2.7443751364821196</v>
      </c>
      <c r="Y11" s="11">
        <f>'Occ T1'!D15-'Occ T1'!C15</f>
        <v>-14.925193036224101</v>
      </c>
      <c r="Z11" s="11">
        <f>'Occ T1'!E15-'Occ T1'!D15</f>
        <v>13.45176033626538</v>
      </c>
      <c r="AA11" s="11">
        <f>'Occ T1'!F15-'Occ T1'!E15</f>
        <v>3.2635040652337466E-2</v>
      </c>
      <c r="AB11" s="11">
        <f>'Occ T1'!D15-'Occ T1'!B15</f>
        <v>-12.180817899741982</v>
      </c>
      <c r="AC11" s="11">
        <f>'Occ T1'!F15-'Occ T1'!D15</f>
        <v>13.484395376917718</v>
      </c>
    </row>
    <row r="12" spans="1:29" x14ac:dyDescent="0.2">
      <c r="W12" s="10" t="str">
        <f>name!E12</f>
        <v>Elementary occupations</v>
      </c>
      <c r="X12" s="11">
        <f>'Occ T1'!C16-'Occ T1'!B16</f>
        <v>-0.55991845604046375</v>
      </c>
      <c r="Y12" s="11">
        <f>'Occ T1'!D16-'Occ T1'!C16</f>
        <v>-16.328088188193931</v>
      </c>
      <c r="Z12" s="11">
        <f>'Occ T1'!E16-'Occ T1'!D16</f>
        <v>-0.6406112441652283</v>
      </c>
      <c r="AA12" s="11">
        <f>'Occ T1'!F16-'Occ T1'!E16</f>
        <v>-6.2542397101227607</v>
      </c>
      <c r="AB12" s="11">
        <f>'Occ T1'!D16-'Occ T1'!B16</f>
        <v>-16.888006644234395</v>
      </c>
      <c r="AC12" s="11">
        <f>'Occ T1'!F16-'Occ T1'!D16</f>
        <v>-6.894850954287989</v>
      </c>
    </row>
    <row r="14" spans="1:29" x14ac:dyDescent="0.2">
      <c r="W14" s="10" t="str">
        <f>name!E3</f>
        <v>All occupations</v>
      </c>
      <c r="X14" s="11">
        <f>'Occ T1'!C18-'Occ T1'!B18</f>
        <v>75.041999999999234</v>
      </c>
      <c r="Y14" s="11">
        <f>'Occ T1'!D18-'Occ T1'!C18</f>
        <v>-32.025999999999385</v>
      </c>
      <c r="Z14" s="11">
        <f>'Occ T1'!E18-'Occ T1'!D18</f>
        <v>38.099999999999454</v>
      </c>
      <c r="AA14" s="11">
        <f>'Occ T1'!F18-'Occ T1'!E18</f>
        <v>51.823999999999614</v>
      </c>
      <c r="AB14" s="11">
        <f>'Occ T1'!D18-'Occ T1'!B18</f>
        <v>43.015999999999849</v>
      </c>
      <c r="AC14" s="11">
        <f>'Occ T1'!F18-'Occ T1'!D18</f>
        <v>89.923999999999069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50</v>
      </c>
      <c r="Y18">
        <f>MAX(X18,(X19*-1))</f>
        <v>50</v>
      </c>
      <c r="Z18">
        <f>IF(Y18&gt;1000,1000,IF(Y18&gt;500,500,IF(Y18&gt;100,100,IF(Y18&gt;40,20,10))))</f>
        <v>20</v>
      </c>
    </row>
    <row r="19" spans="23:26" x14ac:dyDescent="0.2">
      <c r="W19" s="83" t="s">
        <v>438</v>
      </c>
      <c r="X19">
        <f>FLOOR(MIN(X4:AA12),IF(MIN(X4:AA12)&gt;-100,10,IF(MIN(X4:AA12)&gt;-1000,100,1000)))</f>
        <v>-30</v>
      </c>
      <c r="Y19">
        <f>Y18*-1</f>
        <v>-50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Midlands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20.569603908011715</v>
      </c>
      <c r="O3" s="11">
        <f>'Occ T1'!AB64</f>
        <v>13.106385602994912</v>
      </c>
      <c r="P3" s="11">
        <f>'Occ T1'!Q64</f>
        <v>7.463218305016909</v>
      </c>
    </row>
    <row r="4" spans="1:16" x14ac:dyDescent="0.2">
      <c r="M4" s="10" t="str">
        <f>name!E5</f>
        <v>Professional occupations</v>
      </c>
      <c r="N4" s="11">
        <f>'Occ T1'!F65</f>
        <v>59.907119197350994</v>
      </c>
      <c r="O4" s="11">
        <f>'Occ T1'!AB65</f>
        <v>37.476904528963132</v>
      </c>
      <c r="P4" s="11">
        <f>'Occ T1'!Q65</f>
        <v>22.43021466838789</v>
      </c>
    </row>
    <row r="5" spans="1:16" x14ac:dyDescent="0.2">
      <c r="M5" s="10" t="str">
        <f>name!E6</f>
        <v>Associate professional occupations</v>
      </c>
      <c r="N5" s="11">
        <f>'Occ T1'!F66</f>
        <v>9.2841060313229207</v>
      </c>
      <c r="O5" s="11">
        <f>'Occ T1'!AB66</f>
        <v>13.511466261173638</v>
      </c>
      <c r="P5" s="11">
        <f>'Occ T1'!Q66</f>
        <v>-4.2273602298506177</v>
      </c>
    </row>
    <row r="6" spans="1:16" x14ac:dyDescent="0.2">
      <c r="M6" s="10" t="str">
        <f>name!E7</f>
        <v>Administrative and secretarial occupations</v>
      </c>
      <c r="N6" s="11">
        <f>'Occ T1'!F67</f>
        <v>-24.388114715817721</v>
      </c>
      <c r="O6" s="11">
        <f>'Occ T1'!AB67</f>
        <v>-29.031636550350441</v>
      </c>
      <c r="P6" s="11">
        <f>'Occ T1'!Q67</f>
        <v>4.6435218345323932</v>
      </c>
    </row>
    <row r="7" spans="1:16" x14ac:dyDescent="0.2">
      <c r="M7" s="10" t="str">
        <f>name!E8</f>
        <v>Skilled trades occupations</v>
      </c>
      <c r="N7" s="11">
        <f>'Occ T1'!F68</f>
        <v>-9.6313297208741773</v>
      </c>
      <c r="O7" s="11">
        <f>'Occ T1'!AB68</f>
        <v>2.6287708725790484</v>
      </c>
      <c r="P7" s="11">
        <f>'Occ T1'!Q68</f>
        <v>-12.260100593453146</v>
      </c>
    </row>
    <row r="8" spans="1:16" x14ac:dyDescent="0.2">
      <c r="M8" s="10" t="str">
        <f>name!E9</f>
        <v>Caring, leisure and other service occupations</v>
      </c>
      <c r="N8" s="11">
        <f>'Occ T1'!F69</f>
        <v>23.094006911796811</v>
      </c>
      <c r="O8" s="11">
        <f>'Occ T1'!AB69</f>
        <v>17.807058948485661</v>
      </c>
      <c r="P8" s="11">
        <f>'Occ T1'!Q69</f>
        <v>5.2869479633111851</v>
      </c>
    </row>
    <row r="9" spans="1:16" x14ac:dyDescent="0.2">
      <c r="M9" s="10" t="str">
        <f>name!E10</f>
        <v>Sales and customer service occupations</v>
      </c>
      <c r="N9" s="11">
        <f>'Occ T1'!F70</f>
        <v>4.4990639655789266</v>
      </c>
      <c r="O9" s="11">
        <f>'Occ T1'!AB70</f>
        <v>0.22996598158238157</v>
      </c>
      <c r="P9" s="11">
        <f>'Occ T1'!Q70</f>
        <v>4.2690979839966801</v>
      </c>
    </row>
    <row r="10" spans="1:16" x14ac:dyDescent="0.2">
      <c r="M10" s="10" t="str">
        <f>name!E11</f>
        <v>Process, plant and machine operatives</v>
      </c>
      <c r="N10" s="11">
        <f>'Occ T1'!F71</f>
        <v>13.484395376917718</v>
      </c>
      <c r="O10" s="11">
        <f>'Occ T1'!AB71</f>
        <v>5.1181150887822842</v>
      </c>
      <c r="P10" s="11">
        <f>'Occ T1'!Q71</f>
        <v>8.3662802881354992</v>
      </c>
    </row>
    <row r="11" spans="1:16" x14ac:dyDescent="0.2">
      <c r="M11" s="10" t="str">
        <f>name!E12</f>
        <v>Elementary occupations</v>
      </c>
      <c r="N11" s="11">
        <f>'Occ T1'!F72</f>
        <v>-6.894850954287989</v>
      </c>
      <c r="O11" s="11">
        <f>'Occ T1'!AB72</f>
        <v>-6.1924957374937435</v>
      </c>
      <c r="P11" s="11">
        <f>'Occ T1'!Q72</f>
        <v>-0.70235521679418866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89.923999999999069</v>
      </c>
      <c r="O13" s="11">
        <f>'Occ T1'!AB74</f>
        <v>54.654534996716848</v>
      </c>
      <c r="P13" s="11">
        <f>'Occ T1'!Q74</f>
        <v>35.269465003282448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Midlands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2.1631700240170737</v>
      </c>
      <c r="O3" s="11">
        <f>'Occ T5'!H44</f>
        <v>5.481980108997039</v>
      </c>
      <c r="P3" s="11">
        <f>'Occ T5'!G44</f>
        <v>12.924453774997659</v>
      </c>
    </row>
    <row r="4" spans="1:16" x14ac:dyDescent="0.2">
      <c r="M4" s="10" t="str">
        <f>name!E5</f>
        <v>Professional occupations</v>
      </c>
      <c r="N4" s="11">
        <f>'Occ T5'!I45</f>
        <v>-1.8599678150344161</v>
      </c>
      <c r="O4" s="11">
        <f>'Occ T5'!H45</f>
        <v>17.423004176474009</v>
      </c>
      <c r="P4" s="11">
        <f>'Occ T5'!G45</f>
        <v>44.34408283591128</v>
      </c>
    </row>
    <row r="5" spans="1:16" x14ac:dyDescent="0.2">
      <c r="M5" s="10" t="str">
        <f>name!E6</f>
        <v>Associate professional occupations</v>
      </c>
      <c r="N5" s="11">
        <f>'Occ T5'!I46</f>
        <v>-4.4986866508295975E-2</v>
      </c>
      <c r="O5" s="11">
        <f>'Occ T5'!H46</f>
        <v>3.5850213588455162</v>
      </c>
      <c r="P5" s="11">
        <f>'Occ T5'!G46</f>
        <v>5.7440715389858781</v>
      </c>
    </row>
    <row r="6" spans="1:16" x14ac:dyDescent="0.2">
      <c r="M6" s="10" t="str">
        <f>name!E7</f>
        <v>Administrative and secretarial occupations</v>
      </c>
      <c r="N6" s="11">
        <f>'Occ T5'!I47</f>
        <v>-0.25773543415936739</v>
      </c>
      <c r="O6" s="11">
        <f>'Occ T5'!H47</f>
        <v>-11.326492967903768</v>
      </c>
      <c r="P6" s="11">
        <f>'Occ T5'!G47</f>
        <v>-12.803886313754646</v>
      </c>
    </row>
    <row r="7" spans="1:16" x14ac:dyDescent="0.2">
      <c r="M7" s="10" t="str">
        <f>name!E8</f>
        <v>Skilled trades occupations</v>
      </c>
      <c r="N7" s="11">
        <f>'Occ T5'!I48</f>
        <v>1.4032117926197074</v>
      </c>
      <c r="O7" s="11">
        <f>'Occ T5'!H48</f>
        <v>1.6472131882574281</v>
      </c>
      <c r="P7" s="11">
        <f>'Occ T5'!G48</f>
        <v>-12.681754701751238</v>
      </c>
    </row>
    <row r="8" spans="1:16" x14ac:dyDescent="0.2">
      <c r="M8" s="10" t="str">
        <f>name!E9</f>
        <v>Caring, leisure and other service occupations</v>
      </c>
      <c r="N8" s="11">
        <f>'Occ T5'!I49</f>
        <v>2.9157201857357045</v>
      </c>
      <c r="O8" s="11">
        <f>'Occ T5'!H49</f>
        <v>6.0649885903000893</v>
      </c>
      <c r="P8" s="11">
        <f>'Occ T5'!G49</f>
        <v>14.1132981357609</v>
      </c>
    </row>
    <row r="9" spans="1:16" x14ac:dyDescent="0.2">
      <c r="M9" s="10" t="str">
        <f>name!E10</f>
        <v>Sales and customer service occupations</v>
      </c>
      <c r="N9" s="11">
        <f>'Occ T5'!I50</f>
        <v>-0.58960729636777964</v>
      </c>
      <c r="O9" s="11">
        <f>'Occ T5'!H50</f>
        <v>2.1547366734742752</v>
      </c>
      <c r="P9" s="11">
        <f>'Occ T5'!G50</f>
        <v>2.933934588472539</v>
      </c>
    </row>
    <row r="10" spans="1:16" x14ac:dyDescent="0.2">
      <c r="M10" s="10" t="str">
        <f>name!E11</f>
        <v>Process, plant and machine operatives</v>
      </c>
      <c r="N10" s="11">
        <f>'Occ T5'!I51</f>
        <v>3.5995146117467058</v>
      </c>
      <c r="O10" s="11">
        <f>'Occ T5'!H51</f>
        <v>5.0686850295201467</v>
      </c>
      <c r="P10" s="11">
        <f>'Occ T5'!G51</f>
        <v>4.8161957356510499</v>
      </c>
    </row>
    <row r="11" spans="1:16" x14ac:dyDescent="0.2">
      <c r="M11" s="10" t="str">
        <f>name!E12</f>
        <v>Elementary occupations</v>
      </c>
      <c r="N11" s="11">
        <f>'Occ T5'!I52</f>
        <v>4.3430213728635501</v>
      </c>
      <c r="O11" s="11">
        <f>'Occ T5'!H52</f>
        <v>-8.4498275105862675</v>
      </c>
      <c r="P11" s="11">
        <f>'Occ T5'!G52</f>
        <v>-2.7880448165652183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11.67234057491288</v>
      </c>
      <c r="O13" s="11">
        <f>'Occ T5'!H54</f>
        <v>21.649308647378575</v>
      </c>
      <c r="P13" s="11">
        <f>'Occ T5'!G54</f>
        <v>56.602350777708239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0.91183781028992339</v>
      </c>
      <c r="O18" s="11">
        <f>'Occ T5'!AN44</f>
        <v>2.368127288111161</v>
      </c>
      <c r="P18" s="11">
        <f>'Occ T5'!AM44</f>
        <v>9.8264205045937807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0.16174912882542181</v>
      </c>
      <c r="O19" s="11">
        <f>'Occ T5'!AN45</f>
        <v>12.942966381523718</v>
      </c>
      <c r="P19" s="11">
        <f>'Occ T5'!AM45</f>
        <v>24.372189018613867</v>
      </c>
    </row>
    <row r="20" spans="13:16" x14ac:dyDescent="0.2">
      <c r="M20" s="10" t="str">
        <f t="shared" si="0"/>
        <v>Associate professional occupations</v>
      </c>
      <c r="N20" s="11">
        <f>'Occ T5'!AO46</f>
        <v>0.15429138374446882</v>
      </c>
      <c r="O20" s="11">
        <f>'Occ T5'!AN46</f>
        <v>4.2897069471215659</v>
      </c>
      <c r="P20" s="11">
        <f>'Occ T5'!AM46</f>
        <v>9.0674679303076431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-1.0111666518313909</v>
      </c>
      <c r="O21" s="11">
        <f>'Occ T5'!AN47</f>
        <v>-12.199077140246253</v>
      </c>
      <c r="P21" s="11">
        <f>'Occ T5'!AM47</f>
        <v>-15.821392758272673</v>
      </c>
    </row>
    <row r="22" spans="13:16" x14ac:dyDescent="0.2">
      <c r="M22" s="10" t="str">
        <f t="shared" si="0"/>
        <v>Skilled trades occupations</v>
      </c>
      <c r="N22" s="11">
        <f>'Occ T5'!AO48</f>
        <v>1.1430156201507113</v>
      </c>
      <c r="O22" s="11">
        <f>'Occ T5'!AN48</f>
        <v>0.31010926183029675</v>
      </c>
      <c r="P22" s="11">
        <f>'Occ T5'!AM48</f>
        <v>1.1756459905980519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1.8327865685575144</v>
      </c>
      <c r="O23" s="11">
        <f>'Occ T5'!AN49</f>
        <v>4.6405710979984462</v>
      </c>
      <c r="P23" s="11">
        <f>'Occ T5'!AM49</f>
        <v>11.333701281929542</v>
      </c>
    </row>
    <row r="24" spans="13:16" x14ac:dyDescent="0.2">
      <c r="M24" s="10" t="str">
        <f t="shared" si="0"/>
        <v>Sales and customer service occupations</v>
      </c>
      <c r="N24" s="11">
        <f>'Occ T5'!AO50</f>
        <v>-0.27424699159630594</v>
      </c>
      <c r="O24" s="11">
        <f>'Occ T5'!AN50</f>
        <v>0.34393629098126155</v>
      </c>
      <c r="P24" s="11">
        <f>'Occ T5'!AM50</f>
        <v>0.16027668219743774</v>
      </c>
    </row>
    <row r="25" spans="13:16" x14ac:dyDescent="0.2">
      <c r="M25" s="10" t="str">
        <f t="shared" si="0"/>
        <v>Process, plant and machine operatives</v>
      </c>
      <c r="N25" s="11">
        <f>'Occ T5'!AO51</f>
        <v>0.23017942767700728</v>
      </c>
      <c r="O25" s="11">
        <f>'Occ T5'!AN51</f>
        <v>2.7733348667249333</v>
      </c>
      <c r="P25" s="11">
        <f>'Occ T5'!AM51</f>
        <v>2.114600794380368</v>
      </c>
    </row>
    <row r="26" spans="13:16" x14ac:dyDescent="0.2">
      <c r="M26" s="10" t="str">
        <f t="shared" si="0"/>
        <v>Elementary occupations</v>
      </c>
      <c r="N26" s="11">
        <f>'Occ T5'!AO52</f>
        <v>1.3576495329271978</v>
      </c>
      <c r="O26" s="11">
        <f>'Occ T5'!AN52</f>
        <v>-7.0574157441517897</v>
      </c>
      <c r="P26" s="11">
        <f>'Occ T5'!AM52</f>
        <v>-0.49272952626913202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4.5060958287445487</v>
      </c>
      <c r="O28" s="11">
        <f>'Occ T5'!AN54</f>
        <v>8.4122592498932818</v>
      </c>
      <c r="P28" s="11">
        <f>'Occ T5'!AM54</f>
        <v>41.73617991807879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1.2513322137271441</v>
      </c>
      <c r="O33" s="11">
        <f>'Occ T5'!X44</f>
        <v>3.1138528208858709</v>
      </c>
      <c r="P33" s="11">
        <f>'Occ T5'!W44</f>
        <v>3.0980332704038602</v>
      </c>
    </row>
    <row r="34" spans="1:16" x14ac:dyDescent="0.2">
      <c r="M34" s="10" t="str">
        <f t="shared" ref="M34:M43" si="1">M4</f>
        <v>Professional occupations</v>
      </c>
      <c r="N34" s="11">
        <f>'Occ T5'!Y45</f>
        <v>-2.0217169438598468</v>
      </c>
      <c r="O34" s="11">
        <f>'Occ T5'!X45</f>
        <v>4.4800377949502685</v>
      </c>
      <c r="P34" s="11">
        <f>'Occ T5'!W45</f>
        <v>19.971893817297413</v>
      </c>
    </row>
    <row r="35" spans="1:16" x14ac:dyDescent="0.2">
      <c r="M35" s="10" t="str">
        <f t="shared" si="1"/>
        <v>Associate professional occupations</v>
      </c>
      <c r="N35" s="11">
        <f>'Occ T5'!Y46</f>
        <v>-0.19927825025276924</v>
      </c>
      <c r="O35" s="11">
        <f>'Occ T5'!X46</f>
        <v>-0.70468558827605499</v>
      </c>
      <c r="P35" s="11">
        <f>'Occ T5'!W46</f>
        <v>-3.3233963913217224</v>
      </c>
    </row>
    <row r="36" spans="1:16" x14ac:dyDescent="0.2">
      <c r="M36" s="10" t="str">
        <f t="shared" si="1"/>
        <v>Administrative and secretarial occupations</v>
      </c>
      <c r="N36" s="11">
        <f>'Occ T5'!Y47</f>
        <v>0.75343121767202748</v>
      </c>
      <c r="O36" s="11">
        <f>'Occ T5'!X47</f>
        <v>0.8725841723425205</v>
      </c>
      <c r="P36" s="11">
        <f>'Occ T5'!W47</f>
        <v>3.0175064445179274</v>
      </c>
    </row>
    <row r="37" spans="1:16" x14ac:dyDescent="0.2">
      <c r="M37" s="10" t="str">
        <f t="shared" si="1"/>
        <v>Skilled trades occupations</v>
      </c>
      <c r="N37" s="11">
        <f>'Occ T5'!Y48</f>
        <v>0.26019617246898719</v>
      </c>
      <c r="O37" s="11">
        <f>'Occ T5'!X48</f>
        <v>1.3371039264271385</v>
      </c>
      <c r="P37" s="11">
        <f>'Occ T5'!W48</f>
        <v>-13.857400692349259</v>
      </c>
    </row>
    <row r="38" spans="1:16" x14ac:dyDescent="0.2">
      <c r="M38" s="10" t="str">
        <f t="shared" si="1"/>
        <v>Caring, leisure and other service occupations</v>
      </c>
      <c r="N38" s="11">
        <f>'Occ T5'!Y49</f>
        <v>1.0829336171781938</v>
      </c>
      <c r="O38" s="11">
        <f>'Occ T5'!X49</f>
        <v>1.4244174923016386</v>
      </c>
      <c r="P38" s="11">
        <f>'Occ T5'!W49</f>
        <v>2.779596853831352</v>
      </c>
    </row>
    <row r="39" spans="1:16" x14ac:dyDescent="0.2">
      <c r="M39" s="10" t="str">
        <f t="shared" si="1"/>
        <v>Sales and customer service occupations</v>
      </c>
      <c r="N39" s="11">
        <f>'Occ T5'!Y50</f>
        <v>-0.31536030477146904</v>
      </c>
      <c r="O39" s="11">
        <f>'Occ T5'!X50</f>
        <v>1.8108003824929852</v>
      </c>
      <c r="P39" s="11">
        <f>'Occ T5'!W50</f>
        <v>2.7736579062751332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Midlands</v>
      </c>
      <c r="M40" s="10" t="str">
        <f t="shared" si="1"/>
        <v>Process, plant and machine operatives</v>
      </c>
      <c r="N40" s="11">
        <f>'Occ T5'!Y51</f>
        <v>3.3693351840697066</v>
      </c>
      <c r="O40" s="11">
        <f>'Occ T5'!X51</f>
        <v>2.2953501627951951</v>
      </c>
      <c r="P40" s="11">
        <f>'Occ T5'!W51</f>
        <v>2.7015949412705851</v>
      </c>
    </row>
    <row r="41" spans="1:16" x14ac:dyDescent="0.2">
      <c r="M41" s="10" t="str">
        <f t="shared" si="1"/>
        <v>Elementary occupations</v>
      </c>
      <c r="N41" s="11">
        <f>'Occ T5'!Y52</f>
        <v>2.9853718399363389</v>
      </c>
      <c r="O41" s="11">
        <f>'Occ T5'!X52</f>
        <v>-1.3924117664344458</v>
      </c>
      <c r="P41" s="11">
        <f>'Occ T5'!W52</f>
        <v>-2.2953152902960738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7.1662447461683172</v>
      </c>
      <c r="O43" s="11">
        <f>'Occ T5'!X54</f>
        <v>13.237049397485123</v>
      </c>
      <c r="P43" s="11">
        <f>'Occ T5'!W54</f>
        <v>14.866170859629335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Midlands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Midlands, West Midlands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15.417893722562434</v>
      </c>
      <c r="C5" s="11">
        <f>HLOOKUP(C$3,'Qual F1'!$M$4:$BW$14,11,FALSE)</f>
        <v>21.785068436766924</v>
      </c>
      <c r="D5" s="11">
        <f>HLOOKUP(D$3,'Qual F1'!$M$4:$BW$14,11,FALSE)</f>
        <v>21.210718995184326</v>
      </c>
      <c r="E5" s="11">
        <f>HLOOKUP(E$3,'Qual F1'!$M$4:$BW$14,11,FALSE)</f>
        <v>27.350095248673959</v>
      </c>
      <c r="F5" s="11">
        <f>HLOOKUP(F$3,'Qual F1'!$M$4:$BW$14,11,FALSE)</f>
        <v>40.008725159191215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101.14676063336979</v>
      </c>
      <c r="C6" s="11">
        <f>HLOOKUP(C$3,'Qual F1'!$M$4:$BW$14,10,FALSE)</f>
        <v>145.92374202490959</v>
      </c>
      <c r="D6" s="11">
        <f>HLOOKUP(D$3,'Qual F1'!$M$4:$BW$14,10,FALSE)</f>
        <v>145.79819689546778</v>
      </c>
      <c r="E6" s="11">
        <f>HLOOKUP(E$3,'Qual F1'!$M$4:$BW$14,10,FALSE)</f>
        <v>185.06457256957725</v>
      </c>
      <c r="F6" s="11">
        <f>HLOOKUP(F$3,'Qual F1'!$M$4:$BW$14,10,FALSE)</f>
        <v>271.50630433685353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238.64883751515984</v>
      </c>
      <c r="C7" s="11">
        <f>HLOOKUP(C$3,'Qual F1'!$M$4:$BW$14,9,FALSE)</f>
        <v>244.16145313766731</v>
      </c>
      <c r="D7" s="11">
        <f>HLOOKUP(D$3,'Qual F1'!$M$4:$BW$14,9,FALSE)</f>
        <v>272.03962263602853</v>
      </c>
      <c r="E7" s="11">
        <f>HLOOKUP(E$3,'Qual F1'!$M$4:$BW$14,9,FALSE)</f>
        <v>290.08765391483786</v>
      </c>
      <c r="F7" s="11">
        <f>HLOOKUP(F$3,'Qual F1'!$M$4:$BW$14,9,FALSE)</f>
        <v>332.36398949835137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74.4733882351712</v>
      </c>
      <c r="C8" s="11">
        <f>HLOOKUP(C$3,'Qual F1'!$M$4:$BW$14,8,FALSE)</f>
        <v>70.354636960947786</v>
      </c>
      <c r="D8" s="11">
        <f>HLOOKUP(D$3,'Qual F1'!$M$4:$BW$14,8,FALSE)</f>
        <v>78.630065369894993</v>
      </c>
      <c r="E8" s="11">
        <f>HLOOKUP(E$3,'Qual F1'!$M$4:$BW$14,8,FALSE)</f>
        <v>77.010935917327771</v>
      </c>
      <c r="F8" s="11">
        <f>HLOOKUP(F$3,'Qual F1'!$M$4:$BW$14,8,FALSE)</f>
        <v>84.660012557254888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71.226403123764385</v>
      </c>
      <c r="C9" s="11">
        <f>HLOOKUP(C$3,'Qual F1'!$M$4:$BW$14,7,FALSE)</f>
        <v>69.427505101948441</v>
      </c>
      <c r="D9" s="11">
        <f>HLOOKUP(D$3,'Qual F1'!$M$4:$BW$14,7,FALSE)</f>
        <v>76.243954425775456</v>
      </c>
      <c r="E9" s="11">
        <f>HLOOKUP(E$3,'Qual F1'!$M$4:$BW$14,7,FALSE)</f>
        <v>79.090943278267176</v>
      </c>
      <c r="F9" s="11">
        <f>HLOOKUP(F$3,'Qual F1'!$M$4:$BW$14,7,FALSE)</f>
        <v>90.427273074366425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264.94517068144211</v>
      </c>
      <c r="C10" s="11">
        <f>HLOOKUP(C$3,'Qual F1'!$M$4:$BW$14,6,FALSE)</f>
        <v>296.66881090214218</v>
      </c>
      <c r="D10" s="11">
        <f>HLOOKUP(D$3,'Qual F1'!$M$4:$BW$14,6,FALSE)</f>
        <v>282.91024602378189</v>
      </c>
      <c r="E10" s="11">
        <f>HLOOKUP(E$3,'Qual F1'!$M$4:$BW$14,6,FALSE)</f>
        <v>294.24197933842061</v>
      </c>
      <c r="F10" s="11">
        <f>HLOOKUP(F$3,'Qual F1'!$M$4:$BW$14,6,FALSE)</f>
        <v>294.93945194150331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293.64170086895172</v>
      </c>
      <c r="C11" s="11">
        <f>HLOOKUP(C$3,'Qual F1'!$M$4:$BW$14,5,FALSE)</f>
        <v>314.06608811032135</v>
      </c>
      <c r="D11" s="11">
        <f>HLOOKUP(D$3,'Qual F1'!$M$4:$BW$14,5,FALSE)</f>
        <v>271.03031241464419</v>
      </c>
      <c r="E11" s="11">
        <f>HLOOKUP(E$3,'Qual F1'!$M$4:$BW$14,5,FALSE)</f>
        <v>285.86398237898794</v>
      </c>
      <c r="F11" s="11">
        <f>HLOOKUP(F$3,'Qual F1'!$M$4:$BW$14,5,FALSE)</f>
        <v>250.89894369079437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192.83316725598695</v>
      </c>
      <c r="C12" s="11">
        <f>HLOOKUP(C$3,'Qual F1'!$M$4:$BW$14,4,FALSE)</f>
        <v>181.96036005292729</v>
      </c>
      <c r="D12" s="11">
        <f>HLOOKUP(D$3,'Qual F1'!$M$4:$BW$14,4,FALSE)</f>
        <v>165.43062510462067</v>
      </c>
      <c r="E12" s="11">
        <f>HLOOKUP(E$3,'Qual F1'!$M$4:$BW$14,4,FALSE)</f>
        <v>143.58458792222365</v>
      </c>
      <c r="F12" s="11">
        <f>HLOOKUP(F$3,'Qual F1'!$M$4:$BW$14,4,FALSE)</f>
        <v>89.779179561459458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104.18367796359335</v>
      </c>
      <c r="C13" s="11">
        <f>HLOOKUP(C$3,'Qual F1'!$M$4:$BW$14,3,FALSE)</f>
        <v>87.211335272369993</v>
      </c>
      <c r="D13" s="11">
        <f>HLOOKUP(D$3,'Qual F1'!$M$4:$BW$14,3,FALSE)</f>
        <v>86.239258134601002</v>
      </c>
      <c r="E13" s="11">
        <f>HLOOKUP(E$3,'Qual F1'!$M$4:$BW$14,3,FALSE)</f>
        <v>55.338249431682151</v>
      </c>
      <c r="F13" s="11">
        <f>HLOOKUP(F$3,'Qual F1'!$M$4:$BW$14,3,FALSE)</f>
        <v>34.873120180224596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1356.5170000000016</v>
      </c>
      <c r="C15" s="11">
        <f t="shared" ref="C15:F15" si="0">SUM(C5:C13)</f>
        <v>1431.5590000000007</v>
      </c>
      <c r="D15" s="11">
        <f t="shared" si="0"/>
        <v>1399.5329999999988</v>
      </c>
      <c r="E15" s="11">
        <f t="shared" si="0"/>
        <v>1437.6329999999984</v>
      </c>
      <c r="F15" s="11">
        <f t="shared" si="0"/>
        <v>1489.456999999999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1.1365794695210172</v>
      </c>
      <c r="C19" s="18">
        <f t="shared" si="1"/>
        <v>1.5217723081456591</v>
      </c>
      <c r="D19" s="18">
        <f t="shared" si="1"/>
        <v>1.5155569032801903</v>
      </c>
      <c r="E19" s="18">
        <f t="shared" si="1"/>
        <v>1.9024393046538295</v>
      </c>
      <c r="F19" s="18">
        <f t="shared" si="1"/>
        <v>2.6861282439970569</v>
      </c>
      <c r="G19" s="11"/>
    </row>
    <row r="20" spans="1:7" x14ac:dyDescent="0.2">
      <c r="A20" t="str">
        <f>$A6</f>
        <v>RQF7 Other higher degree</v>
      </c>
      <c r="B20" s="18">
        <f t="shared" si="1"/>
        <v>7.4563577628123836</v>
      </c>
      <c r="C20" s="18">
        <f t="shared" si="1"/>
        <v>10.193344600181307</v>
      </c>
      <c r="D20" s="18">
        <f t="shared" si="1"/>
        <v>10.417631945475234</v>
      </c>
      <c r="E20" s="18">
        <f t="shared" si="1"/>
        <v>12.872866202262848</v>
      </c>
      <c r="F20" s="18">
        <f t="shared" si="1"/>
        <v>18.228542639153311</v>
      </c>
      <c r="G20" s="11"/>
    </row>
    <row r="21" spans="1:7" x14ac:dyDescent="0.2">
      <c r="A21" t="str">
        <f>$A7</f>
        <v>RQF6 First degree</v>
      </c>
      <c r="B21" s="18">
        <f t="shared" si="1"/>
        <v>17.592764227441275</v>
      </c>
      <c r="C21" s="18">
        <f t="shared" si="1"/>
        <v>17.055633273771264</v>
      </c>
      <c r="D21" s="18">
        <f t="shared" si="1"/>
        <v>19.437885540107221</v>
      </c>
      <c r="E21" s="18">
        <f t="shared" si="1"/>
        <v>20.178143790163286</v>
      </c>
      <c r="F21" s="18">
        <f t="shared" si="1"/>
        <v>22.314440060931709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5.4900445947357168</v>
      </c>
      <c r="C22" s="18">
        <f t="shared" si="3"/>
        <v>4.9145467955528028</v>
      </c>
      <c r="D22" s="18">
        <f t="shared" si="3"/>
        <v>5.6183073475148539</v>
      </c>
      <c r="E22" s="18">
        <f t="shared" si="3"/>
        <v>5.3567868793584914</v>
      </c>
      <c r="F22" s="18">
        <f t="shared" si="3"/>
        <v>5.6839514371515891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5.2506826765727448</v>
      </c>
      <c r="C23" s="18">
        <f t="shared" si="4"/>
        <v>4.8497830059360743</v>
      </c>
      <c r="D23" s="18">
        <f t="shared" si="4"/>
        <v>5.447813979790082</v>
      </c>
      <c r="E23" s="18">
        <f t="shared" si="4"/>
        <v>5.5014696572955168</v>
      </c>
      <c r="F23" s="18">
        <f t="shared" si="4"/>
        <v>6.0711570105324615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19.531282739651754</v>
      </c>
      <c r="C24" s="18">
        <f t="shared" si="5"/>
        <v>20.723477754122747</v>
      </c>
      <c r="D24" s="18">
        <f t="shared" si="5"/>
        <v>20.214617734900294</v>
      </c>
      <c r="E24" s="18">
        <f t="shared" si="5"/>
        <v>20.467113605379183</v>
      </c>
      <c r="F24" s="18">
        <f t="shared" si="5"/>
        <v>19.801810454514868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21.646739470935593</v>
      </c>
      <c r="C25" s="18">
        <f t="shared" si="6"/>
        <v>21.938745668905103</v>
      </c>
      <c r="D25" s="18">
        <f t="shared" si="6"/>
        <v>19.365767896480072</v>
      </c>
      <c r="E25" s="18">
        <f t="shared" si="6"/>
        <v>19.884350343863019</v>
      </c>
      <c r="F25" s="18">
        <f t="shared" si="6"/>
        <v>16.844994094545498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14.215315197375833</v>
      </c>
      <c r="C26" s="18">
        <f>C12/C$15*100</f>
        <v>12.710643435089104</v>
      </c>
      <c r="D26" s="18">
        <f t="shared" si="7"/>
        <v>11.82041617486839</v>
      </c>
      <c r="E26" s="18">
        <f t="shared" si="7"/>
        <v>9.9875690055962689</v>
      </c>
      <c r="F26" s="18">
        <f t="shared" si="7"/>
        <v>6.0276449445307598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7.6802338609536944</v>
      </c>
      <c r="C27" s="18">
        <f>C13/C$15*100</f>
        <v>6.0920531582959523</v>
      </c>
      <c r="D27" s="18">
        <f t="shared" si="8"/>
        <v>6.1620024775836706</v>
      </c>
      <c r="E27" s="18">
        <f t="shared" si="8"/>
        <v>3.8492612114275486</v>
      </c>
      <c r="F27" s="18">
        <f t="shared" si="8"/>
        <v>2.3413311146427604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9.0268513999476774</v>
      </c>
      <c r="C33" s="18">
        <f t="shared" si="9"/>
        <v>-2.6364362510482686</v>
      </c>
      <c r="D33" s="18">
        <f t="shared" si="9"/>
        <v>5.2157343202335449</v>
      </c>
      <c r="E33" s="18">
        <f t="shared" si="9"/>
        <v>3.8770450694342928</v>
      </c>
      <c r="F33" s="18">
        <f>IF(F$3-D$3 &lt;&gt; 0,(EXP(LN(F5/D5)/(F$3-D$3))-1)*100,0)</f>
        <v>4.3213715358672689</v>
      </c>
    </row>
    <row r="34" spans="1:6" x14ac:dyDescent="0.2">
      <c r="A34" t="str">
        <f>$A20</f>
        <v>RQF7 Other higher degree</v>
      </c>
      <c r="B34" s="18">
        <f t="shared" si="9"/>
        <v>9.5956949561862626</v>
      </c>
      <c r="C34" s="18">
        <f t="shared" si="9"/>
        <v>-8.60347519188287E-2</v>
      </c>
      <c r="D34" s="18">
        <f t="shared" si="9"/>
        <v>4.8852039649196044</v>
      </c>
      <c r="E34" s="18">
        <f t="shared" si="9"/>
        <v>3.9072050210950948</v>
      </c>
      <c r="F34" s="18">
        <f t="shared" ref="F34:F43" si="10">IF(F$3-D$3 &lt;&gt; 0,(EXP(LN(F6/D6)/(F$3-D$3))-1)*100,0)</f>
        <v>4.2321871889152263</v>
      </c>
    </row>
    <row r="35" spans="1:6" x14ac:dyDescent="0.2">
      <c r="A35" t="str">
        <f>$A21</f>
        <v>RQF6 First degree</v>
      </c>
      <c r="B35" s="18">
        <f t="shared" si="9"/>
        <v>0.57254599776559445</v>
      </c>
      <c r="C35" s="18">
        <f t="shared" si="9"/>
        <v>11.417924139992097</v>
      </c>
      <c r="D35" s="18">
        <f t="shared" si="9"/>
        <v>1.2929959288901838</v>
      </c>
      <c r="E35" s="18">
        <f t="shared" si="9"/>
        <v>1.3697724856149396</v>
      </c>
      <c r="F35" s="18">
        <f t="shared" si="10"/>
        <v>1.3441738362226952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-1.4122617505929802</v>
      </c>
      <c r="C36" s="18">
        <f t="shared" ref="C36:E36" si="12">IF(D$3-C$3 &lt;&gt; 0,(EXP(LN(D8/C8)/(D$3-C$3))-1)*100,0)</f>
        <v>11.762449166699129</v>
      </c>
      <c r="D36" s="18">
        <f t="shared" si="12"/>
        <v>-0.41526937606602976</v>
      </c>
      <c r="E36" s="18">
        <f t="shared" si="12"/>
        <v>0.95145731504240327</v>
      </c>
      <c r="F36" s="18">
        <f t="shared" si="10"/>
        <v>0.4938102173286163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-0.63747107553522309</v>
      </c>
      <c r="C37" s="18">
        <f t="shared" si="13"/>
        <v>9.8180819169832354</v>
      </c>
      <c r="D37" s="18">
        <f t="shared" si="13"/>
        <v>0.73589942815506237</v>
      </c>
      <c r="E37" s="18">
        <f t="shared" si="13"/>
        <v>1.3484866023745434</v>
      </c>
      <c r="F37" s="18">
        <f t="shared" si="10"/>
        <v>1.1438780794164272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2.8676860600841181</v>
      </c>
      <c r="C38" s="18">
        <f t="shared" si="14"/>
        <v>-4.6376849782495793</v>
      </c>
      <c r="D38" s="18">
        <f t="shared" si="14"/>
        <v>0.78854864274686687</v>
      </c>
      <c r="E38" s="18">
        <f t="shared" si="14"/>
        <v>2.3678801306825648E-2</v>
      </c>
      <c r="F38" s="18">
        <f t="shared" si="10"/>
        <v>0.27798828710188239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1.6952875243734677</v>
      </c>
      <c r="C39" s="18">
        <f t="shared" si="15"/>
        <v>-13.702777002959987</v>
      </c>
      <c r="D39" s="18">
        <f t="shared" si="15"/>
        <v>1.0714077645113118</v>
      </c>
      <c r="E39" s="18">
        <f t="shared" si="15"/>
        <v>-1.2961849031591699</v>
      </c>
      <c r="F39" s="18">
        <f t="shared" si="10"/>
        <v>-0.51321469857577018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-1.4404383559122325</v>
      </c>
      <c r="C40" s="18">
        <f t="shared" si="16"/>
        <v>-9.0842505167051613</v>
      </c>
      <c r="D40" s="18">
        <f t="shared" si="16"/>
        <v>-2.7928113327068349</v>
      </c>
      <c r="E40" s="18">
        <f t="shared" si="16"/>
        <v>-4.5871693071647517</v>
      </c>
      <c r="F40" s="18">
        <f t="shared" si="10"/>
        <v>-3.992760754155078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-4.3481635285730569</v>
      </c>
      <c r="C41" s="18">
        <f t="shared" si="17"/>
        <v>-1.114622468206794</v>
      </c>
      <c r="D41" s="18">
        <f t="shared" si="17"/>
        <v>-8.4909427968951849</v>
      </c>
      <c r="E41" s="18">
        <f t="shared" si="17"/>
        <v>-4.5124964921731241</v>
      </c>
      <c r="F41" s="18">
        <f t="shared" si="10"/>
        <v>-5.8575016011748193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1.3551924780873525</v>
      </c>
      <c r="C43" s="18">
        <f t="shared" ref="C43" si="18">IF(D$3-C$3 &lt;&gt; 0,(EXP(LN(D15/C15)/(D$3-C$3))-1)*100,0)</f>
        <v>-2.2371414660521727</v>
      </c>
      <c r="D43" s="18">
        <f>IF(E$3-D$3 &lt;&gt; 0,(EXP(LN(E15/D15)/(E$3-D$3))-1)*100,0)</f>
        <v>0.53863347406324369</v>
      </c>
      <c r="E43" s="18">
        <f>IF(F$3-E$3 &lt;&gt; 0,(EXP(LN(F15/E15)/(F$3-E$3))-1)*100,0)</f>
        <v>0.35476393144093787</v>
      </c>
      <c r="F43" s="18">
        <f t="shared" si="10"/>
        <v>0.41601638537631658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6.3671747142044897</v>
      </c>
      <c r="C47" s="27">
        <f>D5-C5</f>
        <v>-0.57434944158259782</v>
      </c>
      <c r="D47" s="27">
        <f>E5-D5</f>
        <v>6.1393762534896332</v>
      </c>
      <c r="E47" s="27">
        <f>F5-E5</f>
        <v>12.658629910517256</v>
      </c>
      <c r="F47" s="27">
        <f>F5-D5</f>
        <v>18.798006164006889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44.776981391539792</v>
      </c>
      <c r="C48" s="27">
        <f t="shared" si="20"/>
        <v>-0.12554512944180374</v>
      </c>
      <c r="D48" s="27">
        <f t="shared" si="20"/>
        <v>39.266375674109469</v>
      </c>
      <c r="E48" s="27">
        <f t="shared" si="20"/>
        <v>86.441731767276281</v>
      </c>
      <c r="F48" s="27">
        <f t="shared" ref="F48:F57" si="21">F6-D6</f>
        <v>125.70810744138575</v>
      </c>
    </row>
    <row r="49" spans="1:6" x14ac:dyDescent="0.2">
      <c r="A49" t="str">
        <f t="shared" si="19"/>
        <v>RQF6 First degree</v>
      </c>
      <c r="B49" s="27">
        <f t="shared" ref="B49:E49" si="22">C7-B7</f>
        <v>5.5126156225074681</v>
      </c>
      <c r="C49" s="27">
        <f t="shared" si="22"/>
        <v>27.878169498361217</v>
      </c>
      <c r="D49" s="27">
        <f t="shared" si="22"/>
        <v>18.048031278809333</v>
      </c>
      <c r="E49" s="27">
        <f t="shared" si="22"/>
        <v>42.276335583513514</v>
      </c>
      <c r="F49" s="27">
        <f t="shared" si="21"/>
        <v>60.324366862322847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-4.1187512742234134</v>
      </c>
      <c r="C50" s="27">
        <f t="shared" si="23"/>
        <v>8.2754284089472065</v>
      </c>
      <c r="D50" s="27">
        <f t="shared" si="23"/>
        <v>-1.619129452567222</v>
      </c>
      <c r="E50" s="27">
        <f t="shared" si="23"/>
        <v>7.6490766399271166</v>
      </c>
      <c r="F50" s="27">
        <f t="shared" si="21"/>
        <v>6.0299471873598947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-1.798898021815944</v>
      </c>
      <c r="C51" s="27">
        <f t="shared" si="24"/>
        <v>6.8164493238270154</v>
      </c>
      <c r="D51" s="27">
        <f t="shared" si="24"/>
        <v>2.8469888524917195</v>
      </c>
      <c r="E51" s="27">
        <f t="shared" si="24"/>
        <v>11.33632979609925</v>
      </c>
      <c r="F51" s="27">
        <f t="shared" si="21"/>
        <v>14.183318648590969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31.723640220700076</v>
      </c>
      <c r="C52" s="27">
        <f t="shared" si="25"/>
        <v>-13.758564878360289</v>
      </c>
      <c r="D52" s="27">
        <f t="shared" si="25"/>
        <v>11.331733314638711</v>
      </c>
      <c r="E52" s="27">
        <f t="shared" si="25"/>
        <v>0.69747260308270143</v>
      </c>
      <c r="F52" s="27">
        <f t="shared" si="21"/>
        <v>12.029205917721413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20.424387241369629</v>
      </c>
      <c r="C53" s="27">
        <f>D11-C11</f>
        <v>-43.03577569567716</v>
      </c>
      <c r="D53" s="27">
        <f t="shared" si="26"/>
        <v>14.833669964343756</v>
      </c>
      <c r="E53" s="27">
        <f t="shared" si="26"/>
        <v>-34.965038688193573</v>
      </c>
      <c r="F53" s="27">
        <f t="shared" si="21"/>
        <v>-20.131368723849818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-10.872807203059665</v>
      </c>
      <c r="C54" s="27">
        <f t="shared" si="27"/>
        <v>-16.529734948306611</v>
      </c>
      <c r="D54" s="27">
        <f t="shared" si="27"/>
        <v>-21.846037182397026</v>
      </c>
      <c r="E54" s="27">
        <f t="shared" si="27"/>
        <v>-53.80540836076419</v>
      </c>
      <c r="F54" s="27">
        <f t="shared" si="21"/>
        <v>-75.651445543161216</v>
      </c>
    </row>
    <row r="55" spans="1:6" x14ac:dyDescent="0.2">
      <c r="A55" t="str">
        <f t="shared" si="19"/>
        <v>No Qualification</v>
      </c>
      <c r="B55" s="27">
        <f t="shared" ref="B55:E55" si="28">C13-B13</f>
        <v>-16.972342691223361</v>
      </c>
      <c r="C55" s="27">
        <f t="shared" si="28"/>
        <v>-0.97207713776899141</v>
      </c>
      <c r="D55" s="27">
        <f t="shared" si="28"/>
        <v>-30.901008702918851</v>
      </c>
      <c r="E55" s="27">
        <f t="shared" si="28"/>
        <v>-20.465129251457554</v>
      </c>
      <c r="F55" s="27">
        <f t="shared" si="21"/>
        <v>-51.366137954376406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75.041999999999007</v>
      </c>
      <c r="C57" s="29">
        <f t="shared" ref="C57" si="29">D15-C15</f>
        <v>-32.026000000001886</v>
      </c>
      <c r="D57" s="29">
        <f>E15-D15</f>
        <v>38.099999999999682</v>
      </c>
      <c r="E57" s="29">
        <f>F15-E15</f>
        <v>51.824000000000524</v>
      </c>
      <c r="F57" s="29">
        <f t="shared" si="21"/>
        <v>89.924000000000206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Midlands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108.04698442806595</v>
      </c>
      <c r="N6" s="11">
        <v>106.53223567748374</v>
      </c>
      <c r="O6" s="11">
        <v>108.40136199327254</v>
      </c>
      <c r="P6" s="11">
        <v>114.80211434849663</v>
      </c>
      <c r="Q6" s="11">
        <v>97.723093590826522</v>
      </c>
      <c r="R6" s="11">
        <v>104.18367796359335</v>
      </c>
      <c r="S6" s="11">
        <v>93.685127651959846</v>
      </c>
      <c r="T6" s="11">
        <v>99.061216414759954</v>
      </c>
      <c r="U6" s="11">
        <v>80.707685623271104</v>
      </c>
      <c r="V6" s="11">
        <v>87.211335272369993</v>
      </c>
      <c r="W6" s="11">
        <v>86.239258134601002</v>
      </c>
      <c r="X6" s="11">
        <v>64.12001440059494</v>
      </c>
      <c r="Y6" s="11">
        <v>67.359019311114253</v>
      </c>
      <c r="Z6" s="11">
        <v>62.673177316495341</v>
      </c>
      <c r="AA6" s="11">
        <v>58.118763675781899</v>
      </c>
      <c r="AB6" s="11">
        <v>55.338249431682151</v>
      </c>
      <c r="AC6" s="11">
        <v>52.83856694207455</v>
      </c>
      <c r="AD6" s="11">
        <v>50.393940543393498</v>
      </c>
      <c r="AE6" s="11">
        <v>48.013407362819805</v>
      </c>
      <c r="AF6" s="11">
        <v>45.71639295586612</v>
      </c>
      <c r="AG6" s="11">
        <v>43.52049430976421</v>
      </c>
      <c r="AH6" s="11">
        <v>41.404184017885392</v>
      </c>
      <c r="AI6" s="11">
        <v>39.361266362050721</v>
      </c>
      <c r="AJ6" s="11">
        <v>37.401517790434227</v>
      </c>
      <c r="AK6" s="11">
        <v>35.596133427355745</v>
      </c>
      <c r="AL6" s="11">
        <v>34.873120180224596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214.96649614882494</v>
      </c>
      <c r="N7" s="11">
        <v>219.16652605130014</v>
      </c>
      <c r="O7" s="11">
        <v>197.38950769433421</v>
      </c>
      <c r="P7" s="11">
        <v>189.94608293192044</v>
      </c>
      <c r="Q7" s="11">
        <v>218.68496278713465</v>
      </c>
      <c r="R7" s="11">
        <v>192.83316725598695</v>
      </c>
      <c r="S7" s="11">
        <v>183.08878551884382</v>
      </c>
      <c r="T7" s="11">
        <v>189.6674226310063</v>
      </c>
      <c r="U7" s="11">
        <v>186.19624299963752</v>
      </c>
      <c r="V7" s="11">
        <v>181.96036005292729</v>
      </c>
      <c r="W7" s="11">
        <v>165.43062510462067</v>
      </c>
      <c r="X7" s="11">
        <v>166.60357663758532</v>
      </c>
      <c r="Y7" s="11">
        <v>159.59808813248097</v>
      </c>
      <c r="Z7" s="11">
        <v>154.28490421697632</v>
      </c>
      <c r="AA7" s="11">
        <v>149.10506069987454</v>
      </c>
      <c r="AB7" s="11">
        <v>143.58458792222365</v>
      </c>
      <c r="AC7" s="11">
        <v>137.98686756920443</v>
      </c>
      <c r="AD7" s="11">
        <v>132.39064413439115</v>
      </c>
      <c r="AE7" s="11">
        <v>126.82975508852319</v>
      </c>
      <c r="AF7" s="11">
        <v>121.32315954231291</v>
      </c>
      <c r="AG7" s="11">
        <v>115.94383551088026</v>
      </c>
      <c r="AH7" s="11">
        <v>110.60589466358795</v>
      </c>
      <c r="AI7" s="11">
        <v>105.3377302386651</v>
      </c>
      <c r="AJ7" s="11">
        <v>100.13590218101332</v>
      </c>
      <c r="AK7" s="11">
        <v>94.976444922330174</v>
      </c>
      <c r="AL7" s="11">
        <v>89.779179561459458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278.18282265243357</v>
      </c>
      <c r="N8" s="11">
        <v>288.92579403986917</v>
      </c>
      <c r="O8" s="11">
        <v>286.1076236854928</v>
      </c>
      <c r="P8" s="11">
        <v>283.02280858489434</v>
      </c>
      <c r="Q8" s="11">
        <v>274.14979723142375</v>
      </c>
      <c r="R8" s="11">
        <v>293.64170086895172</v>
      </c>
      <c r="S8" s="11">
        <v>294.13992237231992</v>
      </c>
      <c r="T8" s="11">
        <v>310.62038696672681</v>
      </c>
      <c r="U8" s="11">
        <v>329.00110197471349</v>
      </c>
      <c r="V8" s="11">
        <v>314.06608811032135</v>
      </c>
      <c r="W8" s="11">
        <v>271.03031241464419</v>
      </c>
      <c r="X8" s="11">
        <v>287.50313441679896</v>
      </c>
      <c r="Y8" s="11">
        <v>291.35803829770396</v>
      </c>
      <c r="Z8" s="11">
        <v>289.79764443705523</v>
      </c>
      <c r="AA8" s="11">
        <v>288.28313514069748</v>
      </c>
      <c r="AB8" s="11">
        <v>285.86398237898794</v>
      </c>
      <c r="AC8" s="11">
        <v>283.03587202361462</v>
      </c>
      <c r="AD8" s="11">
        <v>279.95590097207474</v>
      </c>
      <c r="AE8" s="11">
        <v>276.73248296215996</v>
      </c>
      <c r="AF8" s="11">
        <v>273.37610375720806</v>
      </c>
      <c r="AG8" s="11">
        <v>269.9940041518318</v>
      </c>
      <c r="AH8" s="11">
        <v>266.45059146460125</v>
      </c>
      <c r="AI8" s="11">
        <v>262.80152640627279</v>
      </c>
      <c r="AJ8" s="11">
        <v>259.03784657474097</v>
      </c>
      <c r="AK8" s="11">
        <v>255.1303703781368</v>
      </c>
      <c r="AL8" s="11">
        <v>250.89894369079437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241.64956430170724</v>
      </c>
      <c r="N9" s="11">
        <v>244.70233892727572</v>
      </c>
      <c r="O9" s="11">
        <v>260.43448858436631</v>
      </c>
      <c r="P9" s="11">
        <v>267.56062478965436</v>
      </c>
      <c r="Q9" s="11">
        <v>282.26265505704691</v>
      </c>
      <c r="R9" s="11">
        <v>264.94517068144211</v>
      </c>
      <c r="S9" s="11">
        <v>265.47850769636551</v>
      </c>
      <c r="T9" s="11">
        <v>286.54191888880916</v>
      </c>
      <c r="U9" s="11">
        <v>304.69361704817743</v>
      </c>
      <c r="V9" s="11">
        <v>296.66881090214218</v>
      </c>
      <c r="W9" s="11">
        <v>282.91024602378189</v>
      </c>
      <c r="X9" s="11">
        <v>288.32747429112112</v>
      </c>
      <c r="Y9" s="11">
        <v>290.67405881695197</v>
      </c>
      <c r="Z9" s="11">
        <v>292.01541618634582</v>
      </c>
      <c r="AA9" s="11">
        <v>293.5346618273137</v>
      </c>
      <c r="AB9" s="11">
        <v>294.24197933842061</v>
      </c>
      <c r="AC9" s="11">
        <v>294.62737241415664</v>
      </c>
      <c r="AD9" s="11">
        <v>294.84978849961618</v>
      </c>
      <c r="AE9" s="11">
        <v>295.01495012507883</v>
      </c>
      <c r="AF9" s="11">
        <v>295.12788869711841</v>
      </c>
      <c r="AG9" s="11">
        <v>295.29943308737364</v>
      </c>
      <c r="AH9" s="11">
        <v>295.38425415870103</v>
      </c>
      <c r="AI9" s="11">
        <v>295.41753280300628</v>
      </c>
      <c r="AJ9" s="11">
        <v>295.40212417141686</v>
      </c>
      <c r="AK9" s="11">
        <v>295.30514479667573</v>
      </c>
      <c r="AL9" s="11">
        <v>294.93945194150331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55.038965419310131</v>
      </c>
      <c r="N10" s="11">
        <v>57.15395868453512</v>
      </c>
      <c r="O10" s="11">
        <v>59.987754703914106</v>
      </c>
      <c r="P10" s="11">
        <v>59.973684766888425</v>
      </c>
      <c r="Q10" s="11">
        <v>63.990369129346043</v>
      </c>
      <c r="R10" s="11">
        <v>71.226403123764385</v>
      </c>
      <c r="S10" s="11">
        <v>73.313500320956052</v>
      </c>
      <c r="T10" s="11">
        <v>65.260884679782038</v>
      </c>
      <c r="U10" s="11">
        <v>65.562447680895048</v>
      </c>
      <c r="V10" s="11">
        <v>69.427505101948441</v>
      </c>
      <c r="W10" s="11">
        <v>76.243954425775456</v>
      </c>
      <c r="X10" s="11">
        <v>77.077971104688842</v>
      </c>
      <c r="Y10" s="11">
        <v>75.146948055686323</v>
      </c>
      <c r="Z10" s="11">
        <v>76.506398280159047</v>
      </c>
      <c r="AA10" s="11">
        <v>77.916744169872388</v>
      </c>
      <c r="AB10" s="11">
        <v>79.090943278267176</v>
      </c>
      <c r="AC10" s="11">
        <v>80.212764308287618</v>
      </c>
      <c r="AD10" s="11">
        <v>81.313098170842309</v>
      </c>
      <c r="AE10">
        <v>82.419433364131237</v>
      </c>
      <c r="AF10">
        <v>83.50595082652552</v>
      </c>
      <c r="AG10">
        <v>84.646672881731902</v>
      </c>
      <c r="AH10">
        <v>85.782710320700104</v>
      </c>
      <c r="AI10" s="11">
        <v>86.949293516213359</v>
      </c>
      <c r="AJ10" s="11">
        <v>88.157356394003259</v>
      </c>
      <c r="AK10" s="11">
        <v>89.336288737338279</v>
      </c>
      <c r="AL10" s="11">
        <v>90.427273074366425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69.402268389865739</v>
      </c>
      <c r="N11" s="11">
        <v>70.908848799032327</v>
      </c>
      <c r="O11" s="11">
        <v>72.816725128585716</v>
      </c>
      <c r="P11" s="11">
        <v>71.017503450078451</v>
      </c>
      <c r="Q11" s="11">
        <v>73.592134203672686</v>
      </c>
      <c r="R11" s="11">
        <v>74.4733882351712</v>
      </c>
      <c r="S11" s="11">
        <v>80.082697495245469</v>
      </c>
      <c r="T11" s="11">
        <v>72.973209687720853</v>
      </c>
      <c r="U11" s="11">
        <v>70.641052541373142</v>
      </c>
      <c r="V11" s="11">
        <v>70.354636960947786</v>
      </c>
      <c r="W11" s="11">
        <v>78.630065369894993</v>
      </c>
      <c r="X11" s="11">
        <v>77.707309855937709</v>
      </c>
      <c r="Y11" s="11">
        <v>74.899735753942622</v>
      </c>
      <c r="Z11" s="11">
        <v>75.580814086385047</v>
      </c>
      <c r="AA11" s="11">
        <v>76.386555091861609</v>
      </c>
      <c r="AB11" s="11">
        <v>77.010935917327771</v>
      </c>
      <c r="AC11" s="11">
        <v>77.604872601040228</v>
      </c>
      <c r="AD11" s="11">
        <v>78.219783657149179</v>
      </c>
      <c r="AE11">
        <v>78.800431048093927</v>
      </c>
      <c r="AF11">
        <v>79.551059380201821</v>
      </c>
      <c r="AG11">
        <v>80.335789189758557</v>
      </c>
      <c r="AH11">
        <v>81.145020839329305</v>
      </c>
      <c r="AI11" s="11">
        <v>82.016924635567122</v>
      </c>
      <c r="AJ11" s="11">
        <v>82.902659584295407</v>
      </c>
      <c r="AK11" s="11">
        <v>83.806432072547523</v>
      </c>
      <c r="AL11" s="11">
        <v>84.660012557254888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171.91802613275615</v>
      </c>
      <c r="N12" s="11">
        <v>186.19241608598045</v>
      </c>
      <c r="O12" s="11">
        <v>196.91269128304697</v>
      </c>
      <c r="P12" s="11">
        <v>203.22309027733507</v>
      </c>
      <c r="Q12" s="11">
        <v>220.42101779161291</v>
      </c>
      <c r="R12" s="11">
        <v>238.64883751515984</v>
      </c>
      <c r="S12" s="11">
        <v>252.26289317355247</v>
      </c>
      <c r="T12" s="11">
        <v>237.89368980731425</v>
      </c>
      <c r="U12" s="11">
        <v>235.05906770225567</v>
      </c>
      <c r="V12" s="11">
        <v>244.16145313766731</v>
      </c>
      <c r="W12" s="11">
        <v>272.03962263602853</v>
      </c>
      <c r="X12" s="11">
        <v>277.75634303106511</v>
      </c>
      <c r="Y12" s="11">
        <v>273.58391667895751</v>
      </c>
      <c r="Z12" s="11">
        <v>279.22052655061674</v>
      </c>
      <c r="AA12" s="11">
        <v>285.03755488843331</v>
      </c>
      <c r="AB12" s="11">
        <v>290.08765391483786</v>
      </c>
      <c r="AC12" s="11">
        <v>294.75741091069494</v>
      </c>
      <c r="AD12" s="11">
        <v>299.23121631492927</v>
      </c>
      <c r="AE12">
        <v>303.69261792204861</v>
      </c>
      <c r="AF12">
        <v>307.96738481647679</v>
      </c>
      <c r="AG12">
        <v>312.27908761894389</v>
      </c>
      <c r="AH12">
        <v>316.49733159262996</v>
      </c>
      <c r="AI12">
        <v>320.5951173935855</v>
      </c>
      <c r="AJ12">
        <v>324.61846020822315</v>
      </c>
      <c r="AK12">
        <v>328.58550478256501</v>
      </c>
      <c r="AL12">
        <v>332.36398949835137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82.754411813958285</v>
      </c>
      <c r="N13" s="11">
        <v>69.661357184294332</v>
      </c>
      <c r="O13" s="11">
        <v>77.550773217874152</v>
      </c>
      <c r="P13" s="11">
        <v>85.336228566346023</v>
      </c>
      <c r="Q13" s="11">
        <v>85.049500616878447</v>
      </c>
      <c r="R13" s="11">
        <v>101.14676063336979</v>
      </c>
      <c r="S13" s="11">
        <v>107.98545867204133</v>
      </c>
      <c r="T13" s="11">
        <v>110.99844614436226</v>
      </c>
      <c r="U13" s="11">
        <v>129.34242418354839</v>
      </c>
      <c r="V13" s="11">
        <v>145.92374202490959</v>
      </c>
      <c r="W13" s="11">
        <v>145.79819689546778</v>
      </c>
      <c r="X13" s="11">
        <v>146.63313827655026</v>
      </c>
      <c r="Y13" s="11">
        <v>158.84954216504823</v>
      </c>
      <c r="Z13" s="11">
        <v>167.54444592663879</v>
      </c>
      <c r="AA13" s="11">
        <v>176.49846476913734</v>
      </c>
      <c r="AB13" s="11">
        <v>185.06457256957725</v>
      </c>
      <c r="AC13" s="11">
        <v>193.50381453927719</v>
      </c>
      <c r="AD13" s="11">
        <v>201.91892082349014</v>
      </c>
      <c r="AE13">
        <v>210.42613629047332</v>
      </c>
      <c r="AF13">
        <v>218.99073666171395</v>
      </c>
      <c r="AG13">
        <v>227.67323498125543</v>
      </c>
      <c r="AH13">
        <v>236.38407465704341</v>
      </c>
      <c r="AI13">
        <v>245.14050134531951</v>
      </c>
      <c r="AJ13">
        <v>253.95599843956765</v>
      </c>
      <c r="AK13">
        <v>262.77833802650531</v>
      </c>
      <c r="AL13">
        <v>271.50630433685353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12.083460713076935</v>
      </c>
      <c r="N14" s="11">
        <v>10.491524550230233</v>
      </c>
      <c r="O14" s="11">
        <v>11.609073709114432</v>
      </c>
      <c r="P14" s="11">
        <v>12.708862284385175</v>
      </c>
      <c r="Q14" s="11">
        <v>13.343469592059334</v>
      </c>
      <c r="R14" s="11">
        <v>15.417893722562434</v>
      </c>
      <c r="S14" s="11">
        <v>16.386107098715634</v>
      </c>
      <c r="T14" s="11">
        <v>16.75682477951813</v>
      </c>
      <c r="U14" s="11">
        <v>19.377360246130205</v>
      </c>
      <c r="V14" s="11">
        <v>21.785068436766924</v>
      </c>
      <c r="W14" s="11">
        <v>21.210718995184326</v>
      </c>
      <c r="X14" s="11">
        <v>21.592037985658855</v>
      </c>
      <c r="Y14" s="11">
        <v>23.514652788114393</v>
      </c>
      <c r="Z14" s="11">
        <v>24.778672999328311</v>
      </c>
      <c r="AA14" s="11">
        <v>26.08805973702842</v>
      </c>
      <c r="AB14" s="11">
        <v>27.350095248673959</v>
      </c>
      <c r="AC14" s="11">
        <v>28.605458691651485</v>
      </c>
      <c r="AD14" s="11">
        <v>29.867706884113392</v>
      </c>
      <c r="AE14">
        <v>31.108785836673459</v>
      </c>
      <c r="AF14">
        <v>32.347323362577477</v>
      </c>
      <c r="AG14">
        <v>33.610448268459749</v>
      </c>
      <c r="AH14">
        <v>34.879938285521412</v>
      </c>
      <c r="AI14">
        <v>36.158107299319418</v>
      </c>
      <c r="AJ14">
        <v>37.4341346563073</v>
      </c>
      <c r="AK14">
        <v>38.731342856546469</v>
      </c>
      <c r="AL14">
        <v>40.008725159191215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Midlands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Midlands</v>
      </c>
      <c r="W1" s="203" t="str">
        <f>CONCATENATE("Shift-share Figure 1: Levels of Employment, ",C4," - ",F40,", ",Info!B5)</f>
        <v>Shift-share Figure 1: Levels of Employment, 2015 - 2035, West Midlands</v>
      </c>
      <c r="AK1" s="203" t="str">
        <f>CONCATENATE("Shift-share Figure 1.1: Net Changes, ",C4,"-",F40,", ",Info!B5)</f>
        <v>Shift-share Figure 1.1: Net Changes, 2015-2035, West Midlands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79.475956715056427</v>
      </c>
      <c r="C8" s="141">
        <f t="shared" ref="C8:C33" si="0">B8/B$35*100</f>
        <v>5.8588249697612644</v>
      </c>
      <c r="E8" s="151">
        <v>96.312824748946369</v>
      </c>
      <c r="F8" s="141">
        <f t="shared" ref="F8:F33" si="1">E8/E$35*100</f>
        <v>6.8817830482701261</v>
      </c>
      <c r="H8" s="151">
        <f>E8-B8</f>
        <v>16.836868033889942</v>
      </c>
      <c r="I8" s="141">
        <f>IF(B8&lt;&gt;0,((E8/B8)-1)*100,0)</f>
        <v>21.184857320126184</v>
      </c>
      <c r="K8" s="207">
        <f t="shared" ref="K8:K33" si="2">(($E$35/$B$35)-1)*B8</f>
        <v>2.5202321489925077</v>
      </c>
      <c r="L8" s="141">
        <f>IF(B8&lt;&gt;0,K8/B8*100,0)</f>
        <v>3.1710623604422228</v>
      </c>
      <c r="N8" s="151">
        <f>H8-(K8+Q8)</f>
        <v>14.908710329435118</v>
      </c>
      <c r="O8" s="141">
        <f>IF(B8&lt;&gt;0,N8/B8*100,0)</f>
        <v>18.758767991792816</v>
      </c>
      <c r="Q8" s="151">
        <v>-0.59207444453768321</v>
      </c>
      <c r="R8" s="141">
        <f>IF(B8&lt;&gt;0,Q8/B8*100,0)</f>
        <v>-0.74497303210886279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34.314935363283759</v>
      </c>
      <c r="C9" s="141">
        <f t="shared" si="0"/>
        <v>2.5296354828788545</v>
      </c>
      <c r="E9" s="151">
        <v>37.971351509113518</v>
      </c>
      <c r="F9" s="141">
        <f t="shared" si="1"/>
        <v>2.7131444209685309</v>
      </c>
      <c r="H9" s="151">
        <f t="shared" ref="H9:H32" si="3">E9-B9</f>
        <v>3.656416145829759</v>
      </c>
      <c r="I9" s="141">
        <f t="shared" ref="I9:I32" si="4">IF(B9&lt;&gt;0,((E9/B9)-1)*100,0)</f>
        <v>10.655465636522932</v>
      </c>
      <c r="K9" s="207">
        <f t="shared" si="2"/>
        <v>1.088147999315169</v>
      </c>
      <c r="L9" s="141">
        <f t="shared" ref="L9:L32" si="5">IF(B9&lt;&gt;0,K9/B9*100,0)</f>
        <v>3.1710623604422228</v>
      </c>
      <c r="N9" s="151">
        <f t="shared" ref="N9:N31" si="6">H9-(K9+Q9)</f>
        <v>2.3970841439025614</v>
      </c>
      <c r="O9" s="141">
        <f>IF(B9&lt;&gt;0,N9/B9*100,0)</f>
        <v>6.9855417721910964</v>
      </c>
      <c r="Q9" s="151">
        <v>0.17118400261202835</v>
      </c>
      <c r="R9" s="141">
        <f>IF(B9&lt;&gt;0,Q9/B9*100,0)</f>
        <v>0.49886150388961986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66.997559519060914</v>
      </c>
      <c r="C10" s="141">
        <f t="shared" si="0"/>
        <v>4.9389399114836676</v>
      </c>
      <c r="E10" s="151">
        <v>80.650869887348534</v>
      </c>
      <c r="F10" s="141">
        <f t="shared" si="1"/>
        <v>5.7626986921600638</v>
      </c>
      <c r="H10" s="151">
        <f t="shared" si="3"/>
        <v>13.65331036828762</v>
      </c>
      <c r="I10" s="141">
        <f t="shared" si="4"/>
        <v>20.37881747678172</v>
      </c>
      <c r="K10" s="207">
        <f t="shared" si="2"/>
        <v>2.1245343923238162</v>
      </c>
      <c r="L10" s="141">
        <f t="shared" si="5"/>
        <v>3.1710623604422228</v>
      </c>
      <c r="N10" s="151">
        <f t="shared" si="6"/>
        <v>11.603566017573888</v>
      </c>
      <c r="O10" s="141">
        <f t="shared" ref="O10:O32" si="7">IF(B10&lt;&gt;0,N10/B10*100,0)</f>
        <v>17.31938611028459</v>
      </c>
      <c r="Q10" s="151">
        <v>-7.4790041610084596E-2</v>
      </c>
      <c r="R10" s="141">
        <f t="shared" ref="R10:R32" si="8">IF(B10&lt;&gt;0,Q10/B10*100,0)</f>
        <v>-0.11163099394509543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57.751654277255724</v>
      </c>
      <c r="C11" s="141">
        <f t="shared" si="0"/>
        <v>4.2573483618160122</v>
      </c>
      <c r="E11" s="151">
        <v>72.11631918437665</v>
      </c>
      <c r="F11" s="141">
        <f t="shared" si="1"/>
        <v>5.1528845110745252</v>
      </c>
      <c r="H11" s="151">
        <f>E11-B11</f>
        <v>14.364664907120925</v>
      </c>
      <c r="I11" s="141">
        <f>IF(B11&lt;&gt;0,((E11/B11)-1)*100,0)</f>
        <v>24.87316612292809</v>
      </c>
      <c r="K11" s="207">
        <f t="shared" si="2"/>
        <v>1.8313409713187774</v>
      </c>
      <c r="L11" s="141">
        <f t="shared" si="5"/>
        <v>3.1710623604422228</v>
      </c>
      <c r="N11" s="151">
        <f t="shared" si="6"/>
        <v>7.5407537950777783</v>
      </c>
      <c r="O11" s="141">
        <f t="shared" si="7"/>
        <v>13.057208298962175</v>
      </c>
      <c r="Q11" s="151">
        <v>4.9925701407243697</v>
      </c>
      <c r="R11" s="141">
        <f>IF(B11&lt;&gt;0,Q11/B11*100,0)</f>
        <v>8.6448954635236976</v>
      </c>
      <c r="T11" s="136"/>
    </row>
    <row r="12" spans="1:97" x14ac:dyDescent="0.2">
      <c r="A12" s="10" t="str">
        <f>name!$D8</f>
        <v>23 Teaching and other educational professionals</v>
      </c>
      <c r="B12" s="151">
        <v>59.281949900412442</v>
      </c>
      <c r="C12" s="141">
        <f t="shared" si="0"/>
        <v>4.3701590102013039</v>
      </c>
      <c r="E12" s="151">
        <v>65.582624731337319</v>
      </c>
      <c r="F12" s="141">
        <f t="shared" si="1"/>
        <v>4.6860363229260971</v>
      </c>
      <c r="H12" s="151">
        <f t="shared" si="3"/>
        <v>6.3006748309248763</v>
      </c>
      <c r="I12" s="141">
        <f t="shared" si="4"/>
        <v>10.628319145219356</v>
      </c>
      <c r="K12" s="207">
        <f t="shared" si="2"/>
        <v>1.8798675998281946</v>
      </c>
      <c r="L12" s="141">
        <f t="shared" si="5"/>
        <v>3.1710623604422228</v>
      </c>
      <c r="N12" s="151">
        <f t="shared" si="6"/>
        <v>7.2325143081885814</v>
      </c>
      <c r="O12" s="141">
        <f t="shared" si="7"/>
        <v>12.200196384124441</v>
      </c>
      <c r="Q12" s="151">
        <v>-2.8117070770918997</v>
      </c>
      <c r="R12" s="141">
        <f t="shared" si="8"/>
        <v>-4.7429395993473182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66.778980443853555</v>
      </c>
      <c r="C13" s="141">
        <f t="shared" si="0"/>
        <v>4.9228266541336039</v>
      </c>
      <c r="E13" s="151">
        <v>86.598969341200913</v>
      </c>
      <c r="F13" s="141">
        <f t="shared" si="1"/>
        <v>6.1877047087279031</v>
      </c>
      <c r="H13" s="151">
        <f t="shared" si="3"/>
        <v>19.819988897347358</v>
      </c>
      <c r="I13" s="141">
        <f t="shared" si="4"/>
        <v>29.679981283948486</v>
      </c>
      <c r="K13" s="207">
        <f t="shared" si="2"/>
        <v>2.1176031135421129</v>
      </c>
      <c r="L13" s="141">
        <f t="shared" si="5"/>
        <v>3.1710623604422228</v>
      </c>
      <c r="N13" s="151">
        <f>H13-(K13+Q13)</f>
        <v>18.092894276180779</v>
      </c>
      <c r="O13" s="141">
        <f>IF(B13&lt;&gt;0,N13/B13*100,0)</f>
        <v>27.093696483421049</v>
      </c>
      <c r="Q13" s="151">
        <v>-0.39050849237553437</v>
      </c>
      <c r="R13" s="141">
        <f t="shared" si="8"/>
        <v>-0.5847775599147792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21.535130237554021</v>
      </c>
      <c r="C14" s="141">
        <f t="shared" si="0"/>
        <v>1.5875311726689763</v>
      </c>
      <c r="E14" s="151">
        <v>26.421972822042932</v>
      </c>
      <c r="F14" s="141">
        <f t="shared" si="1"/>
        <v>1.887913527015292</v>
      </c>
      <c r="H14" s="151">
        <f t="shared" si="3"/>
        <v>4.8868425844889103</v>
      </c>
      <c r="I14" s="141">
        <f t="shared" si="4"/>
        <v>22.692421780514671</v>
      </c>
      <c r="K14" s="207">
        <f t="shared" si="2"/>
        <v>0.68289240923528738</v>
      </c>
      <c r="L14" s="141">
        <f>IF(B14&lt;&gt;0,K14/B14*100,0)</f>
        <v>3.1710623604422228</v>
      </c>
      <c r="N14" s="151">
        <f t="shared" si="6"/>
        <v>4.5896497596298484</v>
      </c>
      <c r="O14" s="141">
        <f t="shared" si="7"/>
        <v>21.312384503838249</v>
      </c>
      <c r="Q14" s="151">
        <v>-0.38569958437622587</v>
      </c>
      <c r="R14" s="141">
        <f t="shared" si="8"/>
        <v>-1.7910250837657991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24.677780717490361</v>
      </c>
      <c r="C15" s="141">
        <f t="shared" si="0"/>
        <v>1.8192017289492397</v>
      </c>
      <c r="E15" s="151">
        <v>30.318809338588533</v>
      </c>
      <c r="F15" s="141">
        <f t="shared" si="1"/>
        <v>2.1663518715591934</v>
      </c>
      <c r="H15" s="151">
        <f t="shared" si="3"/>
        <v>5.6410286210981724</v>
      </c>
      <c r="I15" s="141">
        <f t="shared" si="4"/>
        <v>22.858735498448191</v>
      </c>
      <c r="K15" s="207">
        <f t="shared" si="2"/>
        <v>0.78254781572480558</v>
      </c>
      <c r="L15" s="141">
        <f t="shared" si="5"/>
        <v>3.1710623604422228</v>
      </c>
      <c r="N15" s="151">
        <f t="shared" si="6"/>
        <v>2.8437053674627704</v>
      </c>
      <c r="O15" s="141">
        <f t="shared" si="7"/>
        <v>11.523343205036651</v>
      </c>
      <c r="Q15" s="151">
        <v>2.0147754379105964</v>
      </c>
      <c r="R15" s="141">
        <f t="shared" si="8"/>
        <v>8.16432993296932</v>
      </c>
      <c r="T15" s="11"/>
    </row>
    <row r="16" spans="1:97" x14ac:dyDescent="0.2">
      <c r="A16" s="10" t="str">
        <f>name!$D12</f>
        <v>33 Protective service occupations</v>
      </c>
      <c r="B16" s="151">
        <v>13.594155462014154</v>
      </c>
      <c r="C16" s="141">
        <f t="shared" si="0"/>
        <v>1.0021367562672749</v>
      </c>
      <c r="E16" s="151">
        <v>15.15326128875075</v>
      </c>
      <c r="F16" s="141">
        <f t="shared" si="1"/>
        <v>1.0827369764593437</v>
      </c>
      <c r="H16" s="151">
        <f t="shared" si="3"/>
        <v>1.5591058267365963</v>
      </c>
      <c r="I16" s="141">
        <f t="shared" si="4"/>
        <v>11.468942157482086</v>
      </c>
      <c r="K16" s="207">
        <f t="shared" si="2"/>
        <v>0.43107914707593137</v>
      </c>
      <c r="L16" s="141">
        <f t="shared" si="5"/>
        <v>3.1710623604422228</v>
      </c>
      <c r="N16" s="151">
        <f t="shared" si="6"/>
        <v>1.4019941634373079</v>
      </c>
      <c r="O16" s="141">
        <f t="shared" si="7"/>
        <v>10.313212669627539</v>
      </c>
      <c r="Q16" s="151">
        <v>-0.27396748377664309</v>
      </c>
      <c r="R16" s="141">
        <f t="shared" si="8"/>
        <v>-2.0153328725876669</v>
      </c>
      <c r="T16" s="11"/>
    </row>
    <row r="17" spans="1:20" x14ac:dyDescent="0.2">
      <c r="A17" s="10" t="str">
        <f>name!$D13</f>
        <v>34 Culture, media and sports occupations</v>
      </c>
      <c r="B17" s="151">
        <v>21.41365079267041</v>
      </c>
      <c r="C17" s="141">
        <f t="shared" si="0"/>
        <v>1.5785759258948029</v>
      </c>
      <c r="E17" s="151">
        <v>23.399253068340716</v>
      </c>
      <c r="F17" s="141">
        <f t="shared" si="1"/>
        <v>1.6719329282225364</v>
      </c>
      <c r="H17" s="151">
        <f t="shared" si="3"/>
        <v>1.9856022756703062</v>
      </c>
      <c r="I17" s="141">
        <f t="shared" si="4"/>
        <v>9.2726004308893994</v>
      </c>
      <c r="K17" s="207">
        <f t="shared" si="2"/>
        <v>0.679040220282909</v>
      </c>
      <c r="L17" s="141">
        <f t="shared" si="5"/>
        <v>3.1710623604422228</v>
      </c>
      <c r="N17" s="151">
        <f t="shared" si="6"/>
        <v>1.5942008176168794</v>
      </c>
      <c r="O17" s="141">
        <f t="shared" si="7"/>
        <v>7.444787593914401</v>
      </c>
      <c r="Q17" s="151">
        <v>-0.28763876222948204</v>
      </c>
      <c r="R17" s="141">
        <f t="shared" si="8"/>
        <v>-1.3432495234672301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77.706266356245024</v>
      </c>
      <c r="C18" s="141">
        <f t="shared" si="0"/>
        <v>5.7283665708756333</v>
      </c>
      <c r="E18" s="151">
        <v>86.1049772845587</v>
      </c>
      <c r="F18" s="141">
        <f t="shared" si="1"/>
        <v>6.1524077877805432</v>
      </c>
      <c r="H18" s="151">
        <f t="shared" si="3"/>
        <v>8.398710928313676</v>
      </c>
      <c r="I18" s="141">
        <f t="shared" si="4"/>
        <v>10.808280106793088</v>
      </c>
      <c r="K18" s="207">
        <f t="shared" si="2"/>
        <v>2.4641141641278641</v>
      </c>
      <c r="L18" s="141">
        <f t="shared" si="5"/>
        <v>3.1710623604422228</v>
      </c>
      <c r="N18" s="151">
        <f t="shared" si="6"/>
        <v>6.0223222117402582</v>
      </c>
      <c r="O18" s="141">
        <f t="shared" si="7"/>
        <v>7.7501114055987097</v>
      </c>
      <c r="Q18" s="151">
        <v>-8.7725447554446626E-2</v>
      </c>
      <c r="R18" s="141">
        <f t="shared" si="8"/>
        <v>-0.11289365924785086</v>
      </c>
      <c r="T18" s="11"/>
    </row>
    <row r="19" spans="1:20" x14ac:dyDescent="0.2">
      <c r="A19" s="10" t="str">
        <f>name!$D15</f>
        <v>41 Administrative occupations</v>
      </c>
      <c r="B19" s="151">
        <v>139.87832891840384</v>
      </c>
      <c r="C19" s="141">
        <f t="shared" si="0"/>
        <v>10.311579502387644</v>
      </c>
      <c r="E19" s="151">
        <v>142.31436233034793</v>
      </c>
      <c r="F19" s="141">
        <f t="shared" si="1"/>
        <v>10.168703584006087</v>
      </c>
      <c r="H19" s="151">
        <f t="shared" si="3"/>
        <v>2.436033411944095</v>
      </c>
      <c r="I19" s="141">
        <f t="shared" si="4"/>
        <v>1.7415373995246508</v>
      </c>
      <c r="K19" s="207">
        <f t="shared" si="2"/>
        <v>4.4356290387470727</v>
      </c>
      <c r="L19" s="141">
        <f t="shared" si="5"/>
        <v>3.1710623604422228</v>
      </c>
      <c r="N19" s="151">
        <f t="shared" si="6"/>
        <v>-2.0906011457443601</v>
      </c>
      <c r="O19" s="141">
        <f t="shared" si="7"/>
        <v>-1.4945854457296843</v>
      </c>
      <c r="Q19" s="151">
        <v>9.1005518941382119E-2</v>
      </c>
      <c r="R19" s="141">
        <f t="shared" si="8"/>
        <v>6.5060484812103359E-2</v>
      </c>
      <c r="T19" s="11"/>
    </row>
    <row r="20" spans="1:20" x14ac:dyDescent="0.2">
      <c r="A20" s="10" t="str">
        <f>name!$D16</f>
        <v>42 Secretarial and related occupations</v>
      </c>
      <c r="B20" s="151">
        <v>31.901029429792885</v>
      </c>
      <c r="C20" s="141">
        <f t="shared" si="0"/>
        <v>2.3516866673836656</v>
      </c>
      <c r="E20" s="151">
        <v>28.01671821503151</v>
      </c>
      <c r="F20" s="141">
        <f t="shared" si="1"/>
        <v>2.0018619221577127</v>
      </c>
      <c r="H20" s="151">
        <f t="shared" si="3"/>
        <v>-3.8843112147613752</v>
      </c>
      <c r="I20" s="141">
        <f t="shared" si="4"/>
        <v>-12.176131254039579</v>
      </c>
      <c r="K20" s="207">
        <f t="shared" si="2"/>
        <v>1.0116015368417584</v>
      </c>
      <c r="L20" s="141">
        <f t="shared" si="5"/>
        <v>3.1710623604422228</v>
      </c>
      <c r="N20" s="151">
        <f t="shared" si="6"/>
        <v>-5.4117732712667683</v>
      </c>
      <c r="O20" s="141">
        <f t="shared" si="7"/>
        <v>-16.964259047429444</v>
      </c>
      <c r="Q20" s="151">
        <v>0.515860519663635</v>
      </c>
      <c r="R20" s="141">
        <f t="shared" si="8"/>
        <v>1.6170654329476417</v>
      </c>
      <c r="T20" s="11"/>
    </row>
    <row r="21" spans="1:20" x14ac:dyDescent="0.2">
      <c r="A21" s="10" t="str">
        <f>name!$D17</f>
        <v>51 Skilled agricultural and related trades</v>
      </c>
      <c r="B21" s="151">
        <v>11.134350167014329</v>
      </c>
      <c r="C21" s="141">
        <f t="shared" si="0"/>
        <v>0.82080432217320731</v>
      </c>
      <c r="E21" s="151">
        <v>8.3341405074561656</v>
      </c>
      <c r="F21" s="141">
        <f t="shared" si="1"/>
        <v>0.59549439044711083</v>
      </c>
      <c r="H21" s="151">
        <f t="shared" si="3"/>
        <v>-2.8002096595581634</v>
      </c>
      <c r="I21" s="141">
        <f t="shared" si="4"/>
        <v>-25.1492868246036</v>
      </c>
      <c r="K21" s="207">
        <f t="shared" si="2"/>
        <v>0.35307718722602716</v>
      </c>
      <c r="L21" s="141">
        <f t="shared" si="5"/>
        <v>3.1710623604422228</v>
      </c>
      <c r="N21" s="151">
        <f t="shared" si="6"/>
        <v>-0.39624149618599347</v>
      </c>
      <c r="O21" s="141">
        <f t="shared" si="7"/>
        <v>-3.5587303277012476</v>
      </c>
      <c r="Q21" s="151">
        <v>-2.7570453505981969</v>
      </c>
      <c r="R21" s="141">
        <f t="shared" si="8"/>
        <v>-24.761618857344573</v>
      </c>
      <c r="T21" s="11"/>
    </row>
    <row r="22" spans="1:20" x14ac:dyDescent="0.2">
      <c r="A22" s="10" t="str">
        <f>name!$D18</f>
        <v>52 Skilled metal, electrical and electronic trades</v>
      </c>
      <c r="B22" s="151">
        <v>65.713396836047622</v>
      </c>
      <c r="C22" s="141">
        <f t="shared" si="0"/>
        <v>4.8442737419470312</v>
      </c>
      <c r="E22" s="151">
        <v>55.145897830887407</v>
      </c>
      <c r="F22" s="141">
        <f t="shared" si="1"/>
        <v>3.9403070760666159</v>
      </c>
      <c r="H22" s="151">
        <f t="shared" si="3"/>
        <v>-10.567499005160215</v>
      </c>
      <c r="I22" s="141">
        <f t="shared" si="4"/>
        <v>-16.081194267777267</v>
      </c>
      <c r="K22" s="207">
        <f t="shared" si="2"/>
        <v>2.0838127928359365</v>
      </c>
      <c r="L22" s="141">
        <f t="shared" si="5"/>
        <v>3.1710623604422228</v>
      </c>
      <c r="N22" s="151">
        <f t="shared" si="6"/>
        <v>-9.7135779960054762</v>
      </c>
      <c r="O22" s="141">
        <f t="shared" si="7"/>
        <v>-14.78173167678499</v>
      </c>
      <c r="Q22" s="151">
        <v>-2.9377338019906758</v>
      </c>
      <c r="R22" s="141">
        <f t="shared" si="8"/>
        <v>-4.4705249514344967</v>
      </c>
      <c r="T22" s="11"/>
    </row>
    <row r="23" spans="1:20" x14ac:dyDescent="0.2">
      <c r="A23" s="10" t="str">
        <f>name!$D19</f>
        <v>53 Skilled construction and building trades</v>
      </c>
      <c r="B23" s="151">
        <v>45.243390735503951</v>
      </c>
      <c r="C23" s="141">
        <f t="shared" si="0"/>
        <v>3.3352616101017487</v>
      </c>
      <c r="E23" s="151">
        <v>42.412863241998984</v>
      </c>
      <c r="F23" s="141">
        <f t="shared" si="1"/>
        <v>3.0305011201592942</v>
      </c>
      <c r="H23" s="151">
        <f t="shared" si="3"/>
        <v>-2.8305274935049667</v>
      </c>
      <c r="I23" s="141">
        <f t="shared" si="4"/>
        <v>-6.2562231687108287</v>
      </c>
      <c r="K23" s="207">
        <f t="shared" si="2"/>
        <v>1.4346961342013695</v>
      </c>
      <c r="L23" s="141">
        <f t="shared" si="5"/>
        <v>3.1710623604422228</v>
      </c>
      <c r="N23" s="151">
        <f t="shared" si="6"/>
        <v>-6.3284377672728063</v>
      </c>
      <c r="O23" s="141">
        <f t="shared" si="7"/>
        <v>-13.987540863745821</v>
      </c>
      <c r="Q23" s="151">
        <v>2.0632141395664698</v>
      </c>
      <c r="R23" s="141">
        <f t="shared" si="8"/>
        <v>4.5602553345927692</v>
      </c>
      <c r="T23" s="11"/>
    </row>
    <row r="24" spans="1:20" x14ac:dyDescent="0.2">
      <c r="A24" s="10" t="str">
        <f>name!$D20</f>
        <v>54 Textiles, printing and other skilled trades</v>
      </c>
      <c r="B24" s="151">
        <v>25.365579970038659</v>
      </c>
      <c r="C24" s="141">
        <f t="shared" si="0"/>
        <v>1.8699050561134622</v>
      </c>
      <c r="E24" s="151">
        <v>22.332966906852086</v>
      </c>
      <c r="F24" s="141">
        <f t="shared" si="1"/>
        <v>1.5957442165959703</v>
      </c>
      <c r="H24" s="151">
        <f t="shared" si="3"/>
        <v>-3.0326130631865738</v>
      </c>
      <c r="I24" s="141">
        <f t="shared" si="4"/>
        <v>-11.955622803691613</v>
      </c>
      <c r="K24" s="207">
        <f t="shared" si="2"/>
        <v>0.80435835893776764</v>
      </c>
      <c r="L24" s="141">
        <f t="shared" si="5"/>
        <v>3.1710623604422228</v>
      </c>
      <c r="N24" s="151">
        <f t="shared" si="6"/>
        <v>-3.7226037427391514</v>
      </c>
      <c r="O24" s="141">
        <f t="shared" si="7"/>
        <v>-14.675807717135662</v>
      </c>
      <c r="Q24" s="151">
        <v>-0.11436767938518975</v>
      </c>
      <c r="R24" s="141">
        <f t="shared" si="8"/>
        <v>-0.45087744699817106</v>
      </c>
      <c r="T24" s="11"/>
    </row>
    <row r="25" spans="1:20" x14ac:dyDescent="0.2">
      <c r="A25" s="10" t="str">
        <f>name!$D21</f>
        <v>61 Caring personal service occupations</v>
      </c>
      <c r="B25" s="151">
        <v>108.27911132410225</v>
      </c>
      <c r="C25" s="141">
        <f t="shared" si="0"/>
        <v>7.9821418621441698</v>
      </c>
      <c r="E25" s="151">
        <v>112.12090057177249</v>
      </c>
      <c r="F25" s="141">
        <f t="shared" si="1"/>
        <v>8.0113080986137852</v>
      </c>
      <c r="H25" s="151">
        <f t="shared" si="3"/>
        <v>3.8417892476702491</v>
      </c>
      <c r="I25" s="141">
        <f t="shared" si="4"/>
        <v>3.5480428317987922</v>
      </c>
      <c r="K25" s="207">
        <f t="shared" si="2"/>
        <v>3.433598143419939</v>
      </c>
      <c r="L25" s="141">
        <f t="shared" si="5"/>
        <v>3.1710623604422228</v>
      </c>
      <c r="N25" s="151">
        <f t="shared" si="6"/>
        <v>-5.0999092608945062</v>
      </c>
      <c r="O25" s="141">
        <f t="shared" si="7"/>
        <v>-4.7099659375938181</v>
      </c>
      <c r="Q25" s="151">
        <v>5.5081003651448155</v>
      </c>
      <c r="R25" s="141">
        <f t="shared" si="8"/>
        <v>5.0869464089503911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30.082144467863088</v>
      </c>
      <c r="C26" s="141">
        <f t="shared" si="0"/>
        <v>2.2176017305985165</v>
      </c>
      <c r="E26" s="151">
        <v>26.071197050792069</v>
      </c>
      <c r="F26" s="141">
        <f t="shared" si="1"/>
        <v>1.8628497542245923</v>
      </c>
      <c r="H26" s="151">
        <f t="shared" si="3"/>
        <v>-4.0109474170710193</v>
      </c>
      <c r="I26" s="141">
        <f t="shared" si="4"/>
        <v>-13.333316118323735</v>
      </c>
      <c r="K26" s="207">
        <f t="shared" si="2"/>
        <v>0.95392356043425874</v>
      </c>
      <c r="L26" s="141">
        <f t="shared" si="5"/>
        <v>3.1710623604422228</v>
      </c>
      <c r="N26" s="151">
        <f t="shared" si="6"/>
        <v>-3.8160781841405447</v>
      </c>
      <c r="O26" s="141">
        <f t="shared" si="7"/>
        <v>-12.685525755044761</v>
      </c>
      <c r="Q26" s="151">
        <v>-1.1487927933647335</v>
      </c>
      <c r="R26" s="141">
        <f t="shared" si="8"/>
        <v>-3.8188527237211924</v>
      </c>
      <c r="T26" s="11"/>
    </row>
    <row r="27" spans="1:20" x14ac:dyDescent="0.2">
      <c r="A27" s="10" t="str">
        <f>name!$D23</f>
        <v>63 Community and civil enforcement occupations</v>
      </c>
      <c r="B27" s="151">
        <v>1.2926597288046038</v>
      </c>
      <c r="C27" s="141">
        <f t="shared" si="0"/>
        <v>9.5292556510873316E-2</v>
      </c>
      <c r="E27" s="151">
        <v>1.4245699917380525</v>
      </c>
      <c r="F27" s="141">
        <f t="shared" si="1"/>
        <v>0.10178895329642475</v>
      </c>
      <c r="H27" s="151">
        <f t="shared" si="3"/>
        <v>0.13191026293344876</v>
      </c>
      <c r="I27" s="141">
        <f t="shared" si="4"/>
        <v>10.20456195811359</v>
      </c>
      <c r="K27" s="207">
        <f t="shared" si="2"/>
        <v>4.0991046108717302E-2</v>
      </c>
      <c r="L27" s="141">
        <f t="shared" si="5"/>
        <v>3.1710623604422228</v>
      </c>
      <c r="N27" s="151">
        <f t="shared" si="6"/>
        <v>9.2226630382670233E-2</v>
      </c>
      <c r="O27" s="141">
        <f t="shared" si="7"/>
        <v>7.1346409521055838</v>
      </c>
      <c r="Q27" s="151">
        <v>-1.3074135579387697E-3</v>
      </c>
      <c r="R27" s="141">
        <f t="shared" si="8"/>
        <v>-0.10114135443422606</v>
      </c>
      <c r="T27" s="172"/>
    </row>
    <row r="28" spans="1:20" x14ac:dyDescent="0.2">
      <c r="A28" s="10" t="str">
        <f>name!$D24</f>
        <v>71 Sales occupations</v>
      </c>
      <c r="B28" s="151">
        <v>85.043369150878306</v>
      </c>
      <c r="C28" s="141">
        <f t="shared" si="0"/>
        <v>6.2692446280347607</v>
      </c>
      <c r="E28" s="151">
        <v>77.553645479838437</v>
      </c>
      <c r="F28" s="141">
        <f t="shared" si="1"/>
        <v>5.5413945566012677</v>
      </c>
      <c r="H28" s="151">
        <f t="shared" si="3"/>
        <v>-7.4897236710398687</v>
      </c>
      <c r="I28" s="141">
        <f t="shared" si="4"/>
        <v>-8.8069460862399538</v>
      </c>
      <c r="K28" s="207">
        <f t="shared" si="2"/>
        <v>2.6967782691954345</v>
      </c>
      <c r="L28" s="141">
        <f t="shared" si="5"/>
        <v>3.1710623604422228</v>
      </c>
      <c r="N28" s="151">
        <f>H28-(K28+Q28)</f>
        <v>-7.7994034019263765</v>
      </c>
      <c r="O28" s="141">
        <f t="shared" si="7"/>
        <v>-9.1710893862744225</v>
      </c>
      <c r="Q28" s="151">
        <v>-2.3870985383089267</v>
      </c>
      <c r="R28" s="141">
        <f t="shared" si="8"/>
        <v>-2.8069190604077492</v>
      </c>
      <c r="T28" s="11"/>
    </row>
    <row r="29" spans="1:20" x14ac:dyDescent="0.2">
      <c r="A29" s="10" t="str">
        <f>name!$D25</f>
        <v>72 Customer service occupations</v>
      </c>
      <c r="B29" s="151">
        <v>25.115774027544212</v>
      </c>
      <c r="C29" s="141">
        <f t="shared" si="0"/>
        <v>1.8514898101199031</v>
      </c>
      <c r="E29" s="151">
        <v>28.303483753546416</v>
      </c>
      <c r="F29" s="141">
        <f t="shared" si="1"/>
        <v>2.0223520098165895</v>
      </c>
      <c r="H29" s="151">
        <f t="shared" si="3"/>
        <v>3.187709726002204</v>
      </c>
      <c r="I29" s="141">
        <f t="shared" si="4"/>
        <v>12.692062456471675</v>
      </c>
      <c r="K29" s="207">
        <f t="shared" si="2"/>
        <v>0.79643685672117825</v>
      </c>
      <c r="L29" s="141">
        <f t="shared" si="5"/>
        <v>3.1710623604422228</v>
      </c>
      <c r="N29" s="151">
        <f t="shared" si="6"/>
        <v>2.0902261925655523</v>
      </c>
      <c r="O29" s="141">
        <f t="shared" si="7"/>
        <v>8.3223642252602783</v>
      </c>
      <c r="Q29" s="151">
        <v>0.30104667671547358</v>
      </c>
      <c r="R29" s="141">
        <f t="shared" si="8"/>
        <v>1.198635870769178</v>
      </c>
      <c r="T29" s="11"/>
    </row>
    <row r="30" spans="1:20" x14ac:dyDescent="0.2">
      <c r="A30" s="10" t="str">
        <f>name!$D26</f>
        <v>81 Process, plant and machine operatives</v>
      </c>
      <c r="B30" s="151">
        <v>51.643342107026285</v>
      </c>
      <c r="C30" s="141">
        <f t="shared" si="0"/>
        <v>3.8070545453559577</v>
      </c>
      <c r="E30" s="151">
        <v>41.662370182719663</v>
      </c>
      <c r="F30" s="141">
        <f t="shared" si="1"/>
        <v>2.9768765854552663</v>
      </c>
      <c r="H30" s="151">
        <f t="shared" si="3"/>
        <v>-9.9809719243066226</v>
      </c>
      <c r="I30" s="141">
        <f t="shared" si="4"/>
        <v>-19.326735097085578</v>
      </c>
      <c r="K30" s="207">
        <f t="shared" si="2"/>
        <v>1.6376425832303201</v>
      </c>
      <c r="L30" s="141">
        <f t="shared" si="5"/>
        <v>3.1710623604422228</v>
      </c>
      <c r="N30" s="151">
        <f t="shared" si="6"/>
        <v>-8.2930656850085107</v>
      </c>
      <c r="O30" s="141">
        <f t="shared" si="7"/>
        <v>-16.058344302779361</v>
      </c>
      <c r="Q30" s="151">
        <v>-3.3255488225284311</v>
      </c>
      <c r="R30" s="141">
        <f t="shared" si="8"/>
        <v>-6.4394531547484357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58.08695516380147</v>
      </c>
      <c r="C31" s="141">
        <f t="shared" si="0"/>
        <v>4.2820661417292563</v>
      </c>
      <c r="E31" s="151">
        <v>55.887109188366111</v>
      </c>
      <c r="F31" s="141">
        <f t="shared" si="1"/>
        <v>3.9932684108460537</v>
      </c>
      <c r="H31" s="151">
        <f t="shared" si="3"/>
        <v>-2.199845975435359</v>
      </c>
      <c r="I31" s="141">
        <f t="shared" si="4"/>
        <v>-3.7871600761856694</v>
      </c>
      <c r="K31" s="207">
        <f t="shared" si="2"/>
        <v>1.8419735715262584</v>
      </c>
      <c r="L31" s="141">
        <f t="shared" si="5"/>
        <v>3.1710623604422228</v>
      </c>
      <c r="N31" s="151">
        <f t="shared" si="6"/>
        <v>-3.4458277951696434</v>
      </c>
      <c r="O31" s="141">
        <f t="shared" si="7"/>
        <v>-5.9321887082093241</v>
      </c>
      <c r="Q31" s="151">
        <v>-0.59599175179197372</v>
      </c>
      <c r="R31" s="141">
        <f t="shared" si="8"/>
        <v>-1.0260337284185672</v>
      </c>
      <c r="T31" s="11"/>
    </row>
    <row r="32" spans="1:20" x14ac:dyDescent="0.2">
      <c r="A32" s="10" t="str">
        <f>name!$D28</f>
        <v>91 Elementary trades and related occupations</v>
      </c>
      <c r="B32" s="151">
        <v>27.519752486009605</v>
      </c>
      <c r="C32" s="141">
        <f t="shared" si="0"/>
        <v>2.0287067899635316</v>
      </c>
      <c r="E32" s="151">
        <v>21.542996276941501</v>
      </c>
      <c r="F32" s="141">
        <f t="shared" si="1"/>
        <v>1.5392989144908693</v>
      </c>
      <c r="H32" s="151">
        <f t="shared" si="3"/>
        <v>-5.9767562090681032</v>
      </c>
      <c r="I32" s="141">
        <f t="shared" si="4"/>
        <v>-21.718059463312922</v>
      </c>
      <c r="K32" s="207">
        <f t="shared" si="2"/>
        <v>0.87266851277071344</v>
      </c>
      <c r="L32" s="141">
        <f t="shared" si="5"/>
        <v>3.1710623604422228</v>
      </c>
      <c r="N32" s="151">
        <f>H32-(K32+Q32)</f>
        <v>-5.9520682703757863</v>
      </c>
      <c r="O32" s="141">
        <f t="shared" si="7"/>
        <v>-21.628349576914538</v>
      </c>
      <c r="Q32" s="151">
        <v>-0.89735645146303034</v>
      </c>
      <c r="R32" s="141">
        <f t="shared" si="8"/>
        <v>-3.2607722468406113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126.68979570227272</v>
      </c>
      <c r="C33" s="141">
        <f t="shared" si="0"/>
        <v>9.3393444905056615</v>
      </c>
      <c r="E33" s="151">
        <v>115.77854526710644</v>
      </c>
      <c r="F33" s="141">
        <f t="shared" si="1"/>
        <v>8.2726556120581947</v>
      </c>
      <c r="H33" s="151">
        <f t="shared" ref="H33" si="9">E33-B33</f>
        <v>-10.911250435166281</v>
      </c>
      <c r="I33" s="141">
        <f>IF(B33&lt;&gt;0,((E33/B33)-1)*100,0)</f>
        <v>-8.6125724449096612</v>
      </c>
      <c r="K33" s="207">
        <f t="shared" si="2"/>
        <v>4.0174124260359187</v>
      </c>
      <c r="L33" s="141">
        <f t="shared" ref="L33" si="10">IF(B33&lt;&gt;0,K33/B33*100,0)</f>
        <v>3.1710623604422228</v>
      </c>
      <c r="N33" s="151">
        <f>H33-(K33+Q33)</f>
        <v>-18.340259996451504</v>
      </c>
      <c r="O33" s="141">
        <f t="shared" ref="O33" si="11">IF(B33&lt;&gt;0,N33/B33*100,0)</f>
        <v>-14.476509252214772</v>
      </c>
      <c r="Q33" s="151">
        <v>3.4115971352493055</v>
      </c>
      <c r="R33" s="141">
        <f t="shared" ref="R33" si="12">IF(B33&lt;&gt;0,Q33/B33*100,0)</f>
        <v>2.6928744468628927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1356.5170000000003</v>
      </c>
      <c r="C35" s="147">
        <f>B35/B$35*100</f>
        <v>100</v>
      </c>
      <c r="D35" s="145"/>
      <c r="E35" s="152">
        <f>SUM(E8:E33)</f>
        <v>1399.5330000000004</v>
      </c>
      <c r="F35" s="147">
        <f t="shared" ref="F35" si="13">E35/E$35*100</f>
        <v>100</v>
      </c>
      <c r="G35" s="145"/>
      <c r="H35" s="152">
        <f>E35-B35</f>
        <v>43.016000000000076</v>
      </c>
      <c r="I35" s="147">
        <f>IF(B35&lt;&gt;0,((E35/B35)-1)*100,0)</f>
        <v>3.1710623604422228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Midlands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96.312824748946369</v>
      </c>
      <c r="C44" s="141">
        <f t="shared" ref="C44:C68" si="15">B44/B$71*100</f>
        <v>6.8817830482701261</v>
      </c>
      <c r="E44" s="151">
        <v>99.457428017247423</v>
      </c>
      <c r="F44" s="141">
        <f t="shared" ref="F44:F68" si="16">E44/E$71*100</f>
        <v>6.6774286211181284</v>
      </c>
      <c r="H44" s="151">
        <f>E44-B44</f>
        <v>3.1446032683010543</v>
      </c>
      <c r="I44" s="141">
        <f>IF(B44&gt;0,((E44/B44)-1)*100,0)</f>
        <v>3.2649891398138564</v>
      </c>
      <c r="K44" s="151">
        <f>(($E$71/$B$71)-1)*B44</f>
        <v>6.1883745883263783</v>
      </c>
      <c r="L44" s="141">
        <f>IF(B44&gt;0,K44/B44*100,0)</f>
        <v>6.4252861490225133</v>
      </c>
      <c r="N44" s="151">
        <f>H44-(K44+Q44)</f>
        <v>-1.0550585899671834</v>
      </c>
      <c r="O44" s="141">
        <f>IF(B44&gt;0,N44/B44*100,0)</f>
        <v>-1.0954497417320588</v>
      </c>
      <c r="Q44" s="151">
        <v>-1.9887127300581404</v>
      </c>
      <c r="R44" s="141">
        <f>IF(B44&gt;0,Q44/B44*100,0)</f>
        <v>-2.0648472674765945</v>
      </c>
      <c r="T44" s="151"/>
    </row>
    <row r="45" spans="1:20" x14ac:dyDescent="0.2">
      <c r="A45" s="135" t="str">
        <f t="shared" si="14"/>
        <v>12 Other managers and proprietors</v>
      </c>
      <c r="B45" s="151">
        <v>37.971351509113518</v>
      </c>
      <c r="C45" s="141">
        <f t="shared" si="15"/>
        <v>2.7131444209685309</v>
      </c>
      <c r="E45" s="151">
        <v>55.396352148824171</v>
      </c>
      <c r="F45" s="141">
        <f t="shared" si="16"/>
        <v>3.7192313808874098</v>
      </c>
      <c r="H45" s="151">
        <f t="shared" ref="H45:H71" si="17">E45-B45</f>
        <v>17.425000639710653</v>
      </c>
      <c r="I45" s="141">
        <f t="shared" ref="I45:I71" si="18">IF(B45&gt;0,((E45/B45)-1)*100,0)</f>
        <v>45.889861559255984</v>
      </c>
      <c r="K45" s="151">
        <f t="shared" ref="K45:K68" si="19">(($E$71/$B$71)-1)*B45</f>
        <v>2.4397679891117221</v>
      </c>
      <c r="L45" s="141">
        <f t="shared" ref="L45:L68" si="20">IF(B45&gt;0,K45/B45*100,0)</f>
        <v>6.4252861490225133</v>
      </c>
      <c r="N45" s="151">
        <f t="shared" ref="N45:N68" si="21">H45-(K45+Q45)</f>
        <v>13.684157550483693</v>
      </c>
      <c r="O45" s="141">
        <f t="shared" ref="O45:O68" si="22">IF(B45&gt;0,N45/B45*100,0)</f>
        <v>36.038110329571374</v>
      </c>
      <c r="Q45" s="151">
        <v>1.3010751001152374</v>
      </c>
      <c r="R45" s="141">
        <f>IF(B45&gt;0,Q45/B45*100,0)</f>
        <v>3.4264650806621035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80.650869887348534</v>
      </c>
      <c r="C46" s="141">
        <f t="shared" si="15"/>
        <v>5.7626986921600638</v>
      </c>
      <c r="E46" s="151">
        <v>92.33137008188676</v>
      </c>
      <c r="F46" s="141">
        <f t="shared" si="16"/>
        <v>6.1989953440674537</v>
      </c>
      <c r="H46" s="151">
        <f t="shared" si="17"/>
        <v>11.680500194538226</v>
      </c>
      <c r="I46" s="141">
        <f t="shared" si="18"/>
        <v>14.482795053361851</v>
      </c>
      <c r="K46" s="151">
        <f t="shared" si="19"/>
        <v>5.1820491719379742</v>
      </c>
      <c r="L46" s="141">
        <f t="shared" si="20"/>
        <v>6.4252861490225133</v>
      </c>
      <c r="N46" s="151">
        <f t="shared" si="21"/>
        <v>8.4404137989810017</v>
      </c>
      <c r="O46" s="141">
        <f t="shared" si="22"/>
        <v>10.465372302580738</v>
      </c>
      <c r="Q46" s="151">
        <v>-1.9419627763807505</v>
      </c>
      <c r="R46" s="141">
        <f t="shared" ref="R46:R68" si="23">IF(B46&gt;0,Q46/B46*100,0)</f>
        <v>-2.4078633982413877</v>
      </c>
      <c r="T46" s="151"/>
    </row>
    <row r="47" spans="1:20" x14ac:dyDescent="0.2">
      <c r="A47" s="135" t="str">
        <f t="shared" si="14"/>
        <v>22 Health professionals</v>
      </c>
      <c r="B47" s="151">
        <v>72.11631918437665</v>
      </c>
      <c r="C47" s="141">
        <f t="shared" si="15"/>
        <v>5.1528845110745252</v>
      </c>
      <c r="E47" s="151">
        <v>85.5557678076499</v>
      </c>
      <c r="F47" s="141">
        <f t="shared" si="16"/>
        <v>5.7440911558809633</v>
      </c>
      <c r="H47" s="151">
        <f t="shared" si="17"/>
        <v>13.43944862327325</v>
      </c>
      <c r="I47" s="141">
        <f t="shared" si="18"/>
        <v>18.635793916371689</v>
      </c>
      <c r="K47" s="151">
        <f t="shared" si="19"/>
        <v>4.6336798677386186</v>
      </c>
      <c r="L47" s="141">
        <f t="shared" si="20"/>
        <v>6.4252861490225133</v>
      </c>
      <c r="N47" s="151">
        <f t="shared" si="21"/>
        <v>6.6637007035885842</v>
      </c>
      <c r="O47" s="141">
        <f t="shared" si="22"/>
        <v>9.2402118951076684</v>
      </c>
      <c r="Q47" s="151">
        <v>2.1420680519460475</v>
      </c>
      <c r="R47" s="141">
        <f t="shared" si="23"/>
        <v>2.970295872241504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65.582624731337319</v>
      </c>
      <c r="C48" s="141">
        <f t="shared" si="15"/>
        <v>4.6860363229260971</v>
      </c>
      <c r="E48" s="151">
        <v>77.967570893354406</v>
      </c>
      <c r="F48" s="141">
        <f t="shared" si="16"/>
        <v>5.2346305326944265</v>
      </c>
      <c r="H48" s="151">
        <f t="shared" si="17"/>
        <v>12.384946162017087</v>
      </c>
      <c r="I48" s="141">
        <f t="shared" si="18"/>
        <v>18.884492977755428</v>
      </c>
      <c r="K48" s="151">
        <f t="shared" si="19"/>
        <v>4.2138713030280304</v>
      </c>
      <c r="L48" s="141">
        <f t="shared" si="20"/>
        <v>6.4252861490225133</v>
      </c>
      <c r="N48" s="151">
        <f t="shared" si="21"/>
        <v>6.5807489151236478</v>
      </c>
      <c r="O48" s="141">
        <f t="shared" si="22"/>
        <v>10.034287194332391</v>
      </c>
      <c r="Q48" s="151">
        <v>1.5903259438654092</v>
      </c>
      <c r="R48" s="141">
        <f t="shared" si="23"/>
        <v>2.4249196344005188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86.598969341200913</v>
      </c>
      <c r="C49" s="141">
        <f t="shared" si="15"/>
        <v>6.1877047087279031</v>
      </c>
      <c r="E49" s="151">
        <v>109.00119355872332</v>
      </c>
      <c r="F49" s="141">
        <f t="shared" si="16"/>
        <v>7.3181833083280248</v>
      </c>
      <c r="H49" s="151">
        <f t="shared" si="17"/>
        <v>22.402224217522402</v>
      </c>
      <c r="I49" s="141">
        <f t="shared" si="18"/>
        <v>25.86892706454438</v>
      </c>
      <c r="K49" s="151">
        <f t="shared" si="19"/>
        <v>5.5642315822764354</v>
      </c>
      <c r="L49" s="141">
        <f t="shared" si="20"/>
        <v>6.4252861490225133</v>
      </c>
      <c r="N49" s="151">
        <f t="shared" si="21"/>
        <v>17.517884307054111</v>
      </c>
      <c r="O49" s="141">
        <f t="shared" si="22"/>
        <v>20.228744568579621</v>
      </c>
      <c r="Q49" s="151">
        <v>-0.67989167180814181</v>
      </c>
      <c r="R49" s="141">
        <f t="shared" si="23"/>
        <v>-0.78510365305776453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26.421972822042932</v>
      </c>
      <c r="C50" s="141">
        <f t="shared" si="15"/>
        <v>1.887913527015292</v>
      </c>
      <c r="E50" s="151">
        <v>24.214683007594637</v>
      </c>
      <c r="F50" s="141">
        <f t="shared" si="16"/>
        <v>1.6257389778687563</v>
      </c>
      <c r="H50" s="151">
        <f t="shared" si="17"/>
        <v>-2.2072898144482949</v>
      </c>
      <c r="I50" s="141">
        <f t="shared" si="18"/>
        <v>-8.353993206013854</v>
      </c>
      <c r="K50" s="151">
        <f t="shared" si="19"/>
        <v>1.6976873600332174</v>
      </c>
      <c r="L50" s="141">
        <f t="shared" si="20"/>
        <v>6.4252861490225133</v>
      </c>
      <c r="N50" s="151">
        <f t="shared" si="21"/>
        <v>-3.3700418562481351</v>
      </c>
      <c r="O50" s="141">
        <f t="shared" si="22"/>
        <v>-12.754694280196317</v>
      </c>
      <c r="Q50" s="151">
        <v>-0.53493531823337714</v>
      </c>
      <c r="R50" s="141">
        <f t="shared" si="23"/>
        <v>-2.024585074840056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30.318809338588533</v>
      </c>
      <c r="C51" s="141">
        <f t="shared" si="15"/>
        <v>2.1663518715591934</v>
      </c>
      <c r="E51" s="151">
        <v>34.279110535570972</v>
      </c>
      <c r="F51" s="141">
        <f t="shared" si="16"/>
        <v>2.3014501617415593</v>
      </c>
      <c r="H51" s="151">
        <f t="shared" si="17"/>
        <v>3.9603011969824387</v>
      </c>
      <c r="I51" s="141">
        <f t="shared" si="18"/>
        <v>13.062192359717528</v>
      </c>
      <c r="K51" s="151">
        <f t="shared" si="19"/>
        <v>1.9480702569808732</v>
      </c>
      <c r="L51" s="141">
        <f t="shared" si="20"/>
        <v>6.4252861490225133</v>
      </c>
      <c r="N51" s="151">
        <f t="shared" si="21"/>
        <v>0.98272867530835706</v>
      </c>
      <c r="O51" s="141">
        <f t="shared" si="22"/>
        <v>3.2413168483419978</v>
      </c>
      <c r="Q51" s="151">
        <v>1.0295022646932084</v>
      </c>
      <c r="R51" s="141">
        <f t="shared" si="23"/>
        <v>3.3955893623530269</v>
      </c>
      <c r="T51" s="151"/>
    </row>
    <row r="52" spans="1:20" x14ac:dyDescent="0.2">
      <c r="A52" s="135" t="str">
        <f t="shared" si="14"/>
        <v>33 Protective service occupations</v>
      </c>
      <c r="B52" s="151">
        <v>15.15326128875075</v>
      </c>
      <c r="C52" s="141">
        <f t="shared" si="15"/>
        <v>1.0827369764593437</v>
      </c>
      <c r="E52" s="151">
        <v>21.312475506329005</v>
      </c>
      <c r="F52" s="141">
        <f t="shared" si="16"/>
        <v>1.4308889418310842</v>
      </c>
      <c r="H52" s="151">
        <f t="shared" si="17"/>
        <v>6.1592142175782545</v>
      </c>
      <c r="I52" s="141">
        <f t="shared" si="18"/>
        <v>40.646129570474976</v>
      </c>
      <c r="K52" s="151">
        <f t="shared" si="19"/>
        <v>0.97364039871129238</v>
      </c>
      <c r="L52" s="141">
        <f t="shared" si="20"/>
        <v>6.4252861490225133</v>
      </c>
      <c r="N52" s="151">
        <f t="shared" si="21"/>
        <v>5.2705015563103101</v>
      </c>
      <c r="O52" s="141">
        <f t="shared" si="22"/>
        <v>34.781301898509106</v>
      </c>
      <c r="Q52" s="151">
        <v>-8.4927737443348153E-2</v>
      </c>
      <c r="R52" s="141">
        <f t="shared" si="23"/>
        <v>-0.5604584770566553</v>
      </c>
      <c r="T52" s="151"/>
    </row>
    <row r="53" spans="1:20" x14ac:dyDescent="0.2">
      <c r="A53" s="135" t="str">
        <f t="shared" si="14"/>
        <v>34 Culture, media and sports occupations</v>
      </c>
      <c r="B53" s="151">
        <v>23.399253068340716</v>
      </c>
      <c r="C53" s="141">
        <f t="shared" si="15"/>
        <v>1.6719329282225364</v>
      </c>
      <c r="E53" s="151">
        <v>24.606036846114883</v>
      </c>
      <c r="F53" s="141">
        <f t="shared" si="16"/>
        <v>1.6520139115204324</v>
      </c>
      <c r="H53" s="151">
        <f t="shared" si="17"/>
        <v>1.2067837777741666</v>
      </c>
      <c r="I53" s="141">
        <f t="shared" si="18"/>
        <v>5.1573602552593911</v>
      </c>
      <c r="K53" s="151">
        <f t="shared" si="19"/>
        <v>1.5034689663748215</v>
      </c>
      <c r="L53" s="141">
        <f t="shared" si="20"/>
        <v>6.4252861490225133</v>
      </c>
      <c r="N53" s="151">
        <f t="shared" si="21"/>
        <v>0.40339725237173241</v>
      </c>
      <c r="O53" s="141">
        <f t="shared" si="22"/>
        <v>1.7239749114792493</v>
      </c>
      <c r="Q53" s="151">
        <v>-0.70008244097238737</v>
      </c>
      <c r="R53" s="141">
        <f t="shared" si="23"/>
        <v>-2.9919008052423766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86.1049772845587</v>
      </c>
      <c r="C54" s="141">
        <f t="shared" si="15"/>
        <v>6.1524077877805432</v>
      </c>
      <c r="E54" s="151">
        <v>86.270073937995036</v>
      </c>
      <c r="F54" s="141">
        <f t="shared" si="16"/>
        <v>5.7920486417530048</v>
      </c>
      <c r="H54" s="151">
        <f t="shared" si="17"/>
        <v>0.16509665343633628</v>
      </c>
      <c r="I54" s="141">
        <f t="shared" si="18"/>
        <v>0.19173880377520991</v>
      </c>
      <c r="K54" s="151">
        <f t="shared" si="19"/>
        <v>5.5324911790837312</v>
      </c>
      <c r="L54" s="141">
        <f t="shared" si="20"/>
        <v>6.4252861490225133</v>
      </c>
      <c r="N54" s="151">
        <f t="shared" si="21"/>
        <v>-4.3405027821207005</v>
      </c>
      <c r="O54" s="141">
        <f t="shared" si="22"/>
        <v>-5.040942950111071</v>
      </c>
      <c r="Q54" s="151">
        <v>-1.0268917435266944</v>
      </c>
      <c r="R54" s="141">
        <f t="shared" si="23"/>
        <v>-1.1926043951362242</v>
      </c>
      <c r="T54" s="151"/>
    </row>
    <row r="55" spans="1:20" x14ac:dyDescent="0.2">
      <c r="A55" s="135" t="str">
        <f t="shared" si="14"/>
        <v>41 Administrative occupations</v>
      </c>
      <c r="B55" s="151">
        <v>142.31436233034793</v>
      </c>
      <c r="C55" s="141">
        <f t="shared" si="15"/>
        <v>10.168703584006087</v>
      </c>
      <c r="E55" s="151">
        <v>125.95200408992692</v>
      </c>
      <c r="F55" s="141">
        <f t="shared" si="16"/>
        <v>8.4562363391441941</v>
      </c>
      <c r="H55" s="151">
        <f t="shared" si="17"/>
        <v>-16.362358240421017</v>
      </c>
      <c r="I55" s="141">
        <f t="shared" si="18"/>
        <v>-11.49733447312915</v>
      </c>
      <c r="K55" s="151">
        <f t="shared" si="19"/>
        <v>9.1441050108815585</v>
      </c>
      <c r="L55" s="141">
        <f t="shared" si="20"/>
        <v>6.4252861490225133</v>
      </c>
      <c r="N55" s="151">
        <f t="shared" si="21"/>
        <v>-24.212600085808816</v>
      </c>
      <c r="O55" s="141">
        <f t="shared" si="22"/>
        <v>-17.013462091482516</v>
      </c>
      <c r="Q55" s="151">
        <v>-1.2938631654937596</v>
      </c>
      <c r="R55" s="141">
        <f t="shared" si="23"/>
        <v>-0.90915853066914853</v>
      </c>
      <c r="T55" s="151"/>
    </row>
    <row r="56" spans="1:20" x14ac:dyDescent="0.2">
      <c r="A56" s="135" t="str">
        <f t="shared" si="14"/>
        <v>42 Secretarial and related occupations</v>
      </c>
      <c r="B56" s="151">
        <v>28.01671821503151</v>
      </c>
      <c r="C56" s="141">
        <f t="shared" si="15"/>
        <v>2.0018619221577127</v>
      </c>
      <c r="E56" s="151">
        <v>19.990961739634823</v>
      </c>
      <c r="F56" s="141">
        <f t="shared" si="16"/>
        <v>1.3421644088842328</v>
      </c>
      <c r="H56" s="151">
        <f t="shared" si="17"/>
        <v>-8.0257564753966868</v>
      </c>
      <c r="I56" s="141">
        <f t="shared" si="18"/>
        <v>-28.646311869213548</v>
      </c>
      <c r="K56" s="151">
        <f t="shared" si="19"/>
        <v>1.800154314881087</v>
      </c>
      <c r="L56" s="141">
        <f t="shared" si="20"/>
        <v>6.4252861490225133</v>
      </c>
      <c r="N56" s="151">
        <f t="shared" si="21"/>
        <v>-10.227536512849662</v>
      </c>
      <c r="O56" s="141">
        <f t="shared" si="22"/>
        <v>-36.505119673018633</v>
      </c>
      <c r="Q56" s="151">
        <v>0.40162572257188839</v>
      </c>
      <c r="R56" s="141">
        <f t="shared" si="23"/>
        <v>1.4335216547825662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8.3341405074561656</v>
      </c>
      <c r="C57" s="141">
        <f t="shared" si="15"/>
        <v>0.59549439044711083</v>
      </c>
      <c r="E57" s="151">
        <v>9.7478556640223477</v>
      </c>
      <c r="F57" s="141">
        <f t="shared" si="16"/>
        <v>0.65445700439974774</v>
      </c>
      <c r="H57" s="151">
        <f t="shared" si="17"/>
        <v>1.4137151565661821</v>
      </c>
      <c r="I57" s="141">
        <f t="shared" si="18"/>
        <v>16.962938833361374</v>
      </c>
      <c r="K57" s="151">
        <f t="shared" si="19"/>
        <v>0.53549237566565566</v>
      </c>
      <c r="L57" s="141">
        <f t="shared" si="20"/>
        <v>6.4252861490225133</v>
      </c>
      <c r="N57" s="151">
        <f t="shared" si="21"/>
        <v>1.1261347265172483</v>
      </c>
      <c r="O57" s="141">
        <f t="shared" si="22"/>
        <v>13.512307903973401</v>
      </c>
      <c r="Q57" s="151">
        <v>-0.24791194561672195</v>
      </c>
      <c r="R57" s="141">
        <f t="shared" si="23"/>
        <v>-2.9746552196345468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55.145897830887407</v>
      </c>
      <c r="C58" s="141">
        <f t="shared" si="15"/>
        <v>3.9403070760666159</v>
      </c>
      <c r="E58" s="151">
        <v>50.280239319064663</v>
      </c>
      <c r="F58" s="141">
        <f t="shared" si="16"/>
        <v>3.3757429263862382</v>
      </c>
      <c r="H58" s="151">
        <f t="shared" si="17"/>
        <v>-4.865658511822744</v>
      </c>
      <c r="I58" s="141">
        <f t="shared" si="18"/>
        <v>-8.8232465209723614</v>
      </c>
      <c r="K58" s="151">
        <f t="shared" si="19"/>
        <v>3.5432817350821151</v>
      </c>
      <c r="L58" s="141">
        <f t="shared" si="20"/>
        <v>6.4252861490225133</v>
      </c>
      <c r="N58" s="151">
        <f t="shared" si="21"/>
        <v>-4.1469398842291731</v>
      </c>
      <c r="O58" s="141">
        <f t="shared" si="22"/>
        <v>-7.5199426382472607</v>
      </c>
      <c r="Q58" s="151">
        <v>-4.2620003626756864</v>
      </c>
      <c r="R58" s="141">
        <f t="shared" si="23"/>
        <v>-7.7285900317476122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42.412863241998984</v>
      </c>
      <c r="C59" s="141">
        <f t="shared" si="15"/>
        <v>3.0305011201592942</v>
      </c>
      <c r="E59" s="151">
        <v>37.859107590724605</v>
      </c>
      <c r="F59" s="141">
        <f t="shared" si="16"/>
        <v>2.5418060132467479</v>
      </c>
      <c r="H59" s="151">
        <f t="shared" si="17"/>
        <v>-4.5537556512743791</v>
      </c>
      <c r="I59" s="141">
        <f t="shared" si="18"/>
        <v>-10.736732451406539</v>
      </c>
      <c r="K59" s="151">
        <f t="shared" si="19"/>
        <v>2.7251478272920218</v>
      </c>
      <c r="L59" s="141">
        <f t="shared" si="20"/>
        <v>6.4252861490225133</v>
      </c>
      <c r="N59" s="151">
        <f t="shared" si="21"/>
        <v>-5.300504528151424</v>
      </c>
      <c r="O59" s="141">
        <f t="shared" si="22"/>
        <v>-12.497398484765924</v>
      </c>
      <c r="Q59" s="151">
        <v>-1.9783989504149766</v>
      </c>
      <c r="R59" s="141">
        <f t="shared" si="23"/>
        <v>-4.6646201156631264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22.332966906852086</v>
      </c>
      <c r="C60" s="141">
        <f t="shared" si="15"/>
        <v>1.5957442165959703</v>
      </c>
      <c r="E60" s="151">
        <v>20.707336192508865</v>
      </c>
      <c r="F60" s="141">
        <f t="shared" si="16"/>
        <v>1.3902607589550333</v>
      </c>
      <c r="H60" s="151">
        <f t="shared" si="17"/>
        <v>-1.6256307143432203</v>
      </c>
      <c r="I60" s="141">
        <f t="shared" si="18"/>
        <v>-7.2790629257792556</v>
      </c>
      <c r="K60" s="151">
        <f t="shared" si="19"/>
        <v>1.4349570293317486</v>
      </c>
      <c r="L60" s="141">
        <f t="shared" si="20"/>
        <v>6.4252861490225133</v>
      </c>
      <c r="N60" s="151">
        <f t="shared" si="21"/>
        <v>-3.7197786679352278</v>
      </c>
      <c r="O60" s="141">
        <f t="shared" si="22"/>
        <v>-16.655998656380692</v>
      </c>
      <c r="Q60" s="151">
        <v>0.65919092426025905</v>
      </c>
      <c r="R60" s="141">
        <f t="shared" si="23"/>
        <v>2.9516495815789234</v>
      </c>
      <c r="T60" s="151"/>
    </row>
    <row r="61" spans="1:20" x14ac:dyDescent="0.2">
      <c r="A61" s="135" t="str">
        <f t="shared" si="14"/>
        <v>61 Caring personal service occupations</v>
      </c>
      <c r="B61" s="151">
        <v>112.12090057177249</v>
      </c>
      <c r="C61" s="141">
        <f t="shared" si="15"/>
        <v>8.0113080986137852</v>
      </c>
      <c r="E61" s="151">
        <v>134.0944107941005</v>
      </c>
      <c r="F61" s="141">
        <f t="shared" si="16"/>
        <v>9.002905810244977</v>
      </c>
      <c r="H61" s="151">
        <f t="shared" si="17"/>
        <v>21.973510222328002</v>
      </c>
      <c r="I61" s="141">
        <f t="shared" si="18"/>
        <v>19.598050060489825</v>
      </c>
      <c r="K61" s="151">
        <f t="shared" si="19"/>
        <v>7.2040886945974023</v>
      </c>
      <c r="L61" s="141">
        <f t="shared" si="20"/>
        <v>6.4252861490225133</v>
      </c>
      <c r="N61" s="151">
        <f t="shared" si="21"/>
        <v>10.784312009204065</v>
      </c>
      <c r="O61" s="141">
        <f t="shared" si="22"/>
        <v>9.6184671673241251</v>
      </c>
      <c r="Q61" s="151">
        <v>3.9851095185265342</v>
      </c>
      <c r="R61" s="141">
        <f t="shared" si="23"/>
        <v>3.5542967441431905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26.071197050792069</v>
      </c>
      <c r="C62" s="141">
        <f t="shared" si="15"/>
        <v>1.8628497542245923</v>
      </c>
      <c r="E62" s="151">
        <v>27.29376375435448</v>
      </c>
      <c r="F62" s="141">
        <f t="shared" si="16"/>
        <v>1.8324640291297087</v>
      </c>
      <c r="H62" s="151">
        <f t="shared" si="17"/>
        <v>1.2225667035624106</v>
      </c>
      <c r="I62" s="141">
        <f t="shared" si="18"/>
        <v>4.6893385876398241</v>
      </c>
      <c r="K62" s="151">
        <f t="shared" si="19"/>
        <v>1.6751490129889088</v>
      </c>
      <c r="L62" s="141">
        <f t="shared" si="20"/>
        <v>6.4252861490225133</v>
      </c>
      <c r="N62" s="151">
        <f t="shared" si="21"/>
        <v>-0.54265634263612572</v>
      </c>
      <c r="O62" s="141">
        <f t="shared" si="22"/>
        <v>-2.0814400718882196</v>
      </c>
      <c r="Q62" s="151">
        <v>9.0074033209627508E-2</v>
      </c>
      <c r="R62" s="141">
        <f t="shared" si="23"/>
        <v>0.34549251050553875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1.4245699917380525</v>
      </c>
      <c r="C63" s="141">
        <f t="shared" si="15"/>
        <v>0.10178895329642475</v>
      </c>
      <c r="E63" s="151">
        <v>1.3224999776444588</v>
      </c>
      <c r="F63" s="141">
        <f t="shared" si="16"/>
        <v>8.8790745731126122E-2</v>
      </c>
      <c r="H63" s="151">
        <f t="shared" si="17"/>
        <v>-0.10207001409359373</v>
      </c>
      <c r="I63" s="141">
        <f t="shared" si="18"/>
        <v>-7.1649701092652336</v>
      </c>
      <c r="K63" s="151">
        <f t="shared" si="19"/>
        <v>9.1532698362276246E-2</v>
      </c>
      <c r="L63" s="141">
        <f t="shared" si="20"/>
        <v>6.4252861490225133</v>
      </c>
      <c r="N63" s="151">
        <f t="shared" si="21"/>
        <v>-0.23410113070496152</v>
      </c>
      <c r="O63" s="141">
        <f t="shared" si="22"/>
        <v>-16.433108380961013</v>
      </c>
      <c r="Q63" s="151">
        <v>4.0498418249091561E-2</v>
      </c>
      <c r="R63" s="141">
        <f t="shared" si="23"/>
        <v>2.8428521226732633</v>
      </c>
      <c r="T63" s="151"/>
    </row>
    <row r="64" spans="1:20" x14ac:dyDescent="0.2">
      <c r="A64" s="135" t="str">
        <f t="shared" si="14"/>
        <v>71 Sales occupations</v>
      </c>
      <c r="B64" s="151">
        <v>77.553645479838437</v>
      </c>
      <c r="C64" s="141">
        <f t="shared" si="15"/>
        <v>5.5413945566012677</v>
      </c>
      <c r="E64" s="151">
        <v>67.713993755459057</v>
      </c>
      <c r="F64" s="141">
        <f t="shared" si="16"/>
        <v>4.5462201161536768</v>
      </c>
      <c r="H64" s="151">
        <f t="shared" si="17"/>
        <v>-9.8396517243793795</v>
      </c>
      <c r="I64" s="141">
        <f t="shared" si="18"/>
        <v>-12.687542492038473</v>
      </c>
      <c r="K64" s="151">
        <f t="shared" si="19"/>
        <v>4.9830436410780834</v>
      </c>
      <c r="L64" s="141">
        <f t="shared" si="20"/>
        <v>6.4252861490225133</v>
      </c>
      <c r="N64" s="151">
        <f t="shared" si="21"/>
        <v>-13.512906530981368</v>
      </c>
      <c r="O64" s="141">
        <f t="shared" si="22"/>
        <v>-17.423947575094079</v>
      </c>
      <c r="Q64" s="151">
        <v>-1.3097888344760953</v>
      </c>
      <c r="R64" s="141">
        <f t="shared" si="23"/>
        <v>-1.6888810659669122</v>
      </c>
      <c r="T64" s="151"/>
    </row>
    <row r="65" spans="1:20" x14ac:dyDescent="0.2">
      <c r="A65" s="135" t="str">
        <f t="shared" si="14"/>
        <v>72 Customer service occupations</v>
      </c>
      <c r="B65" s="151">
        <v>28.303483753546416</v>
      </c>
      <c r="C65" s="141">
        <f t="shared" si="15"/>
        <v>2.0223520098165895</v>
      </c>
      <c r="E65" s="151">
        <v>42.64219944350473</v>
      </c>
      <c r="F65" s="141">
        <f t="shared" si="16"/>
        <v>2.8629359184927621</v>
      </c>
      <c r="H65" s="151">
        <f t="shared" si="17"/>
        <v>14.338715689958313</v>
      </c>
      <c r="I65" s="141">
        <f t="shared" si="18"/>
        <v>50.660603531399829</v>
      </c>
      <c r="K65" s="151">
        <f t="shared" si="19"/>
        <v>1.8185798213074553</v>
      </c>
      <c r="L65" s="141">
        <f t="shared" si="20"/>
        <v>6.4252861490225133</v>
      </c>
      <c r="N65" s="151">
        <f t="shared" si="21"/>
        <v>12.479222650015947</v>
      </c>
      <c r="O65" s="141">
        <f t="shared" si="22"/>
        <v>44.090765499679186</v>
      </c>
      <c r="Q65" s="151">
        <v>4.091321863491177E-2</v>
      </c>
      <c r="R65" s="141">
        <f t="shared" si="23"/>
        <v>0.14455188269813379</v>
      </c>
      <c r="T65" s="151"/>
    </row>
    <row r="66" spans="1:20" x14ac:dyDescent="0.2">
      <c r="A66" s="135" t="str">
        <f t="shared" si="14"/>
        <v>81 Process, plant and machine operatives</v>
      </c>
      <c r="B66" s="151">
        <v>41.662370182719663</v>
      </c>
      <c r="C66" s="141">
        <f t="shared" si="15"/>
        <v>2.9768765854552663</v>
      </c>
      <c r="E66" s="151">
        <v>49.768422164415014</v>
      </c>
      <c r="F66" s="141">
        <f t="shared" si="16"/>
        <v>3.3413802590081505</v>
      </c>
      <c r="H66" s="151">
        <f t="shared" si="17"/>
        <v>8.1060519816953516</v>
      </c>
      <c r="I66" s="141">
        <f t="shared" si="18"/>
        <v>19.456531028226287</v>
      </c>
      <c r="K66" s="151">
        <f t="shared" si="19"/>
        <v>2.6769265007047722</v>
      </c>
      <c r="L66" s="141">
        <f t="shared" si="20"/>
        <v>6.4252861490225133</v>
      </c>
      <c r="N66" s="151">
        <f t="shared" si="21"/>
        <v>8.8188126397543574</v>
      </c>
      <c r="O66" s="141">
        <f t="shared" si="22"/>
        <v>21.167333017966762</v>
      </c>
      <c r="Q66" s="151">
        <v>-3.3896871587637776</v>
      </c>
      <c r="R66" s="141">
        <f t="shared" si="23"/>
        <v>-8.1360881387629771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55.887109188366111</v>
      </c>
      <c r="C67" s="141">
        <f t="shared" si="15"/>
        <v>3.9932684108460537</v>
      </c>
      <c r="E67" s="151">
        <v>61.265452583588463</v>
      </c>
      <c r="F67" s="141">
        <f t="shared" si="16"/>
        <v>4.1132743398156828</v>
      </c>
      <c r="H67" s="151">
        <f t="shared" si="17"/>
        <v>5.3783433952223518</v>
      </c>
      <c r="I67" s="141">
        <f t="shared" si="18"/>
        <v>9.6235848898442278</v>
      </c>
      <c r="K67" s="151">
        <f t="shared" si="19"/>
        <v>3.590906685769176</v>
      </c>
      <c r="L67" s="141">
        <f t="shared" si="20"/>
        <v>6.4252861490225133</v>
      </c>
      <c r="N67" s="151">
        <f t="shared" si="21"/>
        <v>0.70882855765274666</v>
      </c>
      <c r="O67" s="141">
        <f t="shared" si="22"/>
        <v>1.2683221013698482</v>
      </c>
      <c r="Q67" s="151">
        <v>1.0786081518004291</v>
      </c>
      <c r="R67" s="141">
        <f t="shared" si="23"/>
        <v>1.9299766394518765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21.542996276941501</v>
      </c>
      <c r="C68" s="141">
        <f t="shared" si="15"/>
        <v>1.5392989144908693</v>
      </c>
      <c r="E68" s="151">
        <v>17.50742278018198</v>
      </c>
      <c r="F68" s="141">
        <f t="shared" si="16"/>
        <v>1.1754231763778333</v>
      </c>
      <c r="H68" s="151">
        <f t="shared" si="17"/>
        <v>-4.0355734967595218</v>
      </c>
      <c r="I68" s="141">
        <f t="shared" si="18"/>
        <v>-18.732647236628775</v>
      </c>
      <c r="K68" s="151">
        <f t="shared" si="19"/>
        <v>1.3841991558667579</v>
      </c>
      <c r="L68" s="141">
        <f t="shared" si="20"/>
        <v>6.4252861490225133</v>
      </c>
      <c r="N68" s="151">
        <f t="shared" si="21"/>
        <v>-5.06592962797483</v>
      </c>
      <c r="O68" s="141">
        <f t="shared" si="22"/>
        <v>-23.515436584822403</v>
      </c>
      <c r="Q68" s="151">
        <v>-0.35384302465144929</v>
      </c>
      <c r="R68" s="141">
        <f t="shared" si="23"/>
        <v>-1.6424968008288818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115.77854526710644</v>
      </c>
      <c r="C69" s="141">
        <f t="shared" ref="C69" si="25">B69/B$71*100</f>
        <v>8.2726556120581947</v>
      </c>
      <c r="E69" s="151">
        <v>112.91926780957797</v>
      </c>
      <c r="F69" s="141">
        <f t="shared" ref="F69" si="26">E69/E$71*100</f>
        <v>7.5812371763386261</v>
      </c>
      <c r="H69" s="151">
        <f t="shared" ref="H69" si="27">E69-B69</f>
        <v>-2.8592774575284636</v>
      </c>
      <c r="I69" s="141">
        <f t="shared" ref="I69" si="28">IF(B69&gt;0,((E69/B69)-1)*100,0)</f>
        <v>-2.4696090721575192</v>
      </c>
      <c r="K69" s="151">
        <f t="shared" ref="K69" si="29">(($E$71/$B$71)-1)*B69</f>
        <v>7.4391028325871504</v>
      </c>
      <c r="L69" s="141">
        <f t="shared" ref="L69" si="30">IF(B69&gt;0,K69/B69*100,0)</f>
        <v>6.4252861490225133</v>
      </c>
      <c r="N69" s="151">
        <f t="shared" ref="N69" si="31">H69-(K69+Q69)</f>
        <v>-17.732286802766335</v>
      </c>
      <c r="O69" s="141">
        <f t="shared" ref="O69" si="32">IF(B69&gt;0,N69/B69*100,0)</f>
        <v>-15.315693215748336</v>
      </c>
      <c r="Q69" s="151">
        <v>7.4339065126507204</v>
      </c>
      <c r="R69" s="141">
        <f t="shared" ref="R69" si="33">IF(B69&gt;0,Q69/B69*100,0)</f>
        <v>6.4207979945682991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1399.5330000000004</v>
      </c>
      <c r="C71" s="147">
        <f>B71/B$71*100</f>
        <v>100</v>
      </c>
      <c r="D71" s="145"/>
      <c r="E71" s="152">
        <f>SUM(E44:E69)</f>
        <v>1489.4569999999997</v>
      </c>
      <c r="F71" s="147">
        <f>E71/E$71*100</f>
        <v>100</v>
      </c>
      <c r="G71" s="145"/>
      <c r="H71" s="152">
        <f t="shared" si="17"/>
        <v>89.923999999999296</v>
      </c>
      <c r="I71" s="147">
        <f t="shared" si="18"/>
        <v>6.4252861490225133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Midlands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Midlands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Midlands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Midlands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96.312824748946397</v>
      </c>
      <c r="C7" s="11">
        <f t="shared" si="2"/>
        <v>99.45742801724748</v>
      </c>
      <c r="D7" s="11">
        <f t="shared" si="2"/>
        <v>3.144603268301065</v>
      </c>
      <c r="E7" s="11">
        <f t="shared" si="2"/>
        <v>48.00598642660767</v>
      </c>
      <c r="F7" s="11">
        <f t="shared" si="2"/>
        <v>51.150589694908732</v>
      </c>
      <c r="G7" s="200">
        <f>IF(B7&gt;0,(1+(E7/B7))^(1/($C$6-$B$6))-1,0)</f>
        <v>2.7328306981212025E-2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65.293147110673743</v>
      </c>
      <c r="R7" s="11">
        <v>62.531152219932991</v>
      </c>
      <c r="S7" s="345">
        <f>R7-Q7</f>
        <v>-2.7619948907407519</v>
      </c>
      <c r="T7" s="345">
        <v>28.479677767984956</v>
      </c>
      <c r="U7" s="345">
        <f>SUM(S7:T7)</f>
        <v>25.717682877244204</v>
      </c>
      <c r="V7" s="346">
        <f>IF(Q7&gt;0,(1+(T7/Q7))^(1/($C$6-$B$6))-1,0)</f>
        <v>2.4426080488740176E-2</v>
      </c>
      <c r="X7" s="10" t="str">
        <f>name!B4</f>
        <v>Agriculture</v>
      </c>
      <c r="Y7" s="11">
        <v>2.9879999999999987</v>
      </c>
      <c r="Z7" s="11">
        <v>3.2509999999999959</v>
      </c>
      <c r="AA7" s="345">
        <f>Z7-Y7</f>
        <v>0.26299999999999724</v>
      </c>
      <c r="AB7" s="11">
        <v>1.6395563680926539</v>
      </c>
      <c r="AC7" s="345">
        <f>SUM(AA7:AB7)</f>
        <v>1.9025563680926512</v>
      </c>
      <c r="AD7" s="348">
        <f>IF(Y7&gt;0,(1+(AB7/Y7))^(1/($C$6-$B$6))-1,0)</f>
        <v>2.9591009553889158E-2</v>
      </c>
    </row>
    <row r="8" spans="1:30" x14ac:dyDescent="0.2">
      <c r="A8" s="10" t="str">
        <f>name!D5</f>
        <v>12 Other managers and proprietors</v>
      </c>
      <c r="B8" s="11">
        <f t="shared" si="2"/>
        <v>37.97135150911361</v>
      </c>
      <c r="C8" s="11">
        <f t="shared" si="2"/>
        <v>55.396352148824192</v>
      </c>
      <c r="D8" s="11">
        <f t="shared" si="2"/>
        <v>17.425000639710579</v>
      </c>
      <c r="E8" s="11">
        <f t="shared" si="2"/>
        <v>28.359796637777979</v>
      </c>
      <c r="F8" s="11">
        <f t="shared" si="2"/>
        <v>45.784797277488558</v>
      </c>
      <c r="G8" s="200">
        <f t="shared" ref="G8:G33" si="3">IF(B8&gt;0,(1+(E8/B8))^(1/($C$6-$B$6))-1,0)</f>
        <v>3.7888653076894263E-2</v>
      </c>
      <c r="H8" s="11"/>
      <c r="I8" s="10" t="str">
        <f>name!E4</f>
        <v>Managers, directors and senior officials</v>
      </c>
      <c r="J8" s="11">
        <f t="array" ref="J8:J16">MMULT(aggregation!$B$13:$AA$21,B7:B32)</f>
        <v>134.28417625806</v>
      </c>
      <c r="K8" s="11">
        <f t="array" ref="K8:K16">MMULT(aggregation!$B$13:$AA$21,C7:C32)</f>
        <v>154.85378016607166</v>
      </c>
      <c r="L8" s="11">
        <f t="array" ref="L8:L16">MMULT(aggregation!$B$13:$AA$21,D7:D32)</f>
        <v>20.569603908011644</v>
      </c>
      <c r="M8" s="11">
        <f t="array" ref="M8:M16">MMULT(aggregation!$B$13:$AA$21,E7:E32)</f>
        <v>76.365783064385653</v>
      </c>
      <c r="N8" s="11">
        <f t="array" ref="N8:N16">MMULT(aggregation!$B$13:$AA$21,F7:F32)</f>
        <v>96.935386972397282</v>
      </c>
      <c r="O8" s="11"/>
      <c r="P8" s="10" t="str">
        <f>name!D5</f>
        <v>12 Other managers and proprietors</v>
      </c>
      <c r="Q8" s="11">
        <v>21.173008157663102</v>
      </c>
      <c r="R8" s="11">
        <v>31.398221353420766</v>
      </c>
      <c r="S8" s="345">
        <f t="shared" ref="S8:S31" si="4">R8-Q8</f>
        <v>10.225213195757664</v>
      </c>
      <c r="T8" s="345">
        <v>14.452741738059055</v>
      </c>
      <c r="U8" s="345">
        <f t="shared" ref="U8:U31" si="5">SUM(S8:T8)</f>
        <v>24.677954933816721</v>
      </c>
      <c r="V8" s="346">
        <f t="shared" ref="V8:V33" si="6">IF(Q8&gt;0,(1+(T8/Q8))^(1/($C$6-$B$6))-1,0)</f>
        <v>3.5298130999647848E-2</v>
      </c>
      <c r="X8" s="10" t="str">
        <f>name!B5</f>
        <v>Mining and quarrying</v>
      </c>
      <c r="Y8" s="11">
        <v>0.63499999999999823</v>
      </c>
      <c r="Z8" s="11">
        <v>0.29399999999999993</v>
      </c>
      <c r="AA8" s="345">
        <f t="shared" ref="AA8:AA29" si="7">Z8-Y8</f>
        <v>-0.3409999999999983</v>
      </c>
      <c r="AB8" s="11">
        <v>0.18388985960093812</v>
      </c>
      <c r="AC8" s="345">
        <f t="shared" ref="AC8:AC29" si="8">SUM(AA8:AB8)</f>
        <v>-0.15711014039906018</v>
      </c>
      <c r="AD8" s="348">
        <f t="shared" ref="AD8:AD29" si="9">IF(Y8&gt;0,(1+(AB8/Y8))^(1/($C$6-$B$6))-1,0)</f>
        <v>1.7099524310170144E-2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80.650869887348577</v>
      </c>
      <c r="C9" s="11">
        <f t="shared" si="2"/>
        <v>92.331370081886604</v>
      </c>
      <c r="D9" s="11">
        <f t="shared" si="2"/>
        <v>11.680500194538045</v>
      </c>
      <c r="E9" s="11">
        <f t="shared" si="2"/>
        <v>31.519323164387831</v>
      </c>
      <c r="F9" s="11">
        <f t="shared" si="2"/>
        <v>43.199823358925869</v>
      </c>
      <c r="G9" s="200">
        <f t="shared" si="3"/>
        <v>2.2236131862885866E-2</v>
      </c>
      <c r="H9" s="11"/>
      <c r="I9" s="10" t="str">
        <f>name!E5</f>
        <v>Professional occupations</v>
      </c>
      <c r="J9" s="11">
        <v>304.94878314426336</v>
      </c>
      <c r="K9" s="11">
        <v>364.8559023416143</v>
      </c>
      <c r="L9" s="11">
        <v>59.907119197350923</v>
      </c>
      <c r="M9" s="11">
        <v>157.71324881659828</v>
      </c>
      <c r="N9" s="11">
        <v>217.62036801394919</v>
      </c>
      <c r="O9" s="11"/>
      <c r="P9" s="10" t="str">
        <f>name!D6</f>
        <v>21 Science, research, engineering and technology professionals</v>
      </c>
      <c r="Q9" s="11">
        <v>65.726059374607303</v>
      </c>
      <c r="R9" s="11">
        <v>70.947089236011706</v>
      </c>
      <c r="S9" s="345">
        <f t="shared" si="4"/>
        <v>5.2210298614044035</v>
      </c>
      <c r="T9" s="345">
        <v>22.118169319786379</v>
      </c>
      <c r="U9" s="345">
        <f t="shared" si="5"/>
        <v>27.339199181190782</v>
      </c>
      <c r="V9" s="346">
        <f t="shared" si="6"/>
        <v>1.9526165002272888E-2</v>
      </c>
      <c r="X9" s="10" t="str">
        <f>name!B6</f>
        <v>Food drink and tobacco</v>
      </c>
      <c r="Y9" s="11">
        <v>10.473999999999984</v>
      </c>
      <c r="Z9" s="11">
        <v>10.256000000000006</v>
      </c>
      <c r="AA9" s="345">
        <f t="shared" si="7"/>
        <v>-0.21799999999997866</v>
      </c>
      <c r="AB9" s="11">
        <v>4.5839217007805537</v>
      </c>
      <c r="AC9" s="345">
        <f t="shared" si="8"/>
        <v>4.3659217007805751</v>
      </c>
      <c r="AD9" s="348">
        <f t="shared" si="9"/>
        <v>2.4495757572243315E-2</v>
      </c>
    </row>
    <row r="10" spans="1:30" x14ac:dyDescent="0.2">
      <c r="A10" s="10" t="str">
        <f>name!D7</f>
        <v>22 Health professionals</v>
      </c>
      <c r="B10" s="11">
        <f t="shared" si="2"/>
        <v>72.116319184376579</v>
      </c>
      <c r="C10" s="11">
        <f t="shared" si="2"/>
        <v>85.555767807649943</v>
      </c>
      <c r="D10" s="11">
        <f t="shared" si="2"/>
        <v>13.43944862327335</v>
      </c>
      <c r="E10" s="11">
        <f t="shared" si="2"/>
        <v>42.375887997174544</v>
      </c>
      <c r="F10" s="11">
        <f t="shared" si="2"/>
        <v>55.815336620447894</v>
      </c>
      <c r="G10" s="200">
        <f t="shared" si="3"/>
        <v>3.1294793073934235E-2</v>
      </c>
      <c r="H10" s="11"/>
      <c r="I10" s="10" t="str">
        <f>name!E6</f>
        <v>Associate professional occupations</v>
      </c>
      <c r="J10" s="11">
        <v>181.39827380228158</v>
      </c>
      <c r="K10" s="11">
        <v>190.68237983360467</v>
      </c>
      <c r="L10" s="11">
        <v>9.2841060313230912</v>
      </c>
      <c r="M10" s="11">
        <v>83.598954119650088</v>
      </c>
      <c r="N10" s="11">
        <v>92.883060150973193</v>
      </c>
      <c r="O10" s="11"/>
      <c r="P10" s="10" t="str">
        <f>name!D7</f>
        <v>22 Health professionals</v>
      </c>
      <c r="Q10" s="11">
        <v>18.367325034140244</v>
      </c>
      <c r="R10" s="11">
        <v>21.103857740520528</v>
      </c>
      <c r="S10" s="345">
        <f t="shared" si="4"/>
        <v>2.7365327063802845</v>
      </c>
      <c r="T10" s="345">
        <v>7.6454464034261518</v>
      </c>
      <c r="U10" s="345">
        <f t="shared" si="5"/>
        <v>10.381979109806437</v>
      </c>
      <c r="V10" s="346">
        <f t="shared" si="6"/>
        <v>2.3472192711074591E-2</v>
      </c>
      <c r="X10" s="10" t="str">
        <f>name!B7</f>
        <v>Engineering</v>
      </c>
      <c r="Y10" s="11">
        <v>14.860000000000005</v>
      </c>
      <c r="Z10" s="11">
        <v>14.080999999999966</v>
      </c>
      <c r="AA10" s="345">
        <f t="shared" si="7"/>
        <v>-0.77900000000003899</v>
      </c>
      <c r="AB10" s="11">
        <v>6.4075662438768068</v>
      </c>
      <c r="AC10" s="345">
        <f t="shared" si="8"/>
        <v>5.6285662438767678</v>
      </c>
      <c r="AD10" s="348">
        <f t="shared" si="9"/>
        <v>2.4188587790301419E-2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65.582624731337276</v>
      </c>
      <c r="C11" s="11">
        <f t="shared" si="2"/>
        <v>77.967570893354363</v>
      </c>
      <c r="D11" s="11">
        <f t="shared" si="2"/>
        <v>12.384946162017069</v>
      </c>
      <c r="E11" s="11">
        <f t="shared" si="2"/>
        <v>36.502116015567466</v>
      </c>
      <c r="F11" s="11">
        <f t="shared" si="2"/>
        <v>48.887062177584539</v>
      </c>
      <c r="G11" s="200">
        <f t="shared" si="3"/>
        <v>2.9938918170382189E-2</v>
      </c>
      <c r="H11" s="11"/>
      <c r="I11" s="10" t="str">
        <f>name!E7</f>
        <v>Administrative and secretarial occupations</v>
      </c>
      <c r="J11" s="11">
        <v>170.33108054537968</v>
      </c>
      <c r="K11" s="11">
        <v>145.94296582956176</v>
      </c>
      <c r="L11" s="11">
        <v>-24.388114715817913</v>
      </c>
      <c r="M11" s="11">
        <v>79.026693857789354</v>
      </c>
      <c r="N11" s="11">
        <v>54.638579141971434</v>
      </c>
      <c r="O11" s="11"/>
      <c r="P11" s="10" t="str">
        <f>name!D8</f>
        <v>23 Teaching and other educational professionals</v>
      </c>
      <c r="Q11" s="11">
        <v>21.459255347050352</v>
      </c>
      <c r="R11" s="11">
        <v>24.968072989190667</v>
      </c>
      <c r="S11" s="345">
        <f t="shared" si="4"/>
        <v>3.5088176421403148</v>
      </c>
      <c r="T11" s="345">
        <v>10.082542513238195</v>
      </c>
      <c r="U11" s="345">
        <f t="shared" si="5"/>
        <v>13.59136015537851</v>
      </c>
      <c r="V11" s="346">
        <f t="shared" si="6"/>
        <v>2.6009667989173257E-2</v>
      </c>
      <c r="X11" s="10" t="str">
        <f>name!B8</f>
        <v>Rest of manufacturing</v>
      </c>
      <c r="Y11" s="11">
        <v>108.00300000000017</v>
      </c>
      <c r="Z11" s="11">
        <v>96.372999999999948</v>
      </c>
      <c r="AA11" s="345">
        <f t="shared" si="7"/>
        <v>-11.630000000000223</v>
      </c>
      <c r="AB11" s="11">
        <v>43.184175634147621</v>
      </c>
      <c r="AC11" s="345">
        <f t="shared" si="8"/>
        <v>31.554175634147398</v>
      </c>
      <c r="AD11" s="348">
        <f t="shared" si="9"/>
        <v>2.26772830819848E-2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86.598969341200927</v>
      </c>
      <c r="C12" s="11">
        <f t="shared" si="2"/>
        <v>109.00119355872339</v>
      </c>
      <c r="D12" s="11">
        <f t="shared" si="2"/>
        <v>22.402224217522463</v>
      </c>
      <c r="E12" s="11">
        <f t="shared" si="2"/>
        <v>47.315921639468442</v>
      </c>
      <c r="F12" s="11">
        <f t="shared" si="2"/>
        <v>69.718145856990873</v>
      </c>
      <c r="G12" s="200">
        <f t="shared" si="3"/>
        <v>2.9487497128971141E-2</v>
      </c>
      <c r="H12" s="11"/>
      <c r="I12" s="10" t="str">
        <f>name!E8</f>
        <v>Skilled trades occupations</v>
      </c>
      <c r="J12" s="11">
        <v>128.22586848719456</v>
      </c>
      <c r="K12" s="11">
        <v>118.59453876632051</v>
      </c>
      <c r="L12" s="11">
        <v>-9.6313297208740547</v>
      </c>
      <c r="M12" s="11">
        <v>51.596511202718169</v>
      </c>
      <c r="N12" s="11">
        <v>41.965181481844112</v>
      </c>
      <c r="O12" s="11"/>
      <c r="P12" s="10" t="str">
        <f>name!D9</f>
        <v>24 Business, media and public service professionals</v>
      </c>
      <c r="Q12" s="11">
        <v>50.631270787267709</v>
      </c>
      <c r="R12" s="11">
        <v>61.595105245730593</v>
      </c>
      <c r="S12" s="345">
        <f t="shared" si="4"/>
        <v>10.963834458462884</v>
      </c>
      <c r="T12" s="345">
        <v>24.349084504179189</v>
      </c>
      <c r="U12" s="345">
        <f t="shared" si="5"/>
        <v>35.312918962642073</v>
      </c>
      <c r="V12" s="346">
        <f t="shared" si="6"/>
        <v>2.6522747660943313E-2</v>
      </c>
      <c r="X12" s="10" t="str">
        <f>name!B9</f>
        <v>Electricity and gas</v>
      </c>
      <c r="Y12" s="11">
        <v>5.5690000000000008</v>
      </c>
      <c r="Z12" s="11">
        <v>5.3399999999999892</v>
      </c>
      <c r="AA12" s="345">
        <f t="shared" si="7"/>
        <v>-0.22900000000001164</v>
      </c>
      <c r="AB12" s="11">
        <v>2.3040096546403799</v>
      </c>
      <c r="AC12" s="345">
        <f t="shared" si="8"/>
        <v>2.0750096546403682</v>
      </c>
      <c r="AD12" s="348">
        <f t="shared" si="9"/>
        <v>2.3350103306624792E-2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26.421972822042946</v>
      </c>
      <c r="C13" s="11">
        <f t="shared" si="2"/>
        <v>24.214683007594662</v>
      </c>
      <c r="D13" s="11">
        <f t="shared" si="2"/>
        <v>-2.2072898144482789</v>
      </c>
      <c r="E13" s="11">
        <f t="shared" si="2"/>
        <v>9.4796979389796263</v>
      </c>
      <c r="F13" s="11">
        <f t="shared" si="2"/>
        <v>7.2724081245313501</v>
      </c>
      <c r="G13" s="200">
        <f t="shared" si="3"/>
        <v>2.0649501739815834E-2</v>
      </c>
      <c r="H13" s="11"/>
      <c r="I13" s="10" t="str">
        <f>name!E9</f>
        <v>Caring, leisure and other service occupations</v>
      </c>
      <c r="J13" s="11">
        <v>139.61666761430271</v>
      </c>
      <c r="K13" s="11">
        <v>162.71067452609947</v>
      </c>
      <c r="L13" s="11">
        <v>23.094006911796711</v>
      </c>
      <c r="M13" s="11">
        <v>85.317353590358536</v>
      </c>
      <c r="N13" s="11">
        <v>108.41136050215526</v>
      </c>
      <c r="O13" s="11"/>
      <c r="P13" s="10" t="str">
        <f>name!D10</f>
        <v>31 Science, engineering and technology associate professionals</v>
      </c>
      <c r="Q13" s="11">
        <v>20.384666239957692</v>
      </c>
      <c r="R13" s="11">
        <v>16.92138683837576</v>
      </c>
      <c r="S13" s="345">
        <f t="shared" si="4"/>
        <v>-3.4632794015819321</v>
      </c>
      <c r="T13" s="345">
        <v>6.1895168487359449</v>
      </c>
      <c r="U13" s="345">
        <f t="shared" si="5"/>
        <v>2.7262374471540127</v>
      </c>
      <c r="V13" s="346">
        <f t="shared" si="6"/>
        <v>1.783431353493925E-2</v>
      </c>
      <c r="X13" s="10" t="str">
        <f>name!B10</f>
        <v>Water and sewerage</v>
      </c>
      <c r="Y13" s="11">
        <v>9.7120000000000175</v>
      </c>
      <c r="Z13" s="11">
        <v>10.304000000000013</v>
      </c>
      <c r="AA13" s="345">
        <f t="shared" si="7"/>
        <v>0.5919999999999952</v>
      </c>
      <c r="AB13" s="11">
        <v>4.4321364649629986</v>
      </c>
      <c r="AC13" s="345">
        <f t="shared" si="8"/>
        <v>5.0241364649629938</v>
      </c>
      <c r="AD13" s="348">
        <f t="shared" si="9"/>
        <v>2.5379233418316272E-2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30.318809338588554</v>
      </c>
      <c r="C14" s="11">
        <f t="shared" si="2"/>
        <v>34.279110535570972</v>
      </c>
      <c r="D14" s="11">
        <f t="shared" si="2"/>
        <v>3.9603011969824173</v>
      </c>
      <c r="E14" s="11">
        <f t="shared" si="2"/>
        <v>18.27101159702033</v>
      </c>
      <c r="F14" s="11">
        <f t="shared" si="2"/>
        <v>22.231312794002751</v>
      </c>
      <c r="G14" s="200">
        <f t="shared" si="3"/>
        <v>3.194260637537738E-2</v>
      </c>
      <c r="H14" s="11"/>
      <c r="I14" s="10" t="str">
        <f>name!E10</f>
        <v>Sales and customer service occupations</v>
      </c>
      <c r="J14" s="11">
        <v>105.85712923338487</v>
      </c>
      <c r="K14" s="11">
        <v>110.35619319896392</v>
      </c>
      <c r="L14" s="11">
        <v>4.499063965579067</v>
      </c>
      <c r="M14" s="11">
        <v>49.41808973424672</v>
      </c>
      <c r="N14" s="11">
        <v>53.917153699825775</v>
      </c>
      <c r="O14" s="11"/>
      <c r="P14" s="10" t="str">
        <f>name!D11</f>
        <v>32 Health and social care associate professionals</v>
      </c>
      <c r="Q14" s="11">
        <v>6.7486033752513412</v>
      </c>
      <c r="R14" s="11">
        <v>6.6528421897327537</v>
      </c>
      <c r="S14" s="345">
        <f t="shared" si="4"/>
        <v>-9.5761185518587588E-2</v>
      </c>
      <c r="T14" s="345">
        <v>3.0979844444795299</v>
      </c>
      <c r="U14" s="345">
        <f t="shared" si="5"/>
        <v>3.0022232589609423</v>
      </c>
      <c r="V14" s="346">
        <f t="shared" si="6"/>
        <v>2.5505806183294899E-2</v>
      </c>
      <c r="X14" s="10" t="str">
        <f>name!B11</f>
        <v>Construction</v>
      </c>
      <c r="Y14" s="11">
        <v>90.208000000000155</v>
      </c>
      <c r="Z14" s="11">
        <v>92.256000000000128</v>
      </c>
      <c r="AA14" s="345">
        <f t="shared" si="7"/>
        <v>2.0479999999999734</v>
      </c>
      <c r="AB14" s="11">
        <v>38.046066924516808</v>
      </c>
      <c r="AC14" s="345">
        <f t="shared" si="8"/>
        <v>40.094066924516781</v>
      </c>
      <c r="AD14" s="348">
        <f t="shared" si="9"/>
        <v>2.3737014615656804E-2</v>
      </c>
    </row>
    <row r="15" spans="1:30" x14ac:dyDescent="0.2">
      <c r="A15" s="10" t="str">
        <f>name!D12</f>
        <v>33 Protective service occupations</v>
      </c>
      <c r="B15" s="11">
        <f t="shared" si="2"/>
        <v>15.153261288750757</v>
      </c>
      <c r="C15" s="11">
        <f t="shared" si="2"/>
        <v>21.312475506329005</v>
      </c>
      <c r="D15" s="11">
        <f t="shared" si="2"/>
        <v>6.1592142175782438</v>
      </c>
      <c r="E15" s="11">
        <f t="shared" si="2"/>
        <v>6.6003510178965401</v>
      </c>
      <c r="F15" s="11">
        <f t="shared" si="2"/>
        <v>12.759565235474783</v>
      </c>
      <c r="G15" s="200">
        <f t="shared" si="3"/>
        <v>2.4397126308465467E-2</v>
      </c>
      <c r="H15" s="11"/>
      <c r="I15" s="10" t="str">
        <f>name!E11</f>
        <v>Process, plant and machine operatives</v>
      </c>
      <c r="J15" s="11">
        <v>97.54947937108561</v>
      </c>
      <c r="K15" s="11">
        <v>111.0338747480034</v>
      </c>
      <c r="L15" s="11">
        <v>13.484395376917787</v>
      </c>
      <c r="M15" s="11">
        <v>51.90240539834398</v>
      </c>
      <c r="N15" s="11">
        <v>65.386800775261776</v>
      </c>
      <c r="O15" s="11"/>
      <c r="P15" s="10" t="str">
        <f>name!D12</f>
        <v>33 Protective service occupations</v>
      </c>
      <c r="Q15" s="11">
        <v>11.056571917381875</v>
      </c>
      <c r="R15" s="11">
        <v>13.89632036245925</v>
      </c>
      <c r="S15" s="345">
        <f t="shared" si="4"/>
        <v>2.8397484450773742</v>
      </c>
      <c r="T15" s="345">
        <v>3.6554536816270731</v>
      </c>
      <c r="U15" s="345">
        <f t="shared" si="5"/>
        <v>6.4952021267044469</v>
      </c>
      <c r="V15" s="346">
        <f t="shared" si="6"/>
        <v>1.9225150425473014E-2</v>
      </c>
      <c r="X15" s="10" t="str">
        <f>name!B12</f>
        <v>Wholesale and retail trade</v>
      </c>
      <c r="Y15" s="11">
        <v>205.96499999999978</v>
      </c>
      <c r="Z15" s="11">
        <v>209.45999999999952</v>
      </c>
      <c r="AA15" s="345">
        <f t="shared" si="7"/>
        <v>3.4949999999997488</v>
      </c>
      <c r="AB15" s="11">
        <v>96.858475740456882</v>
      </c>
      <c r="AC15" s="345">
        <f t="shared" si="8"/>
        <v>100.35347574045663</v>
      </c>
      <c r="AD15" s="348">
        <f t="shared" si="9"/>
        <v>2.6029247897980889E-2</v>
      </c>
    </row>
    <row r="16" spans="1:30" x14ac:dyDescent="0.2">
      <c r="A16" s="10" t="str">
        <f>name!D13</f>
        <v>34 Culture, media and sports occupations</v>
      </c>
      <c r="B16" s="11">
        <f t="shared" si="2"/>
        <v>23.399253068340713</v>
      </c>
      <c r="C16" s="11">
        <f t="shared" si="2"/>
        <v>24.606036846114883</v>
      </c>
      <c r="D16" s="11">
        <f t="shared" si="2"/>
        <v>1.2067837777741741</v>
      </c>
      <c r="E16" s="11">
        <f t="shared" si="2"/>
        <v>10.611892674295246</v>
      </c>
      <c r="F16" s="11">
        <f t="shared" si="2"/>
        <v>11.818676452069425</v>
      </c>
      <c r="G16" s="200">
        <f t="shared" si="3"/>
        <v>2.524568752103562E-2</v>
      </c>
      <c r="H16" s="11"/>
      <c r="I16" s="10" t="str">
        <f>name!E12</f>
        <v>Elementary occupations</v>
      </c>
      <c r="J16" s="11">
        <v>137.32154154404782</v>
      </c>
      <c r="K16" s="11">
        <v>130.42669058975991</v>
      </c>
      <c r="L16" s="11">
        <v>-6.894850954287886</v>
      </c>
      <c r="M16" s="11">
        <v>64.784156822552518</v>
      </c>
      <c r="N16" s="11">
        <v>57.889305868264636</v>
      </c>
      <c r="O16" s="11"/>
      <c r="P16" s="10" t="str">
        <f>name!D13</f>
        <v>34 Culture, media and sports occupations</v>
      </c>
      <c r="Q16" s="11">
        <v>14.088820564607762</v>
      </c>
      <c r="R16" s="11">
        <v>14.530979226148565</v>
      </c>
      <c r="S16" s="345">
        <f t="shared" si="4"/>
        <v>0.44215866154080352</v>
      </c>
      <c r="T16" s="345">
        <v>5.5596648621768043</v>
      </c>
      <c r="U16" s="345">
        <f t="shared" si="5"/>
        <v>6.0018235237176079</v>
      </c>
      <c r="V16" s="346">
        <f t="shared" si="6"/>
        <v>2.2422259462788752E-2</v>
      </c>
      <c r="X16" s="10" t="str">
        <f>name!B13</f>
        <v>Transport and storage</v>
      </c>
      <c r="Y16" s="11">
        <v>80.689999999999927</v>
      </c>
      <c r="Z16" s="11">
        <v>90.56700000000005</v>
      </c>
      <c r="AA16" s="345">
        <f t="shared" si="7"/>
        <v>9.8770000000001232</v>
      </c>
      <c r="AB16" s="11">
        <v>41.865963812389893</v>
      </c>
      <c r="AC16" s="345">
        <f t="shared" si="8"/>
        <v>51.742963812390016</v>
      </c>
      <c r="AD16" s="348">
        <f t="shared" si="9"/>
        <v>2.8255360577597477E-2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86.104977284558615</v>
      </c>
      <c r="C17" s="11">
        <f t="shared" si="10"/>
        <v>86.270073937995122</v>
      </c>
      <c r="D17" s="11">
        <f t="shared" si="10"/>
        <v>0.1650966534365359</v>
      </c>
      <c r="E17" s="11">
        <f t="shared" si="10"/>
        <v>38.636000891458345</v>
      </c>
      <c r="F17" s="11">
        <f t="shared" si="10"/>
        <v>38.801097544894887</v>
      </c>
      <c r="G17" s="200">
        <f t="shared" si="3"/>
        <v>2.5019338924720635E-2</v>
      </c>
      <c r="H17" s="11"/>
      <c r="O17" s="11"/>
      <c r="P17" s="10" t="str">
        <f>name!D14</f>
        <v>35 Business and public service associate professionals</v>
      </c>
      <c r="Q17" s="11">
        <v>46.840705665649253</v>
      </c>
      <c r="R17" s="11">
        <v>42.890478916280983</v>
      </c>
      <c r="S17" s="345">
        <f t="shared" si="4"/>
        <v>-3.9502267493682695</v>
      </c>
      <c r="T17" s="345">
        <v>16.760098624430643</v>
      </c>
      <c r="U17" s="345">
        <f t="shared" si="5"/>
        <v>12.809871875062374</v>
      </c>
      <c r="V17" s="346">
        <f t="shared" si="6"/>
        <v>2.0600895920843909E-2</v>
      </c>
      <c r="X17" s="10" t="str">
        <f>name!B14</f>
        <v>Accommodation and food</v>
      </c>
      <c r="Y17" s="11">
        <v>79.921000000000106</v>
      </c>
      <c r="Z17" s="11">
        <v>101.56600000000029</v>
      </c>
      <c r="AA17" s="345">
        <f t="shared" si="7"/>
        <v>21.645000000000181</v>
      </c>
      <c r="AB17" s="11">
        <v>46.339750685845289</v>
      </c>
      <c r="AC17" s="345">
        <f t="shared" si="8"/>
        <v>67.984750685845469</v>
      </c>
      <c r="AD17" s="348">
        <f t="shared" si="9"/>
        <v>3.0956870472943709E-2</v>
      </c>
    </row>
    <row r="18" spans="1:30" x14ac:dyDescent="0.2">
      <c r="A18" s="10" t="str">
        <f>name!D15</f>
        <v>41 Administrative occupations</v>
      </c>
      <c r="B18" s="11">
        <f t="shared" si="10"/>
        <v>142.31436233034816</v>
      </c>
      <c r="C18" s="11">
        <f t="shared" si="10"/>
        <v>125.95200408992693</v>
      </c>
      <c r="D18" s="11">
        <f t="shared" si="10"/>
        <v>-16.362358240421223</v>
      </c>
      <c r="E18" s="11">
        <f t="shared" si="10"/>
        <v>65.281143831341566</v>
      </c>
      <c r="F18" s="11">
        <f t="shared" si="10"/>
        <v>48.918785590920329</v>
      </c>
      <c r="G18" s="200">
        <f t="shared" si="3"/>
        <v>2.5489649102428791E-2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49.461259174643089</v>
      </c>
      <c r="R18" s="11">
        <v>52.962715435045801</v>
      </c>
      <c r="S18" s="345">
        <f t="shared" si="4"/>
        <v>3.501456260402712</v>
      </c>
      <c r="T18" s="345">
        <v>19.027219541372034</v>
      </c>
      <c r="U18" s="345">
        <f t="shared" si="5"/>
        <v>22.528675801774746</v>
      </c>
      <c r="V18" s="346">
        <f t="shared" si="6"/>
        <v>2.1935509764480443E-2</v>
      </c>
      <c r="X18" s="10" t="str">
        <f>name!B15</f>
        <v>Media</v>
      </c>
      <c r="Y18" s="11">
        <v>7.4400000000000128</v>
      </c>
      <c r="Z18" s="11">
        <v>7.4279999999999964</v>
      </c>
      <c r="AA18" s="345">
        <f t="shared" si="7"/>
        <v>-1.2000000000016442E-2</v>
      </c>
      <c r="AB18" s="11">
        <v>3.4008538594276159</v>
      </c>
      <c r="AC18" s="345">
        <f t="shared" si="8"/>
        <v>3.3888538594275994</v>
      </c>
      <c r="AD18" s="348">
        <f t="shared" si="9"/>
        <v>2.5414301549883556E-2</v>
      </c>
    </row>
    <row r="19" spans="1:30" x14ac:dyDescent="0.2">
      <c r="A19" s="10" t="str">
        <f>name!D16</f>
        <v>42 Secretarial and related occupations</v>
      </c>
      <c r="B19" s="11">
        <f t="shared" si="10"/>
        <v>28.016718215031524</v>
      </c>
      <c r="C19" s="11">
        <f t="shared" si="10"/>
        <v>19.990961739634837</v>
      </c>
      <c r="D19" s="11">
        <f t="shared" si="10"/>
        <v>-8.0257564753966886</v>
      </c>
      <c r="E19" s="11">
        <f t="shared" si="10"/>
        <v>13.745550026447793</v>
      </c>
      <c r="F19" s="11">
        <f t="shared" si="10"/>
        <v>5.7197935510511035</v>
      </c>
      <c r="G19" s="200">
        <f t="shared" si="3"/>
        <v>2.6970072487180419E-2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1.6806177945301326</v>
      </c>
      <c r="K19" s="11">
        <f t="array" ref="K19:K27">MMULT(aggregation!$B$13:$AA$21,C36:C61)</f>
        <v>3.4977124577922254</v>
      </c>
      <c r="L19" s="11">
        <f t="array" ref="L19:L27">MMULT(aggregation!$B$13:$AA$21,D36:D61)</f>
        <v>1.8170946632620926</v>
      </c>
      <c r="M19" s="11">
        <f t="array" ref="M19:M27">MMULT(aggregation!$B$13:$AA$21,E36:E61)</f>
        <v>1.367245903040637</v>
      </c>
      <c r="N19" s="11">
        <f t="array" ref="N19:N27">MMULT(aggregation!$B$13:$AA$21,F36:F61)</f>
        <v>3.1843405663027298</v>
      </c>
      <c r="O19" s="11"/>
      <c r="P19" s="10" t="str">
        <f>name!D16</f>
        <v>42 Secretarial and related occupations</v>
      </c>
      <c r="Q19" s="11">
        <v>2.1065144004908611</v>
      </c>
      <c r="R19" s="11">
        <v>3.248579974620537</v>
      </c>
      <c r="S19" s="345">
        <f t="shared" si="4"/>
        <v>1.1420655741296759</v>
      </c>
      <c r="T19" s="345">
        <v>0.94128694280161163</v>
      </c>
      <c r="U19" s="345">
        <f t="shared" si="5"/>
        <v>2.0833525169312876</v>
      </c>
      <c r="V19" s="346">
        <f t="shared" si="6"/>
        <v>2.4931438821922169E-2</v>
      </c>
      <c r="X19" s="10" t="str">
        <f>name!B16</f>
        <v>Information technology</v>
      </c>
      <c r="Y19" s="11">
        <v>32.307999999999929</v>
      </c>
      <c r="Z19" s="11">
        <v>35.603999999999971</v>
      </c>
      <c r="AA19" s="345">
        <f t="shared" si="7"/>
        <v>3.296000000000042</v>
      </c>
      <c r="AB19" s="11">
        <v>14.784341606460353</v>
      </c>
      <c r="AC19" s="345">
        <f t="shared" si="8"/>
        <v>18.080341606460394</v>
      </c>
      <c r="AD19" s="348">
        <f t="shared" si="9"/>
        <v>2.5437858885299036E-2</v>
      </c>
    </row>
    <row r="20" spans="1:30" x14ac:dyDescent="0.2">
      <c r="A20" s="10" t="str">
        <f>name!D17</f>
        <v>51 Skilled agricultural and related trades</v>
      </c>
      <c r="B20" s="11">
        <f t="shared" si="10"/>
        <v>8.3341405074561727</v>
      </c>
      <c r="C20" s="11">
        <f t="shared" si="10"/>
        <v>9.7478556640223424</v>
      </c>
      <c r="D20" s="11">
        <f t="shared" si="10"/>
        <v>1.413715156566171</v>
      </c>
      <c r="E20" s="11">
        <f t="shared" si="10"/>
        <v>4.9200923682004909</v>
      </c>
      <c r="F20" s="11">
        <f t="shared" si="10"/>
        <v>6.3338075247666623</v>
      </c>
      <c r="G20" s="200">
        <f t="shared" si="3"/>
        <v>3.1413754278537542E-2</v>
      </c>
      <c r="H20" s="11"/>
      <c r="I20" s="11" t="str">
        <f t="shared" si="11"/>
        <v>Professional occupations</v>
      </c>
      <c r="J20" s="11">
        <v>15.803971729606104</v>
      </c>
      <c r="K20" s="11">
        <v>28.36816791125117</v>
      </c>
      <c r="L20" s="11">
        <v>12.564196181645068</v>
      </c>
      <c r="M20" s="11">
        <v>10.163739748747437</v>
      </c>
      <c r="N20" s="11">
        <v>22.727935930392505</v>
      </c>
      <c r="O20" s="11"/>
      <c r="P20" s="10" t="str">
        <f>name!D17</f>
        <v>51 Skilled agricultural and related trades</v>
      </c>
      <c r="Q20" s="11">
        <v>6.817645107427956</v>
      </c>
      <c r="R20" s="11">
        <v>7.643587201385448</v>
      </c>
      <c r="S20" s="345">
        <f t="shared" si="4"/>
        <v>0.82594209395749196</v>
      </c>
      <c r="T20" s="345">
        <v>3.6586471222156254</v>
      </c>
      <c r="U20" s="345">
        <f t="shared" si="5"/>
        <v>4.4845892161731173</v>
      </c>
      <c r="V20" s="346">
        <f t="shared" si="6"/>
        <v>2.9054116434904742E-2</v>
      </c>
      <c r="X20" s="10" t="str">
        <f>name!B17</f>
        <v>Finance and insurance</v>
      </c>
      <c r="Y20" s="11">
        <v>45.986000000000097</v>
      </c>
      <c r="Z20" s="11">
        <v>44.346000000000039</v>
      </c>
      <c r="AA20" s="345">
        <f t="shared" si="7"/>
        <v>-1.6400000000000574</v>
      </c>
      <c r="AB20" s="11">
        <v>21.932240155430911</v>
      </c>
      <c r="AC20" s="345">
        <f t="shared" si="8"/>
        <v>20.292240155430854</v>
      </c>
      <c r="AD20" s="348">
        <f t="shared" si="9"/>
        <v>2.6338733548411986E-2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55.145897830887364</v>
      </c>
      <c r="C21" s="11">
        <f t="shared" si="10"/>
        <v>50.280239319064691</v>
      </c>
      <c r="D21" s="11">
        <f t="shared" si="10"/>
        <v>-4.8656585118226729</v>
      </c>
      <c r="E21" s="11">
        <f t="shared" si="10"/>
        <v>20.014563595333954</v>
      </c>
      <c r="F21" s="11">
        <f t="shared" si="10"/>
        <v>15.148905083511279</v>
      </c>
      <c r="G21" s="200">
        <f t="shared" si="3"/>
        <v>2.0857401112950535E-2</v>
      </c>
      <c r="H21" s="11"/>
      <c r="I21" s="11" t="str">
        <f t="shared" si="11"/>
        <v>Associate professional occupations</v>
      </c>
      <c r="J21" s="11">
        <v>1.9232891286534373</v>
      </c>
      <c r="K21" s="11">
        <v>3.9149602911176173</v>
      </c>
      <c r="L21" s="11">
        <v>1.9916711624641801</v>
      </c>
      <c r="M21" s="11">
        <v>1.3153210160284623</v>
      </c>
      <c r="N21" s="11">
        <v>3.3069921784926422</v>
      </c>
      <c r="O21" s="11"/>
      <c r="P21" s="10" t="str">
        <f>name!D18</f>
        <v>52 Skilled metal, electrical and electronic trades</v>
      </c>
      <c r="Q21" s="11">
        <v>53.990446080251417</v>
      </c>
      <c r="R21" s="11">
        <v>47.229568123794152</v>
      </c>
      <c r="S21" s="345">
        <f t="shared" si="4"/>
        <v>-6.7608779564572643</v>
      </c>
      <c r="T21" s="345">
        <v>18.585046450538908</v>
      </c>
      <c r="U21" s="345">
        <f t="shared" si="5"/>
        <v>11.824168494081643</v>
      </c>
      <c r="V21" s="346">
        <f t="shared" si="6"/>
        <v>1.9917096442013449E-2</v>
      </c>
      <c r="X21" s="10" t="str">
        <f>name!B18</f>
        <v>Real estate</v>
      </c>
      <c r="Y21" s="11">
        <v>26.397999999999957</v>
      </c>
      <c r="Z21" s="11">
        <v>29.522999999999957</v>
      </c>
      <c r="AA21" s="345">
        <f t="shared" si="7"/>
        <v>3.125</v>
      </c>
      <c r="AB21" s="11">
        <v>13.334479624571173</v>
      </c>
      <c r="AC21" s="345">
        <f t="shared" si="8"/>
        <v>16.459479624571173</v>
      </c>
      <c r="AD21" s="348">
        <f t="shared" si="9"/>
        <v>2.7633632957301923E-2</v>
      </c>
    </row>
    <row r="22" spans="1:30" x14ac:dyDescent="0.2">
      <c r="A22" s="10" t="str">
        <f>name!D19</f>
        <v>53 Skilled construction and building trades</v>
      </c>
      <c r="B22" s="11">
        <f t="shared" si="10"/>
        <v>42.412863241998934</v>
      </c>
      <c r="C22" s="11">
        <f t="shared" si="10"/>
        <v>37.859107590724612</v>
      </c>
      <c r="D22" s="11">
        <f t="shared" si="10"/>
        <v>-4.5537556512743205</v>
      </c>
      <c r="E22" s="11">
        <f t="shared" si="10"/>
        <v>17.44079161646772</v>
      </c>
      <c r="F22" s="11">
        <f t="shared" si="10"/>
        <v>12.887035965193398</v>
      </c>
      <c r="G22" s="200">
        <f t="shared" si="3"/>
        <v>2.3229075207277017E-2</v>
      </c>
      <c r="H22" s="11"/>
      <c r="I22" s="11" t="str">
        <f t="shared" si="11"/>
        <v>Administrative and secretarial occupations</v>
      </c>
      <c r="J22" s="11">
        <v>0.97310017884883726</v>
      </c>
      <c r="K22" s="11">
        <v>2.0705691625836762</v>
      </c>
      <c r="L22" s="11">
        <v>1.0974689837348386</v>
      </c>
      <c r="M22" s="11">
        <v>0.7366576701791403</v>
      </c>
      <c r="N22" s="11">
        <v>1.8341266539139789</v>
      </c>
      <c r="O22" s="11"/>
      <c r="P22" s="10" t="str">
        <f>name!D19</f>
        <v>53 Skilled construction and building trades</v>
      </c>
      <c r="Q22" s="11">
        <v>41.719138828741549</v>
      </c>
      <c r="R22" s="11">
        <v>37.02533154620172</v>
      </c>
      <c r="S22" s="345">
        <f t="shared" si="4"/>
        <v>-4.6938072825398294</v>
      </c>
      <c r="T22" s="345">
        <v>17.038607614495778</v>
      </c>
      <c r="U22" s="345">
        <f t="shared" si="5"/>
        <v>12.344800331955948</v>
      </c>
      <c r="V22" s="346">
        <f t="shared" si="6"/>
        <v>2.3093486414559328E-2</v>
      </c>
      <c r="X22" s="10" t="str">
        <f>name!B19</f>
        <v>Professional services</v>
      </c>
      <c r="Y22" s="11">
        <v>105.0000000000001</v>
      </c>
      <c r="Z22" s="11">
        <v>113.97100000000007</v>
      </c>
      <c r="AA22" s="345">
        <f t="shared" si="7"/>
        <v>8.9709999999999752</v>
      </c>
      <c r="AB22" s="11">
        <v>51.491732775863362</v>
      </c>
      <c r="AC22" s="345">
        <f t="shared" si="8"/>
        <v>60.462732775863337</v>
      </c>
      <c r="AD22" s="348">
        <f t="shared" si="9"/>
        <v>2.6959870315226508E-2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22.332966906852104</v>
      </c>
      <c r="C23" s="11">
        <f t="shared" si="10"/>
        <v>20.707336192508869</v>
      </c>
      <c r="D23" s="11">
        <f t="shared" si="10"/>
        <v>-1.6256307143432331</v>
      </c>
      <c r="E23" s="11">
        <f t="shared" si="10"/>
        <v>9.2210636227160041</v>
      </c>
      <c r="F23" s="11">
        <f t="shared" si="10"/>
        <v>7.5954329083727723</v>
      </c>
      <c r="G23" s="200">
        <f t="shared" si="3"/>
        <v>2.3310023018660031E-2</v>
      </c>
      <c r="H23" s="11"/>
      <c r="I23" s="11" t="str">
        <f t="shared" si="11"/>
        <v>Skilled trades occupations</v>
      </c>
      <c r="J23" s="11">
        <v>0.14537052704702397</v>
      </c>
      <c r="K23" s="11">
        <v>0.26438737411651175</v>
      </c>
      <c r="L23" s="11">
        <v>0.11901684706948777</v>
      </c>
      <c r="M23" s="11">
        <v>9.8163367207392146E-2</v>
      </c>
      <c r="N23" s="11">
        <v>0.21718021427687992</v>
      </c>
      <c r="O23" s="11"/>
      <c r="P23" s="10" t="str">
        <f>name!D20</f>
        <v>54 Textiles, printing and other skilled trades</v>
      </c>
      <c r="Q23" s="11">
        <v>12.925258663808217</v>
      </c>
      <c r="R23" s="11">
        <v>11.293901215394678</v>
      </c>
      <c r="S23" s="345">
        <f t="shared" si="4"/>
        <v>-1.6313574484135387</v>
      </c>
      <c r="T23" s="345">
        <v>3.8064095337630115</v>
      </c>
      <c r="U23" s="345">
        <f t="shared" si="5"/>
        <v>2.1750520853494728</v>
      </c>
      <c r="V23" s="346">
        <f t="shared" si="6"/>
        <v>1.7356896320810167E-2</v>
      </c>
      <c r="X23" s="10" t="str">
        <f>name!B20</f>
        <v>Support services</v>
      </c>
      <c r="Y23" s="11">
        <v>130.88799999999969</v>
      </c>
      <c r="Z23" s="11">
        <v>147.2939999999997</v>
      </c>
      <c r="AA23" s="345">
        <f t="shared" si="7"/>
        <v>16.406000000000006</v>
      </c>
      <c r="AB23" s="11">
        <v>65.753719286567076</v>
      </c>
      <c r="AC23" s="345">
        <f t="shared" si="8"/>
        <v>82.159719286567082</v>
      </c>
      <c r="AD23" s="348">
        <f t="shared" si="9"/>
        <v>2.7507629736123196E-2</v>
      </c>
    </row>
    <row r="24" spans="1:30" x14ac:dyDescent="0.2">
      <c r="A24" s="10" t="str">
        <f>name!D21</f>
        <v>61 Caring personal service occupations</v>
      </c>
      <c r="B24" s="11">
        <f t="shared" si="10"/>
        <v>112.12090057177258</v>
      </c>
      <c r="C24" s="11">
        <f t="shared" si="10"/>
        <v>134.09441079410053</v>
      </c>
      <c r="D24" s="11">
        <f t="shared" si="10"/>
        <v>21.973510222327921</v>
      </c>
      <c r="E24" s="11">
        <f t="shared" si="10"/>
        <v>71.004606043462985</v>
      </c>
      <c r="F24" s="11">
        <f t="shared" si="10"/>
        <v>92.978116265790902</v>
      </c>
      <c r="G24" s="200">
        <f t="shared" si="3"/>
        <v>3.3246994737762714E-2</v>
      </c>
      <c r="H24" s="11"/>
      <c r="I24" s="11" t="str">
        <f t="shared" si="11"/>
        <v>Caring, leisure and other service occupations</v>
      </c>
      <c r="J24" s="11">
        <v>0.12112310382595029</v>
      </c>
      <c r="K24" s="11">
        <v>0.30913251386463325</v>
      </c>
      <c r="L24" s="11">
        <v>0.18800941003868299</v>
      </c>
      <c r="M24" s="11">
        <v>0.11105679798030674</v>
      </c>
      <c r="N24" s="11">
        <v>0.29906620801898975</v>
      </c>
      <c r="O24" s="11"/>
      <c r="P24" s="10" t="str">
        <f>name!D21</f>
        <v>61 Caring personal service occupations</v>
      </c>
      <c r="Q24" s="11">
        <v>11.999427797688567</v>
      </c>
      <c r="R24" s="11">
        <v>16.896680781564648</v>
      </c>
      <c r="S24" s="345">
        <f t="shared" si="4"/>
        <v>4.897252983876081</v>
      </c>
      <c r="T24" s="345">
        <v>6.6777688000985709</v>
      </c>
      <c r="U24" s="345">
        <f t="shared" si="5"/>
        <v>11.575021783974652</v>
      </c>
      <c r="V24" s="346">
        <f t="shared" si="6"/>
        <v>2.9935616556117983E-2</v>
      </c>
      <c r="X24" s="10" t="str">
        <f>name!B21</f>
        <v>Public admin. and defence</v>
      </c>
      <c r="Y24" s="11">
        <v>52.690999999999988</v>
      </c>
      <c r="Z24" s="11">
        <v>55.529000000000103</v>
      </c>
      <c r="AA24" s="345">
        <f t="shared" si="7"/>
        <v>2.8380000000001147</v>
      </c>
      <c r="AB24" s="11">
        <v>26.320998639963374</v>
      </c>
      <c r="AC24" s="345">
        <f t="shared" si="8"/>
        <v>29.158998639963489</v>
      </c>
      <c r="AD24" s="348">
        <f t="shared" si="9"/>
        <v>2.7378423026078513E-2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26.071197050792087</v>
      </c>
      <c r="C25" s="11">
        <f t="shared" si="10"/>
        <v>27.293763754354472</v>
      </c>
      <c r="D25" s="11">
        <f t="shared" si="10"/>
        <v>1.2225667035623839</v>
      </c>
      <c r="E25" s="11">
        <f t="shared" si="10"/>
        <v>13.686766838386664</v>
      </c>
      <c r="F25" s="11">
        <f t="shared" si="10"/>
        <v>14.909333541949046</v>
      </c>
      <c r="G25" s="200">
        <f t="shared" si="3"/>
        <v>2.8531374877834192E-2</v>
      </c>
      <c r="H25" s="11"/>
      <c r="I25" s="11" t="str">
        <f t="shared" si="11"/>
        <v>Sales and customer service occupations</v>
      </c>
      <c r="J25" s="11">
        <v>0.2723999474328393</v>
      </c>
      <c r="K25" s="11">
        <v>0.66283603574786953</v>
      </c>
      <c r="L25" s="11">
        <v>0.39043608831503029</v>
      </c>
      <c r="M25" s="11">
        <v>0.2057414246315909</v>
      </c>
      <c r="N25" s="11">
        <v>0.59617751294662114</v>
      </c>
      <c r="O25" s="11"/>
      <c r="P25" s="10" t="str">
        <f>name!D22</f>
        <v>62 Leisure, travel and related personal service occupations</v>
      </c>
      <c r="Q25" s="11">
        <v>7.8966107921758555</v>
      </c>
      <c r="R25" s="11">
        <v>8.5059888745480556</v>
      </c>
      <c r="S25" s="345">
        <f t="shared" si="4"/>
        <v>0.60937808237220015</v>
      </c>
      <c r="T25" s="345">
        <v>3.5681469206879619</v>
      </c>
      <c r="U25" s="345">
        <f t="shared" si="5"/>
        <v>4.1775250030601621</v>
      </c>
      <c r="V25" s="346">
        <f t="shared" si="6"/>
        <v>2.5167768009175084E-2</v>
      </c>
      <c r="X25" s="10" t="str">
        <f>name!B22</f>
        <v>Education</v>
      </c>
      <c r="Y25" s="11">
        <v>134.15199999999976</v>
      </c>
      <c r="Z25" s="11">
        <v>146.41399999999979</v>
      </c>
      <c r="AA25" s="345">
        <f t="shared" si="7"/>
        <v>12.262000000000029</v>
      </c>
      <c r="AB25" s="11">
        <v>74.181209631514449</v>
      </c>
      <c r="AC25" s="345">
        <f t="shared" si="8"/>
        <v>86.443209631514478</v>
      </c>
      <c r="AD25" s="348">
        <f t="shared" si="9"/>
        <v>2.9779140061123366E-2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1.4245699917380494</v>
      </c>
      <c r="C26" s="11">
        <f t="shared" si="10"/>
        <v>1.322499977644459</v>
      </c>
      <c r="D26" s="11">
        <f t="shared" si="10"/>
        <v>-0.10207001409359048</v>
      </c>
      <c r="E26" s="11">
        <f t="shared" si="10"/>
        <v>0.62598070850889098</v>
      </c>
      <c r="F26" s="11">
        <f t="shared" si="10"/>
        <v>0.52391069441530047</v>
      </c>
      <c r="G26" s="200">
        <f t="shared" si="3"/>
        <v>2.4579781118708066E-2</v>
      </c>
      <c r="H26" s="11"/>
      <c r="I26" s="11" t="str">
        <f t="shared" si="11"/>
        <v>Process, plant and machine operatives</v>
      </c>
      <c r="J26" s="11">
        <v>0.19804611651056397</v>
      </c>
      <c r="K26" s="11">
        <v>0.67678098769964068</v>
      </c>
      <c r="L26" s="11">
        <v>0.47873487118907671</v>
      </c>
      <c r="M26" s="11">
        <v>0.24606499548742111</v>
      </c>
      <c r="N26" s="11">
        <v>0.72479986667649787</v>
      </c>
      <c r="O26" s="11"/>
      <c r="P26" s="10" t="str">
        <f>name!D23</f>
        <v>63 Community and civil enforcement occupations</v>
      </c>
      <c r="Q26" s="11">
        <v>1.0878223130066726</v>
      </c>
      <c r="R26" s="11">
        <v>0.86813921006957684</v>
      </c>
      <c r="S26" s="345">
        <f t="shared" si="4"/>
        <v>-0.21968310293709581</v>
      </c>
      <c r="T26" s="345">
        <v>0.33564827188793994</v>
      </c>
      <c r="U26" s="345">
        <f t="shared" si="5"/>
        <v>0.11596516895084413</v>
      </c>
      <c r="V26" s="346">
        <f t="shared" si="6"/>
        <v>1.8089681050969642E-2</v>
      </c>
      <c r="X26" s="10" t="str">
        <f>name!B23</f>
        <v>Health and social work</v>
      </c>
      <c r="Y26" s="11">
        <v>188.75000000000031</v>
      </c>
      <c r="Z26" s="11">
        <v>210.43999999999994</v>
      </c>
      <c r="AA26" s="345">
        <f t="shared" si="7"/>
        <v>21.689999999999628</v>
      </c>
      <c r="AB26" s="11">
        <v>110.56535651156717</v>
      </c>
      <c r="AC26" s="345">
        <f t="shared" si="8"/>
        <v>132.25535651156679</v>
      </c>
      <c r="AD26" s="348">
        <f t="shared" si="9"/>
        <v>3.12155880024787E-2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77.55364547983848</v>
      </c>
      <c r="C27" s="11">
        <f t="shared" si="12"/>
        <v>67.713993755459128</v>
      </c>
      <c r="D27" s="11">
        <f t="shared" si="12"/>
        <v>-9.8396517243793475</v>
      </c>
      <c r="E27" s="11">
        <f t="shared" si="12"/>
        <v>32.206924148369865</v>
      </c>
      <c r="F27" s="11">
        <f t="shared" si="12"/>
        <v>22.367272423990514</v>
      </c>
      <c r="G27" s="200">
        <f t="shared" si="3"/>
        <v>2.34255987098555E-2</v>
      </c>
      <c r="H27" s="11"/>
      <c r="I27" s="11" t="str">
        <f t="shared" si="11"/>
        <v>Elementary occupations</v>
      </c>
      <c r="J27" s="11">
        <v>9.2800468729476435E-2</v>
      </c>
      <c r="K27" s="11">
        <v>0.24417842501791956</v>
      </c>
      <c r="L27" s="11">
        <v>0.15137795628844314</v>
      </c>
      <c r="M27" s="11">
        <v>8.7915969519950787E-2</v>
      </c>
      <c r="N27" s="11">
        <v>0.23929392580839393</v>
      </c>
      <c r="O27" s="11"/>
      <c r="P27" s="10" t="str">
        <f>name!D24</f>
        <v>71 Sales occupations</v>
      </c>
      <c r="Q27" s="11">
        <v>33.823519562978937</v>
      </c>
      <c r="R27" s="11">
        <v>30.273463272665335</v>
      </c>
      <c r="S27" s="345">
        <f t="shared" si="4"/>
        <v>-3.5500562903136021</v>
      </c>
      <c r="T27" s="345">
        <v>10.29348086701704</v>
      </c>
      <c r="U27" s="345">
        <f t="shared" si="5"/>
        <v>6.743424576703438</v>
      </c>
      <c r="V27" s="346">
        <f t="shared" si="6"/>
        <v>1.7870384816580209E-2</v>
      </c>
      <c r="X27" s="10" t="str">
        <f>name!B24</f>
        <v>Arts and entertainment</v>
      </c>
      <c r="Y27" s="11">
        <v>31.113000000000014</v>
      </c>
      <c r="Z27" s="11">
        <v>30.147000000000034</v>
      </c>
      <c r="AA27" s="345">
        <f t="shared" si="7"/>
        <v>-0.96599999999997976</v>
      </c>
      <c r="AB27" s="11">
        <v>14.372466328222329</v>
      </c>
      <c r="AC27" s="345">
        <f t="shared" si="8"/>
        <v>13.406466328222349</v>
      </c>
      <c r="AD27" s="348">
        <f t="shared" si="9"/>
        <v>2.5641025335605416E-2</v>
      </c>
    </row>
    <row r="28" spans="1:30" x14ac:dyDescent="0.2">
      <c r="A28" s="10" t="str">
        <f>name!D25</f>
        <v>72 Customer service occupations</v>
      </c>
      <c r="B28" s="11">
        <f t="shared" si="12"/>
        <v>28.303483753546388</v>
      </c>
      <c r="C28" s="11">
        <f t="shared" si="12"/>
        <v>42.642199443504801</v>
      </c>
      <c r="D28" s="11">
        <f t="shared" si="12"/>
        <v>14.338715689958415</v>
      </c>
      <c r="E28" s="11">
        <f t="shared" si="12"/>
        <v>17.211165585876856</v>
      </c>
      <c r="F28" s="11">
        <f t="shared" si="12"/>
        <v>31.549881275835265</v>
      </c>
      <c r="G28" s="200">
        <f t="shared" si="3"/>
        <v>3.2176785308861033E-2</v>
      </c>
      <c r="H28" s="11"/>
      <c r="O28" s="11"/>
      <c r="P28" s="10" t="str">
        <f>name!D25</f>
        <v>72 Customer service occupations</v>
      </c>
      <c r="Q28" s="11">
        <v>12.056362220500644</v>
      </c>
      <c r="R28" s="11">
        <v>19.875516494810928</v>
      </c>
      <c r="S28" s="345">
        <f t="shared" si="4"/>
        <v>7.819154274310284</v>
      </c>
      <c r="T28" s="345">
        <v>6.018035003185922</v>
      </c>
      <c r="U28" s="345">
        <f t="shared" si="5"/>
        <v>13.837189277496206</v>
      </c>
      <c r="V28" s="346">
        <f t="shared" si="6"/>
        <v>2.7361221683061654E-2</v>
      </c>
      <c r="X28" s="10" t="str">
        <f>name!B25</f>
        <v>Other services</v>
      </c>
      <c r="Y28" s="11">
        <v>35.781999999999968</v>
      </c>
      <c r="Z28" s="11">
        <v>35.012999999999948</v>
      </c>
      <c r="AA28" s="345">
        <f t="shared" si="7"/>
        <v>-0.76900000000001967</v>
      </c>
      <c r="AB28" s="11">
        <v>17.740285097744621</v>
      </c>
      <c r="AC28" s="345">
        <f t="shared" si="8"/>
        <v>16.971285097744602</v>
      </c>
      <c r="AD28" s="348">
        <f t="shared" si="9"/>
        <v>2.720707593154259E-2</v>
      </c>
    </row>
    <row r="29" spans="1:30" x14ac:dyDescent="0.2">
      <c r="A29" s="10" t="str">
        <f>name!D26</f>
        <v>81 Process, plant and machine operatives</v>
      </c>
      <c r="B29" s="11">
        <f t="shared" si="12"/>
        <v>41.66237018271962</v>
      </c>
      <c r="C29" s="11">
        <f t="shared" si="12"/>
        <v>49.76842216441495</v>
      </c>
      <c r="D29" s="11">
        <f t="shared" si="12"/>
        <v>8.1060519816953374</v>
      </c>
      <c r="E29" s="11">
        <f t="shared" si="12"/>
        <v>19.804182304275791</v>
      </c>
      <c r="F29" s="11">
        <f t="shared" si="12"/>
        <v>27.910234285971129</v>
      </c>
      <c r="G29" s="200">
        <f t="shared" si="3"/>
        <v>2.626533300077627E-2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32.459144765423659</v>
      </c>
      <c r="R29" s="11">
        <v>37.374643805531363</v>
      </c>
      <c r="S29" s="345">
        <f t="shared" si="4"/>
        <v>4.9154990401077043</v>
      </c>
      <c r="T29" s="345">
        <v>13.785242431762326</v>
      </c>
      <c r="U29" s="345">
        <f t="shared" si="5"/>
        <v>18.700741471870032</v>
      </c>
      <c r="V29" s="346">
        <f t="shared" si="6"/>
        <v>2.3877808935908851E-2</v>
      </c>
      <c r="X29" s="231" t="str">
        <f>name!B3</f>
        <v>All industries</v>
      </c>
      <c r="Y29" s="34">
        <f>SUM(Y7:Y28)</f>
        <v>1399.5329999999999</v>
      </c>
      <c r="Z29" s="34">
        <f>SUM(Z7:Z28)</f>
        <v>1489.456999999999</v>
      </c>
      <c r="AA29" s="349">
        <f t="shared" si="7"/>
        <v>89.923999999999069</v>
      </c>
      <c r="AB29" s="34">
        <f>SUM(AB7:AB28)</f>
        <v>699.72319660664334</v>
      </c>
      <c r="AC29" s="349">
        <f t="shared" si="8"/>
        <v>789.64719660664241</v>
      </c>
      <c r="AD29" s="350">
        <f t="shared" si="9"/>
        <v>2.7398246201319809E-2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55.88710918836599</v>
      </c>
      <c r="C30" s="11">
        <f t="shared" si="12"/>
        <v>61.265452583588441</v>
      </c>
      <c r="D30" s="11">
        <f t="shared" si="12"/>
        <v>5.3783433952224495</v>
      </c>
      <c r="E30" s="11">
        <f t="shared" si="12"/>
        <v>32.098223094068189</v>
      </c>
      <c r="F30" s="11">
        <f t="shared" si="12"/>
        <v>37.47656648929064</v>
      </c>
      <c r="G30" s="200">
        <f t="shared" si="3"/>
        <v>3.0718114873818037E-2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15.440886311279783</v>
      </c>
      <c r="K30" s="11">
        <f t="array" ref="K30:K38">MMULT(aggregation!$B$13:$AA$21,C65:C90)</f>
        <v>31.171463972941993</v>
      </c>
      <c r="L30" s="11">
        <f t="array" ref="L30:L38">MMULT(aggregation!$B$13:$AA$21,D65:D90)</f>
        <v>15.730577661662208</v>
      </c>
      <c r="M30" s="11">
        <f t="array" ref="M30:M38">MMULT(aggregation!$B$13:$AA$21,E65:E90)</f>
        <v>12.270882821396684</v>
      </c>
      <c r="N30" s="11">
        <f t="array" ref="N30:N38">MMULT(aggregation!$B$13:$AA$21,F65:F90)</f>
        <v>28.001460483058892</v>
      </c>
      <c r="O30" s="11"/>
      <c r="P30" s="10" t="str">
        <f>name!D27</f>
        <v>82 Transport and mobile machine drivers and operatives</v>
      </c>
      <c r="Q30" s="11">
        <v>53.31546558912639</v>
      </c>
      <c r="R30" s="11">
        <v>56.766246837154192</v>
      </c>
      <c r="S30" s="345">
        <f t="shared" si="4"/>
        <v>3.450781248027802</v>
      </c>
      <c r="T30" s="345">
        <v>29.56230821967873</v>
      </c>
      <c r="U30" s="345">
        <f t="shared" si="5"/>
        <v>33.013089467706536</v>
      </c>
      <c r="V30" s="346">
        <f t="shared" si="6"/>
        <v>2.9846090626800992E-2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21.542996276941473</v>
      </c>
      <c r="C31" s="11">
        <f t="shared" si="12"/>
        <v>17.50742278018199</v>
      </c>
      <c r="D31" s="11">
        <f t="shared" si="12"/>
        <v>-4.0355734967594792</v>
      </c>
      <c r="E31" s="11">
        <f t="shared" si="12"/>
        <v>7.4104469293543218</v>
      </c>
      <c r="F31" s="11">
        <f t="shared" si="12"/>
        <v>3.3748734325948413</v>
      </c>
      <c r="G31" s="200">
        <f t="shared" si="3"/>
        <v>1.9904733650376372E-2</v>
      </c>
      <c r="H31" s="11"/>
      <c r="I31" s="11" t="str">
        <f>I20</f>
        <v>Professional occupations</v>
      </c>
      <c r="J31" s="11">
        <v>81.52570469568181</v>
      </c>
      <c r="K31" s="11">
        <v>139.59882332309581</v>
      </c>
      <c r="L31" s="11">
        <v>58.07311862741399</v>
      </c>
      <c r="M31" s="11">
        <v>53.174465469162307</v>
      </c>
      <c r="N31" s="11">
        <v>111.2475840965763</v>
      </c>
      <c r="O31" s="11"/>
      <c r="P31" s="10" t="str">
        <f>name!D28</f>
        <v>91 Elementary trades and related occupations</v>
      </c>
      <c r="Q31" s="11">
        <v>16.881931064771837</v>
      </c>
      <c r="R31" s="11">
        <v>13.642560135174678</v>
      </c>
      <c r="S31" s="345">
        <f t="shared" si="4"/>
        <v>-3.2393709295971593</v>
      </c>
      <c r="T31" s="345">
        <v>4.8393580400326979</v>
      </c>
      <c r="U31" s="345">
        <f t="shared" si="5"/>
        <v>1.5999871104355385</v>
      </c>
      <c r="V31" s="346">
        <f t="shared" si="6"/>
        <v>1.6945233052453101E-2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115.77854526710634</v>
      </c>
      <c r="C32" s="11">
        <f t="shared" si="12"/>
        <v>112.91926780957792</v>
      </c>
      <c r="D32" s="11">
        <f t="shared" si="12"/>
        <v>-2.8592774575284068</v>
      </c>
      <c r="E32" s="11">
        <f t="shared" si="12"/>
        <v>57.373709893198196</v>
      </c>
      <c r="F32" s="11">
        <f t="shared" si="12"/>
        <v>54.514432435669796</v>
      </c>
      <c r="G32" s="200">
        <f t="shared" ref="G32" si="13">IF(B32&gt;0,(1+(E32/B32))^(1/($C$6-$B$6))-1,0)</f>
        <v>2.7196042674050291E-2</v>
      </c>
      <c r="H32" s="11"/>
      <c r="I32" s="11" t="str">
        <f>I21</f>
        <v>Associate professional occupations</v>
      </c>
      <c r="J32" s="11">
        <v>22.468160127445302</v>
      </c>
      <c r="K32" s="11">
        <v>40.634277610961959</v>
      </c>
      <c r="L32" s="11">
        <v>18.166117483516651</v>
      </c>
      <c r="M32" s="11">
        <v>14.629901269702589</v>
      </c>
      <c r="N32" s="11">
        <v>32.796018753219244</v>
      </c>
      <c r="O32" s="11"/>
      <c r="P32" s="10" t="str">
        <f>name!D29</f>
        <v>92 Elementary administration and service occupations</v>
      </c>
      <c r="Q32" s="11">
        <v>57.197341926765382</v>
      </c>
      <c r="R32" s="11">
        <v>59.734357639568358</v>
      </c>
      <c r="S32" s="345">
        <f t="shared" ref="S32" si="14">R32-Q32</f>
        <v>2.537015712802976</v>
      </c>
      <c r="T32" s="345">
        <v>24.713062664647644</v>
      </c>
      <c r="U32" s="345">
        <f>SUM(S32:T32)</f>
        <v>27.25007837745062</v>
      </c>
      <c r="V32" s="346">
        <f t="shared" ref="V32" si="15">IF(Q32&gt;0,(1+(T32/Q32))^(1/($C$6-$B$6))-1,0)</f>
        <v>2.42301320514553E-2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1399.5330000000001</v>
      </c>
      <c r="C33" s="11">
        <f>SUM(C62,C91,C120,C149,C178,C207,C236,C265,C294)</f>
        <v>1489.4569999999994</v>
      </c>
      <c r="D33" s="11">
        <f t="shared" si="12"/>
        <v>89.923999999999353</v>
      </c>
      <c r="E33" s="11">
        <f t="shared" si="12"/>
        <v>699.72319660664311</v>
      </c>
      <c r="F33" s="11">
        <f t="shared" si="12"/>
        <v>789.64719660664264</v>
      </c>
      <c r="G33" s="200">
        <f t="shared" si="3"/>
        <v>2.7398246201319809E-2</v>
      </c>
      <c r="H33" s="11"/>
      <c r="I33" s="11" t="str">
        <f>I22</f>
        <v>Administrative and secretarial occupations</v>
      </c>
      <c r="J33" s="11">
        <v>10.83675496959134</v>
      </c>
      <c r="K33" s="11">
        <v>18.429662214178112</v>
      </c>
      <c r="L33" s="11">
        <v>7.5929072445867707</v>
      </c>
      <c r="M33" s="11">
        <v>7.5505432391043641</v>
      </c>
      <c r="N33" s="11">
        <v>15.143450483691135</v>
      </c>
      <c r="O33" s="11"/>
      <c r="P33" s="10" t="str">
        <f>name!D3</f>
        <v>All occupations</v>
      </c>
      <c r="Q33" s="11">
        <f>SUM(Q7:Q32)</f>
        <v>735.5073218620513</v>
      </c>
      <c r="R33" s="11">
        <f>SUM(R7:R32)</f>
        <v>770.7767868653342</v>
      </c>
      <c r="S33" s="345">
        <f>R33-Q33</f>
        <v>35.269465003282903</v>
      </c>
      <c r="T33" s="11">
        <f>SUM(T7:T32)</f>
        <v>305.24064913230973</v>
      </c>
      <c r="U33" s="345">
        <f>SUM(S33:T33)</f>
        <v>340.51011413559263</v>
      </c>
      <c r="V33" s="346">
        <f t="shared" si="6"/>
        <v>2.3412156750320934E-2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2.2215100679962156</v>
      </c>
      <c r="K34" s="11">
        <v>5.2575453329438879</v>
      </c>
      <c r="L34" s="11">
        <v>3.0360352649476727</v>
      </c>
      <c r="M34" s="11">
        <v>1.8387284044195413</v>
      </c>
      <c r="N34" s="11">
        <v>4.8747636693672138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5.6540942853435157</v>
      </c>
      <c r="K35" s="11">
        <v>15.279531017582423</v>
      </c>
      <c r="L35" s="11">
        <v>9.6254367322389083</v>
      </c>
      <c r="M35" s="11">
        <v>5.5429255100703232</v>
      </c>
      <c r="N35" s="11">
        <v>15.168362242309231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1.2899695736446868</v>
      </c>
      <c r="C36" s="11">
        <v>2.3907430802443659</v>
      </c>
      <c r="D36" s="11">
        <f>C36-B36</f>
        <v>1.1007735065996791</v>
      </c>
      <c r="E36" s="11">
        <v>0.90826581811637608</v>
      </c>
      <c r="F36" s="11">
        <f>SUM(D36:E36)</f>
        <v>2.0090393247160554</v>
      </c>
      <c r="G36" s="200">
        <f>IF(B36&gt;0,(1+(E36/B36))^(1/($C$6-$B$6))-1,0)</f>
        <v>3.6174694999962398E-2</v>
      </c>
      <c r="I36" s="11" t="str">
        <f t="shared" si="17"/>
        <v>Sales and customer service occupations</v>
      </c>
      <c r="J36" s="11">
        <v>3.8226094422602483</v>
      </c>
      <c r="K36" s="11">
        <v>9.3692485648274975</v>
      </c>
      <c r="L36" s="11">
        <v>5.5466391225672496</v>
      </c>
      <c r="M36" s="11">
        <v>2.9423487817149656</v>
      </c>
      <c r="N36" s="11">
        <v>8.4889879042822152</v>
      </c>
      <c r="P36" s="10" t="str">
        <f>name!D4</f>
        <v>11 Corporate managers and directors</v>
      </c>
      <c r="Q36" s="11">
        <v>31.019677638272604</v>
      </c>
      <c r="R36" s="11">
        <v>36.926275797314595</v>
      </c>
      <c r="S36" s="345">
        <f>R36-Q36</f>
        <v>5.9065981590419909</v>
      </c>
      <c r="T36" s="345">
        <v>19.526308658622717</v>
      </c>
      <c r="U36" s="345">
        <f>SUM(S36:T36)</f>
        <v>25.432906817664708</v>
      </c>
      <c r="V36" s="346">
        <f>IF(Q36&gt;0,(1+(T36/Q36))^(1/($C$6-$B$6))-1,0)</f>
        <v>3.3086357173054193E-2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0.39064822088544582</v>
      </c>
      <c r="C37" s="11">
        <v>1.1069693775478593</v>
      </c>
      <c r="D37" s="11">
        <f t="shared" ref="D37:D60" si="25">C37-B37</f>
        <v>0.71632115666241347</v>
      </c>
      <c r="E37" s="11">
        <v>0.4589800849242609</v>
      </c>
      <c r="F37" s="11">
        <f t="shared" ref="F37:F60" si="26">SUM(D37:E37)</f>
        <v>1.1753012415866744</v>
      </c>
      <c r="G37" s="200">
        <f t="shared" ref="G37:G62" si="27">IF(B37&gt;0,(1+(E37/B37))^(1/($C$6-$B$6))-1,0)</f>
        <v>5.3164491804209346E-2</v>
      </c>
      <c r="I37" s="11" t="str">
        <f t="shared" si="17"/>
        <v>Process, plant and machine operatives</v>
      </c>
      <c r="J37" s="11">
        <v>1.1814642012962862</v>
      </c>
      <c r="K37" s="11">
        <v>3.6474036028532062</v>
      </c>
      <c r="L37" s="11">
        <v>2.4659394015569198</v>
      </c>
      <c r="M37" s="11">
        <v>1.285039729620634</v>
      </c>
      <c r="N37" s="11">
        <v>3.7509791311775538</v>
      </c>
      <c r="P37" s="10" t="str">
        <f>name!D5</f>
        <v>12 Other managers and proprietors</v>
      </c>
      <c r="Q37" s="11">
        <v>16.798343351450498</v>
      </c>
      <c r="R37" s="11">
        <v>23.998130795403419</v>
      </c>
      <c r="S37" s="345">
        <f t="shared" ref="S37:S60" si="28">R37-Q37</f>
        <v>7.1997874439529213</v>
      </c>
      <c r="T37" s="345">
        <v>13.907054899718922</v>
      </c>
      <c r="U37" s="345">
        <f t="shared" ref="U37:U60" si="29">SUM(S37:T37)</f>
        <v>21.106842343671843</v>
      </c>
      <c r="V37" s="346">
        <f t="shared" ref="V37:V62" si="30">IF(Q37&gt;0,(1+(T37/Q37))^(1/($C$6-$B$6))-1,0)</f>
        <v>4.1029936948321355E-2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3.8060528645212197</v>
      </c>
      <c r="C38" s="11">
        <v>6.7031672622736158</v>
      </c>
      <c r="D38" s="11">
        <f t="shared" si="25"/>
        <v>2.8971143977523961</v>
      </c>
      <c r="E38" s="11">
        <v>1.9282904773367073</v>
      </c>
      <c r="F38" s="11">
        <f t="shared" si="26"/>
        <v>4.8254048750891032</v>
      </c>
      <c r="G38" s="200">
        <f t="shared" si="27"/>
        <v>2.7702134234891762E-2</v>
      </c>
      <c r="I38" s="11" t="str">
        <f t="shared" si="17"/>
        <v>Elementary occupations</v>
      </c>
      <c r="J38" s="11">
        <v>2.6470127945735888</v>
      </c>
      <c r="K38" s="11">
        <v>8.1183486974689494</v>
      </c>
      <c r="L38" s="11">
        <v>5.471335902895361</v>
      </c>
      <c r="M38" s="11">
        <v>2.8000149595772883</v>
      </c>
      <c r="N38" s="11">
        <v>8.2713508624726497</v>
      </c>
      <c r="P38" s="10" t="str">
        <f>name!D6</f>
        <v>21 Science, research, engineering and technology professionals</v>
      </c>
      <c r="Q38" s="11">
        <v>14.924810512741237</v>
      </c>
      <c r="R38" s="11">
        <v>21.384280845874954</v>
      </c>
      <c r="S38" s="345">
        <f t="shared" si="28"/>
        <v>6.4594703331337175</v>
      </c>
      <c r="T38" s="345">
        <v>9.4011538446014491</v>
      </c>
      <c r="U38" s="345">
        <f t="shared" si="29"/>
        <v>15.860624177735167</v>
      </c>
      <c r="V38" s="346">
        <f t="shared" si="30"/>
        <v>3.3104094228427527E-2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4.6416466270257182</v>
      </c>
      <c r="C39" s="11">
        <v>9.3810282012706754</v>
      </c>
      <c r="D39" s="11">
        <f t="shared" si="25"/>
        <v>4.7393815742449572</v>
      </c>
      <c r="E39" s="11">
        <v>3.3767986026227343</v>
      </c>
      <c r="F39" s="11">
        <f t="shared" si="26"/>
        <v>8.116180176867692</v>
      </c>
      <c r="G39" s="200">
        <f t="shared" si="27"/>
        <v>3.7117286004376915E-2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53.748994150236378</v>
      </c>
      <c r="R39" s="11">
        <v>64.451910067129432</v>
      </c>
      <c r="S39" s="345">
        <f t="shared" si="28"/>
        <v>10.702915916893055</v>
      </c>
      <c r="T39" s="345">
        <v>34.730441593748381</v>
      </c>
      <c r="U39" s="345">
        <f t="shared" si="29"/>
        <v>45.433357510641436</v>
      </c>
      <c r="V39" s="346">
        <f t="shared" si="30"/>
        <v>3.3787952888144623E-2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5.8629337478955357</v>
      </c>
      <c r="C40" s="11">
        <v>9.02576417304663</v>
      </c>
      <c r="D40" s="11">
        <f>C40-B40</f>
        <v>3.1628304251510944</v>
      </c>
      <c r="E40" s="11">
        <v>3.721874714935189</v>
      </c>
      <c r="F40" s="11">
        <f>SUM(D40:E40)</f>
        <v>6.8847051400862833</v>
      </c>
      <c r="G40" s="200">
        <f>IF(B40&gt;0,(1+(E40/B40))^(1/($C$6-$B$6))-1,0)</f>
        <v>3.3311422287399806E-2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44.123369384286946</v>
      </c>
      <c r="R40" s="11">
        <v>52.999497904163789</v>
      </c>
      <c r="S40" s="345">
        <f t="shared" si="28"/>
        <v>8.8761285198768434</v>
      </c>
      <c r="T40" s="345">
        <v>26.419573502329271</v>
      </c>
      <c r="U40" s="345">
        <f t="shared" si="29"/>
        <v>35.295702022206115</v>
      </c>
      <c r="V40" s="346">
        <f t="shared" si="30"/>
        <v>3.1776567111775789E-2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1.4933384901636293</v>
      </c>
      <c r="C41" s="11">
        <v>3.2582082746602494</v>
      </c>
      <c r="D41" s="11">
        <f t="shared" si="25"/>
        <v>1.7648697844966201</v>
      </c>
      <c r="E41" s="11">
        <v>1.1367759538528066</v>
      </c>
      <c r="F41" s="11">
        <f t="shared" si="26"/>
        <v>2.9016457383494267</v>
      </c>
      <c r="G41" s="200">
        <f t="shared" si="27"/>
        <v>3.8455185128141167E-2</v>
      </c>
      <c r="I41" s="11" t="str">
        <f>I30</f>
        <v>Managers, directors and senior officials</v>
      </c>
      <c r="J41" s="11">
        <f t="array" ref="J41:J49">MMULT(aggregation!$B$13:$AA$21,B94:B119)</f>
        <v>34.773826444914334</v>
      </c>
      <c r="K41" s="11">
        <f t="array" ref="K41:K49">MMULT(aggregation!$B$13:$AA$21,C94:C119)</f>
        <v>43.117481674795343</v>
      </c>
      <c r="L41" s="11">
        <f t="array" ref="L41:L49">MMULT(aggregation!$B$13:$AA$21,D94:D119)</f>
        <v>8.3436552298810014</v>
      </c>
      <c r="M41" s="11">
        <f t="array" ref="M41:M49">MMULT(aggregation!$B$13:$AA$21,E94:E119)</f>
        <v>23.329306204734397</v>
      </c>
      <c r="N41" s="11">
        <f t="array" ref="N41:N49">MMULT(aggregation!$B$13:$AA$21,F94:F119)</f>
        <v>31.672961434615399</v>
      </c>
      <c r="P41" s="10" t="str">
        <f>name!D9</f>
        <v>24 Business, media and public service professionals</v>
      </c>
      <c r="Q41" s="11">
        <v>35.967698553933303</v>
      </c>
      <c r="R41" s="11">
        <v>47.4060883129928</v>
      </c>
      <c r="S41" s="345">
        <f t="shared" si="28"/>
        <v>11.438389759059497</v>
      </c>
      <c r="T41" s="345">
        <v>22.966837135289254</v>
      </c>
      <c r="U41" s="345">
        <f t="shared" si="29"/>
        <v>34.40522689434875</v>
      </c>
      <c r="V41" s="346">
        <f t="shared" si="30"/>
        <v>3.3468271204323718E-2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0.44868847528814837</v>
      </c>
      <c r="C42" s="11">
        <v>0.87203668981166438</v>
      </c>
      <c r="D42" s="11">
        <f t="shared" si="25"/>
        <v>0.42334821452351601</v>
      </c>
      <c r="E42" s="11">
        <v>0.27964124439160759</v>
      </c>
      <c r="F42" s="11">
        <f t="shared" si="26"/>
        <v>0.70298945891512354</v>
      </c>
      <c r="G42" s="200">
        <f t="shared" si="27"/>
        <v>3.2822144920533924E-2</v>
      </c>
      <c r="I42" s="11" t="str">
        <f>I31</f>
        <v>Professional occupations</v>
      </c>
      <c r="J42" s="11">
        <v>101.49517995321122</v>
      </c>
      <c r="K42" s="11">
        <v>106.14162857623185</v>
      </c>
      <c r="L42" s="11">
        <v>4.6464486230206532</v>
      </c>
      <c r="M42" s="11">
        <v>53.49273416196003</v>
      </c>
      <c r="N42" s="11">
        <v>58.139182784980676</v>
      </c>
      <c r="P42" s="10" t="str">
        <f>name!D10</f>
        <v>31 Science, engineering and technology associate professionals</v>
      </c>
      <c r="Q42" s="11">
        <v>6.037306582085229</v>
      </c>
      <c r="R42" s="11">
        <v>7.2932961692188876</v>
      </c>
      <c r="S42" s="345">
        <f t="shared" si="28"/>
        <v>1.2559895871336586</v>
      </c>
      <c r="T42" s="345">
        <v>3.2901810902436828</v>
      </c>
      <c r="U42" s="345">
        <f t="shared" si="29"/>
        <v>4.5461706773773418</v>
      </c>
      <c r="V42" s="346">
        <f t="shared" si="30"/>
        <v>2.9425124429389049E-2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0.10904575630651231</v>
      </c>
      <c r="C43" s="11">
        <v>0.30371217505341436</v>
      </c>
      <c r="D43" s="11">
        <f t="shared" si="25"/>
        <v>0.19466641874690205</v>
      </c>
      <c r="E43" s="11">
        <v>0.11052350478749567</v>
      </c>
      <c r="F43" s="11">
        <f t="shared" si="26"/>
        <v>0.30518992353439772</v>
      </c>
      <c r="G43" s="200">
        <f t="shared" si="27"/>
        <v>4.7765718387628775E-2</v>
      </c>
      <c r="I43" s="11" t="str">
        <f>I32</f>
        <v>Associate professional occupations</v>
      </c>
      <c r="J43" s="11">
        <v>50.904537675109076</v>
      </c>
      <c r="K43" s="11">
        <v>57.787512097350245</v>
      </c>
      <c r="L43" s="11">
        <v>6.8829744222411673</v>
      </c>
      <c r="M43" s="11">
        <v>27.753517371473652</v>
      </c>
      <c r="N43" s="11">
        <v>34.636491793714825</v>
      </c>
      <c r="P43" s="10" t="str">
        <f>name!D11</f>
        <v>32 Health and social care associate professionals</v>
      </c>
      <c r="Q43" s="11">
        <v>23.570205963337209</v>
      </c>
      <c r="R43" s="11">
        <v>27.626268345838223</v>
      </c>
      <c r="S43" s="345">
        <f t="shared" si="28"/>
        <v>4.0560623825010147</v>
      </c>
      <c r="T43" s="345">
        <v>15.173027152540802</v>
      </c>
      <c r="U43" s="345">
        <f t="shared" si="29"/>
        <v>19.229089535041815</v>
      </c>
      <c r="V43" s="346">
        <f t="shared" si="30"/>
        <v>3.3686470824444648E-2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6.3160347111061332E-2</v>
      </c>
      <c r="C44" s="11">
        <v>0.18320565806757824</v>
      </c>
      <c r="D44" s="11">
        <f t="shared" si="25"/>
        <v>0.12004531095651691</v>
      </c>
      <c r="E44" s="11">
        <v>4.5832081234175558E-2</v>
      </c>
      <c r="F44" s="11">
        <f t="shared" si="26"/>
        <v>0.16587739219069247</v>
      </c>
      <c r="G44" s="200">
        <f t="shared" si="27"/>
        <v>3.7043056530205565E-2</v>
      </c>
      <c r="I44" s="11" t="str">
        <f>I33</f>
        <v>Administrative and secretarial occupations</v>
      </c>
      <c r="J44" s="11">
        <v>32.851645260452834</v>
      </c>
      <c r="K44" s="11">
        <v>40.916705928590439</v>
      </c>
      <c r="L44" s="11">
        <v>8.0650606681376082</v>
      </c>
      <c r="M44" s="11">
        <v>21.123437435893472</v>
      </c>
      <c r="N44" s="11">
        <v>29.18849810403108</v>
      </c>
      <c r="P44" s="10" t="str">
        <f>name!D12</f>
        <v>33 Protective service occupations</v>
      </c>
      <c r="Q44" s="11">
        <v>4.0966893713688801</v>
      </c>
      <c r="R44" s="11">
        <v>7.4161551438697613</v>
      </c>
      <c r="S44" s="345">
        <f t="shared" si="28"/>
        <v>3.3194657725008812</v>
      </c>
      <c r="T44" s="345">
        <v>2.9448973362694661</v>
      </c>
      <c r="U44" s="345">
        <f t="shared" si="29"/>
        <v>6.2643631087703469</v>
      </c>
      <c r="V44" s="346">
        <f t="shared" si="30"/>
        <v>3.677018572484525E-2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0.21813205785926185</v>
      </c>
      <c r="C45" s="11">
        <v>0.38196049548965083</v>
      </c>
      <c r="D45" s="11">
        <f t="shared" ref="D45:D46" si="31">C45-B45</f>
        <v>0.16382843763038898</v>
      </c>
      <c r="E45" s="11">
        <v>0.14749434988185428</v>
      </c>
      <c r="F45" s="11">
        <f t="shared" ref="F45:F46" si="32">SUM(D45:E45)</f>
        <v>0.31132278751224329</v>
      </c>
      <c r="G45" s="200">
        <f t="shared" si="27"/>
        <v>3.5033811799086934E-2</v>
      </c>
      <c r="I45" s="11" t="str">
        <f t="shared" ref="I45:I49" si="33">I34</f>
        <v>Skilled trades occupations</v>
      </c>
      <c r="J45" s="11">
        <v>6.3848615451362623</v>
      </c>
      <c r="K45" s="11">
        <v>9.7467663750257962</v>
      </c>
      <c r="L45" s="11">
        <v>3.361904829889534</v>
      </c>
      <c r="M45" s="11">
        <v>4.4860791925564945</v>
      </c>
      <c r="N45" s="11">
        <v>7.8479840224460276</v>
      </c>
      <c r="P45" s="10" t="str">
        <f>name!D13</f>
        <v>34 Culture, media and sports occupations</v>
      </c>
      <c r="Q45" s="11">
        <v>9.3104325037329545</v>
      </c>
      <c r="R45" s="11">
        <v>10.075057619966323</v>
      </c>
      <c r="S45" s="345">
        <f t="shared" si="28"/>
        <v>0.76462511623336837</v>
      </c>
      <c r="T45" s="345">
        <v>5.052227812118443</v>
      </c>
      <c r="U45" s="345">
        <f t="shared" si="29"/>
        <v>5.8168529283518113</v>
      </c>
      <c r="V45" s="346">
        <f t="shared" si="30"/>
        <v>2.9321400462927638E-2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1.0842624920884534</v>
      </c>
      <c r="C46" s="11">
        <v>2.1740452726953094</v>
      </c>
      <c r="D46" s="11">
        <f t="shared" si="31"/>
        <v>1.0897827806068561</v>
      </c>
      <c r="E46" s="11">
        <v>0.73182983573332927</v>
      </c>
      <c r="F46" s="11">
        <f t="shared" si="32"/>
        <v>1.8216126163401853</v>
      </c>
      <c r="G46" s="200">
        <f t="shared" si="27"/>
        <v>3.4983833037220524E-2</v>
      </c>
      <c r="I46" s="11" t="str">
        <f t="shared" si="33"/>
        <v>Caring, leisure and other service occupations</v>
      </c>
      <c r="J46" s="11">
        <v>17.616893177083263</v>
      </c>
      <c r="K46" s="11">
        <v>27.688061599200203</v>
      </c>
      <c r="L46" s="11">
        <v>10.071168422116937</v>
      </c>
      <c r="M46" s="11">
        <v>15.108612486120744</v>
      </c>
      <c r="N46" s="11">
        <v>25.179780908237682</v>
      </c>
      <c r="P46" s="10" t="str">
        <f>name!D14</f>
        <v>35 Business and public service associate professionals</v>
      </c>
      <c r="Q46" s="11">
        <v>39.264271618909355</v>
      </c>
      <c r="R46" s="11">
        <v>43.37959502171406</v>
      </c>
      <c r="S46" s="345">
        <f t="shared" si="28"/>
        <v>4.1153234028047052</v>
      </c>
      <c r="T46" s="345">
        <v>21.875902267027698</v>
      </c>
      <c r="U46" s="345">
        <f t="shared" si="29"/>
        <v>25.991225669832403</v>
      </c>
      <c r="V46" s="346">
        <f t="shared" si="30"/>
        <v>2.9963754294569434E-2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0.90623581600834835</v>
      </c>
      <c r="C47" s="11">
        <v>1.9003502465432964</v>
      </c>
      <c r="D47" s="11">
        <f t="shared" si="25"/>
        <v>0.99411443053494808</v>
      </c>
      <c r="E47" s="11">
        <v>0.66794015129338269</v>
      </c>
      <c r="F47" s="11">
        <f t="shared" si="26"/>
        <v>1.6620545818283308</v>
      </c>
      <c r="G47" s="200">
        <f t="shared" si="27"/>
        <v>3.7498482995949711E-2</v>
      </c>
      <c r="I47" s="11" t="str">
        <f t="shared" si="33"/>
        <v>Sales and customer service occupations</v>
      </c>
      <c r="J47" s="11">
        <v>15.054059740110244</v>
      </c>
      <c r="K47" s="11">
        <v>23.179579030368451</v>
      </c>
      <c r="L47" s="11">
        <v>8.1255192902582074</v>
      </c>
      <c r="M47" s="11">
        <v>10.145358923625714</v>
      </c>
      <c r="N47" s="11">
        <v>18.270878213883922</v>
      </c>
      <c r="P47" s="10" t="str">
        <f>name!D15</f>
        <v>41 Administrative occupations</v>
      </c>
      <c r="Q47" s="11">
        <v>92.853103155705128</v>
      </c>
      <c r="R47" s="11">
        <v>72.989288654881037</v>
      </c>
      <c r="S47" s="345">
        <f t="shared" si="28"/>
        <v>-19.863814500824091</v>
      </c>
      <c r="T47" s="345">
        <v>46.253924289969518</v>
      </c>
      <c r="U47" s="345">
        <f t="shared" si="29"/>
        <v>26.390109789145427</v>
      </c>
      <c r="V47" s="346">
        <f t="shared" si="30"/>
        <v>2.7314717305092273E-2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6.6864362840488911E-2</v>
      </c>
      <c r="C48" s="11">
        <v>0.17021891604037953</v>
      </c>
      <c r="D48" s="11">
        <f t="shared" si="25"/>
        <v>0.10335455319989062</v>
      </c>
      <c r="E48" s="11">
        <v>6.8717518885757611E-2</v>
      </c>
      <c r="F48" s="11">
        <f t="shared" si="26"/>
        <v>0.17207207208564823</v>
      </c>
      <c r="G48" s="200">
        <f t="shared" si="27"/>
        <v>4.8255451803383975E-2</v>
      </c>
      <c r="I48" s="11" t="str">
        <f t="shared" si="33"/>
        <v>Process, plant and machine operatives</v>
      </c>
      <c r="J48" s="11">
        <v>3.8798680606371549</v>
      </c>
      <c r="K48" s="11">
        <v>8.8136362895677376</v>
      </c>
      <c r="L48" s="11">
        <v>4.9337682289305818</v>
      </c>
      <c r="M48" s="11">
        <v>3.9377271089890638</v>
      </c>
      <c r="N48" s="11">
        <v>8.8714953379196473</v>
      </c>
      <c r="P48" s="10" t="str">
        <f>name!D16</f>
        <v>42 Secretarial and related occupations</v>
      </c>
      <c r="Q48" s="11">
        <v>25.910203814540655</v>
      </c>
      <c r="R48" s="11">
        <v>16.742381765014301</v>
      </c>
      <c r="S48" s="345">
        <f t="shared" si="28"/>
        <v>-9.1678220495263538</v>
      </c>
      <c r="T48" s="345">
        <v>12.80426308364618</v>
      </c>
      <c r="U48" s="345">
        <f t="shared" si="29"/>
        <v>3.6364410341198266</v>
      </c>
      <c r="V48" s="346">
        <f t="shared" si="30"/>
        <v>2.7133349328249734E-2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1.8672009933938642E-2</v>
      </c>
      <c r="C49" s="11">
        <v>4.5932292225121581E-2</v>
      </c>
      <c r="D49" s="11">
        <f t="shared" si="25"/>
        <v>2.7260282291182939E-2</v>
      </c>
      <c r="E49" s="11">
        <v>1.8734027193970274E-2</v>
      </c>
      <c r="F49" s="11">
        <f t="shared" si="26"/>
        <v>4.5994309485153213E-2</v>
      </c>
      <c r="G49" s="200">
        <f t="shared" si="27"/>
        <v>4.7409982566280817E-2</v>
      </c>
      <c r="I49" s="11" t="str">
        <f t="shared" si="33"/>
        <v>Elementary occupations</v>
      </c>
      <c r="J49" s="11">
        <v>9.0787507793743725</v>
      </c>
      <c r="K49" s="11">
        <v>14.972617927221867</v>
      </c>
      <c r="L49" s="11">
        <v>5.8938671478474944</v>
      </c>
      <c r="M49" s="11">
        <v>7.9687055152882449</v>
      </c>
      <c r="N49" s="11">
        <v>13.86257266313574</v>
      </c>
      <c r="P49" s="10" t="str">
        <f>name!D17</f>
        <v>51 Skilled agricultural and related trades</v>
      </c>
      <c r="Q49" s="11">
        <v>1.5164954000282143</v>
      </c>
      <c r="R49" s="11">
        <v>2.1042684626368988</v>
      </c>
      <c r="S49" s="345">
        <f t="shared" si="28"/>
        <v>0.58777306260868456</v>
      </c>
      <c r="T49" s="345">
        <v>1.2614452459848662</v>
      </c>
      <c r="U49" s="345">
        <f t="shared" si="29"/>
        <v>1.8492183085935507</v>
      </c>
      <c r="V49" s="346">
        <f t="shared" si="30"/>
        <v>4.1179138131874682E-2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3.3087552849863207E-2</v>
      </c>
      <c r="C50" s="11">
        <v>6.2168569243893593E-2</v>
      </c>
      <c r="D50" s="11">
        <f t="shared" si="25"/>
        <v>2.9081016394030386E-2</v>
      </c>
      <c r="E50" s="11">
        <v>1.9491271727455961E-2</v>
      </c>
      <c r="F50" s="11">
        <f t="shared" si="26"/>
        <v>4.8572288121486347E-2</v>
      </c>
      <c r="G50" s="200">
        <f t="shared" si="27"/>
        <v>3.1358728307177675E-2</v>
      </c>
      <c r="O50" s="71"/>
      <c r="P50" s="10" t="str">
        <f>name!D18</f>
        <v>52 Skilled metal, electrical and electronic trades</v>
      </c>
      <c r="Q50" s="11">
        <v>1.1554517506359598</v>
      </c>
      <c r="R50" s="11">
        <v>3.0506711952705503</v>
      </c>
      <c r="S50" s="345">
        <f t="shared" si="28"/>
        <v>1.8952194446345905</v>
      </c>
      <c r="T50" s="345">
        <v>1.4295171447950483</v>
      </c>
      <c r="U50" s="345">
        <f t="shared" si="29"/>
        <v>3.324736589429639</v>
      </c>
      <c r="V50" s="346">
        <f t="shared" si="30"/>
        <v>5.5148454405757663E-2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1.0218377147753536E-2</v>
      </c>
      <c r="C51" s="11">
        <v>1.7256440380059905E-2</v>
      </c>
      <c r="D51" s="11">
        <f t="shared" ref="D51" si="34">C51-B51</f>
        <v>7.0380632323063692E-3</v>
      </c>
      <c r="E51" s="11">
        <v>6.3048461127389859E-3</v>
      </c>
      <c r="F51" s="11">
        <f t="shared" ref="F51" si="35">SUM(D51:E51)</f>
        <v>1.3342909345045355E-2</v>
      </c>
      <c r="G51" s="200">
        <f t="shared" si="27"/>
        <v>3.2557366847847158E-2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0.69372441325741929</v>
      </c>
      <c r="R51" s="11">
        <v>0.83377604452288734</v>
      </c>
      <c r="S51" s="345">
        <f t="shared" si="28"/>
        <v>0.14005163126546805</v>
      </c>
      <c r="T51" s="345">
        <v>0.40218400197194126</v>
      </c>
      <c r="U51" s="345">
        <f t="shared" si="29"/>
        <v>0.54223563323740931</v>
      </c>
      <c r="V51" s="346">
        <f t="shared" si="30"/>
        <v>3.0953677740356289E-2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8.3392587115468583E-2</v>
      </c>
      <c r="C52" s="11">
        <v>0.13903007226743666</v>
      </c>
      <c r="D52" s="11">
        <f t="shared" si="25"/>
        <v>5.5637485151968077E-2</v>
      </c>
      <c r="E52" s="11">
        <v>5.3633222173226927E-2</v>
      </c>
      <c r="F52" s="11">
        <f t="shared" si="26"/>
        <v>0.109270707325195</v>
      </c>
      <c r="G52" s="200">
        <f t="shared" si="27"/>
        <v>3.3661471015826949E-2</v>
      </c>
      <c r="I52" s="11" t="str">
        <f>I41</f>
        <v>Managers, directors and senior officials</v>
      </c>
      <c r="J52" s="11">
        <f t="array" ref="J52:J60">MMULT(aggregation!$B$13:$AA$21,B123:B148)</f>
        <v>7.5201679158340058</v>
      </c>
      <c r="K52" s="11">
        <f t="array" ref="K52:K60">MMULT(aggregation!$B$13:$AA$21,C123:C148)</f>
        <v>8.7554373883448591</v>
      </c>
      <c r="L52" s="11">
        <f t="array" ref="L52:L60">MMULT(aggregation!$B$13:$AA$21,D123:D148)</f>
        <v>1.2352694725108533</v>
      </c>
      <c r="M52" s="11">
        <f t="array" ref="M52:M60">MMULT(aggregation!$B$13:$AA$21,E123:E148)</f>
        <v>4.6590089301726323</v>
      </c>
      <c r="N52" s="11">
        <f t="array" ref="N52:N60">MMULT(aggregation!$B$13:$AA$21,F123:F148)</f>
        <v>5.8942784026834847</v>
      </c>
      <c r="P52" s="10" t="str">
        <f>name!D20</f>
        <v>54 Textiles, printing and other skilled trades</v>
      </c>
      <c r="Q52" s="11">
        <v>9.4077082430438814</v>
      </c>
      <c r="R52" s="11">
        <v>9.4134349771141856</v>
      </c>
      <c r="S52" s="345">
        <f t="shared" si="28"/>
        <v>5.726734070304218E-3</v>
      </c>
      <c r="T52" s="345">
        <v>5.4146540889529939</v>
      </c>
      <c r="U52" s="345">
        <f t="shared" si="29"/>
        <v>5.4203808230232982</v>
      </c>
      <c r="V52" s="346">
        <f t="shared" si="30"/>
        <v>3.0771112767274289E-2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7.4366741854054896E-2</v>
      </c>
      <c r="C53" s="11">
        <v>0.18794817625007135</v>
      </c>
      <c r="D53" s="11">
        <f t="shared" si="25"/>
        <v>0.11358143439601645</v>
      </c>
      <c r="E53" s="11">
        <v>6.6530757388168438E-2</v>
      </c>
      <c r="F53" s="11">
        <f t="shared" si="26"/>
        <v>0.18011219178418489</v>
      </c>
      <c r="G53" s="200">
        <f t="shared" si="27"/>
        <v>4.3522062150644691E-2</v>
      </c>
      <c r="I53" s="11" t="str">
        <f>I42</f>
        <v>Professional occupations</v>
      </c>
      <c r="J53" s="11">
        <v>16.096375908783592</v>
      </c>
      <c r="K53" s="11">
        <v>8.8182085010002957</v>
      </c>
      <c r="L53" s="11">
        <v>-7.2781674077832976</v>
      </c>
      <c r="M53" s="11">
        <v>4.314661058705866</v>
      </c>
      <c r="N53" s="11">
        <v>-2.963506349077432</v>
      </c>
      <c r="P53" s="10" t="str">
        <f>name!D21</f>
        <v>61 Caring personal service occupations</v>
      </c>
      <c r="Q53" s="11">
        <v>100.12147277408391</v>
      </c>
      <c r="R53" s="11">
        <v>117.19773001253591</v>
      </c>
      <c r="S53" s="345">
        <f t="shared" si="28"/>
        <v>17.076257238452001</v>
      </c>
      <c r="T53" s="345">
        <v>64.326837243364409</v>
      </c>
      <c r="U53" s="345">
        <f t="shared" si="29"/>
        <v>81.40309448181641</v>
      </c>
      <c r="V53" s="346">
        <f t="shared" si="30"/>
        <v>3.3634061730972054E-2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4.2919844681281141E-2</v>
      </c>
      <c r="C54" s="11">
        <v>0.1118846989314962</v>
      </c>
      <c r="D54" s="11">
        <f t="shared" ref="D54:D55" si="36">C54-B54</f>
        <v>6.8964854250215063E-2</v>
      </c>
      <c r="E54" s="11">
        <v>4.0978277325928722E-2</v>
      </c>
      <c r="F54" s="11">
        <f t="shared" ref="F54:F55" si="37">SUM(D54:E54)</f>
        <v>0.10994313157614378</v>
      </c>
      <c r="G54" s="200">
        <f t="shared" si="27"/>
        <v>4.5697989903167757E-2</v>
      </c>
      <c r="I54" s="11" t="str">
        <f>I43</f>
        <v>Associate professional occupations</v>
      </c>
      <c r="J54" s="11">
        <v>14.942746789064635</v>
      </c>
      <c r="K54" s="11">
        <v>14.328404946070382</v>
      </c>
      <c r="L54" s="11">
        <v>-0.61434184299425376</v>
      </c>
      <c r="M54" s="11">
        <v>6.6072595169306005</v>
      </c>
      <c r="N54" s="11">
        <v>5.992917673936347</v>
      </c>
      <c r="P54" s="10" t="str">
        <f>name!D22</f>
        <v>62 Leisure, travel and related personal service occupations</v>
      </c>
      <c r="Q54" s="11">
        <v>18.17458625861623</v>
      </c>
      <c r="R54" s="11">
        <v>18.787774879806403</v>
      </c>
      <c r="S54" s="345">
        <f t="shared" si="28"/>
        <v>0.61318862119017226</v>
      </c>
      <c r="T54" s="345">
        <v>10.118619917698705</v>
      </c>
      <c r="U54" s="345">
        <f t="shared" si="29"/>
        <v>10.731808538888878</v>
      </c>
      <c r="V54" s="346">
        <f t="shared" si="30"/>
        <v>2.9946126841243759E-2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3.8365172906142525E-3</v>
      </c>
      <c r="C55" s="11">
        <v>9.2996386830657227E-3</v>
      </c>
      <c r="D55" s="11">
        <f t="shared" si="36"/>
        <v>5.4631213924514702E-3</v>
      </c>
      <c r="E55" s="11">
        <v>3.5477632662095824E-3</v>
      </c>
      <c r="F55" s="11">
        <f t="shared" si="37"/>
        <v>9.010884658661053E-3</v>
      </c>
      <c r="G55" s="200">
        <f t="shared" si="27"/>
        <v>4.4619355706194685E-2</v>
      </c>
      <c r="I55" s="11" t="str">
        <f>I44</f>
        <v>Administrative and secretarial occupations</v>
      </c>
      <c r="J55" s="11">
        <v>12.111216848121577</v>
      </c>
      <c r="K55" s="11">
        <v>14.141277181225393</v>
      </c>
      <c r="L55" s="11">
        <v>2.0300603331038154</v>
      </c>
      <c r="M55" s="11">
        <v>7.8802107352914357</v>
      </c>
      <c r="N55" s="11">
        <v>9.9102710683952502</v>
      </c>
      <c r="P55" s="10" t="str">
        <f>name!D23</f>
        <v>63 Community and civil enforcement occupations</v>
      </c>
      <c r="Q55" s="11">
        <v>0.33674767873137768</v>
      </c>
      <c r="R55" s="11">
        <v>0.45436076757488231</v>
      </c>
      <c r="S55" s="345">
        <f t="shared" si="28"/>
        <v>0.11761308884350463</v>
      </c>
      <c r="T55" s="345">
        <v>0.29033243662095104</v>
      </c>
      <c r="U55" s="345">
        <f t="shared" si="29"/>
        <v>0.40794552546445567</v>
      </c>
      <c r="V55" s="346">
        <f t="shared" si="30"/>
        <v>4.2320376440753815E-2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0.15879710821367962</v>
      </c>
      <c r="C56" s="11">
        <v>0.27554224678422556</v>
      </c>
      <c r="D56" s="11">
        <f t="shared" si="25"/>
        <v>0.11674513857054594</v>
      </c>
      <c r="E56" s="11">
        <v>9.5417720172699394E-2</v>
      </c>
      <c r="F56" s="11">
        <f t="shared" si="26"/>
        <v>0.21216285874324534</v>
      </c>
      <c r="G56" s="200">
        <f t="shared" si="27"/>
        <v>3.1867385946723781E-2</v>
      </c>
      <c r="I56" s="11" t="str">
        <f t="shared" ref="I56:I60" si="38">I45</f>
        <v>Skilled trades occupations</v>
      </c>
      <c r="J56" s="11">
        <v>2.9180672835777073</v>
      </c>
      <c r="K56" s="11">
        <v>4.007755518054859</v>
      </c>
      <c r="L56" s="11">
        <v>1.0896882344771517</v>
      </c>
      <c r="M56" s="11">
        <v>1.8860432051090141</v>
      </c>
      <c r="N56" s="11">
        <v>2.9757314395861663</v>
      </c>
      <c r="P56" s="10" t="str">
        <f>name!D24</f>
        <v>71 Sales occupations</v>
      </c>
      <c r="Q56" s="11">
        <v>43.730125916859521</v>
      </c>
      <c r="R56" s="11">
        <v>37.440530482793797</v>
      </c>
      <c r="S56" s="345">
        <f t="shared" si="28"/>
        <v>-6.2895954340657241</v>
      </c>
      <c r="T56" s="345">
        <v>21.913443281352833</v>
      </c>
      <c r="U56" s="345">
        <f t="shared" si="29"/>
        <v>15.623847847287109</v>
      </c>
      <c r="V56" s="346">
        <f t="shared" si="30"/>
        <v>2.7450159542754538E-2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0.11360283921915966</v>
      </c>
      <c r="C57" s="11">
        <v>0.38729378896364397</v>
      </c>
      <c r="D57" s="11">
        <f t="shared" si="25"/>
        <v>0.27369094974448432</v>
      </c>
      <c r="E57" s="11">
        <v>0.11032370445889152</v>
      </c>
      <c r="F57" s="11">
        <f t="shared" si="26"/>
        <v>0.38401465420337583</v>
      </c>
      <c r="G57" s="200">
        <f t="shared" si="27"/>
        <v>4.627960417704724E-2</v>
      </c>
      <c r="I57" s="11" t="str">
        <f t="shared" si="38"/>
        <v>Caring, leisure and other service occupations</v>
      </c>
      <c r="J57" s="11">
        <v>13.919388392007761</v>
      </c>
      <c r="K57" s="11">
        <v>16.689735724254728</v>
      </c>
      <c r="L57" s="11">
        <v>2.7703473322469647</v>
      </c>
      <c r="M57" s="11">
        <v>9.1719250008268567</v>
      </c>
      <c r="N57" s="11">
        <v>11.94227233307382</v>
      </c>
      <c r="P57" s="10" t="str">
        <f>name!D25</f>
        <v>72 Customer service occupations</v>
      </c>
      <c r="Q57" s="11">
        <v>16.247121533045743</v>
      </c>
      <c r="R57" s="11">
        <v>22.766682948693852</v>
      </c>
      <c r="S57" s="345">
        <f t="shared" si="28"/>
        <v>6.5195614156481092</v>
      </c>
      <c r="T57" s="345">
        <v>11.19313058269093</v>
      </c>
      <c r="U57" s="345">
        <f t="shared" si="29"/>
        <v>17.712691998339039</v>
      </c>
      <c r="V57" s="346">
        <f t="shared" si="30"/>
        <v>3.5557244453481518E-2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7.7697663832709207E-2</v>
      </c>
      <c r="C58" s="11">
        <v>0.28691167685794583</v>
      </c>
      <c r="D58" s="11">
        <f t="shared" ref="D58:D59" si="39">C58-B58</f>
        <v>0.20921401302523662</v>
      </c>
      <c r="E58" s="11">
        <v>9.2404403469197566E-2</v>
      </c>
      <c r="F58" s="11">
        <f t="shared" ref="F58:F59" si="40">SUM(D58:E58)</f>
        <v>0.30161841649443422</v>
      </c>
      <c r="G58" s="200">
        <f t="shared" si="27"/>
        <v>5.3626718978451393E-2</v>
      </c>
      <c r="I58" s="11" t="str">
        <f t="shared" si="38"/>
        <v>Sales and customer service occupations</v>
      </c>
      <c r="J58" s="11">
        <v>4.826309831627456</v>
      </c>
      <c r="K58" s="11">
        <v>7.0651312203813195</v>
      </c>
      <c r="L58" s="11">
        <v>2.2388213887538644</v>
      </c>
      <c r="M58" s="11">
        <v>3.1529316078982417</v>
      </c>
      <c r="N58" s="11">
        <v>5.3917529966521052</v>
      </c>
      <c r="P58" s="10" t="str">
        <f>name!D26</f>
        <v>81 Process, plant and machine operatives</v>
      </c>
      <c r="Q58" s="11">
        <v>9.2032254172959576</v>
      </c>
      <c r="R58" s="11">
        <v>12.393778358883644</v>
      </c>
      <c r="S58" s="345">
        <f t="shared" si="28"/>
        <v>3.1905529415876863</v>
      </c>
      <c r="T58" s="345">
        <v>6.0189398725134611</v>
      </c>
      <c r="U58" s="345">
        <f t="shared" si="29"/>
        <v>9.2094928141011465</v>
      </c>
      <c r="V58" s="346">
        <f t="shared" si="30"/>
        <v>3.4115604605242433E-2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0.12034845267785475</v>
      </c>
      <c r="C59" s="11">
        <v>0.38986931084169485</v>
      </c>
      <c r="D59" s="11">
        <f t="shared" si="39"/>
        <v>0.26952085816384008</v>
      </c>
      <c r="E59" s="11">
        <v>0.15366059201822355</v>
      </c>
      <c r="F59" s="11">
        <f t="shared" si="40"/>
        <v>0.42318145018206366</v>
      </c>
      <c r="G59" s="200">
        <f t="shared" si="27"/>
        <v>5.6383540484904016E-2</v>
      </c>
      <c r="I59" s="11" t="str">
        <f t="shared" si="38"/>
        <v>Process, plant and machine operatives</v>
      </c>
      <c r="J59" s="11">
        <v>1.79495810859183</v>
      </c>
      <c r="K59" s="11">
        <v>3.2626130517745899</v>
      </c>
      <c r="L59" s="11">
        <v>1.4676549431827599</v>
      </c>
      <c r="M59" s="11">
        <v>1.5013867613315033</v>
      </c>
      <c r="N59" s="11">
        <v>2.9690417045142636</v>
      </c>
      <c r="P59" s="10" t="str">
        <f>name!D27</f>
        <v>82 Transport and mobile machine drivers and operatives</v>
      </c>
      <c r="Q59" s="11">
        <v>2.5716435992396161</v>
      </c>
      <c r="R59" s="11">
        <v>4.499205746434213</v>
      </c>
      <c r="S59" s="345">
        <f t="shared" si="28"/>
        <v>1.927562147194597</v>
      </c>
      <c r="T59" s="345">
        <v>2.5359148743894604</v>
      </c>
      <c r="U59" s="345">
        <f t="shared" si="29"/>
        <v>4.4634770215840573</v>
      </c>
      <c r="V59" s="346">
        <f t="shared" si="30"/>
        <v>4.6807529578971607E-2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7.8862797370357032E-4</v>
      </c>
      <c r="C60" s="11">
        <v>1.5803999698677743E-3</v>
      </c>
      <c r="D60" s="11">
        <f t="shared" si="25"/>
        <v>7.91771996164204E-4</v>
      </c>
      <c r="E60" s="11">
        <v>6.4118630722745135E-4</v>
      </c>
      <c r="F60" s="11">
        <f t="shared" si="26"/>
        <v>1.4329583033916553E-3</v>
      </c>
      <c r="G60" s="200">
        <f t="shared" si="27"/>
        <v>4.0464252165514747E-2</v>
      </c>
      <c r="I60" s="11" t="str">
        <f t="shared" si="38"/>
        <v>Elementary occupations</v>
      </c>
      <c r="J60" s="11">
        <v>4.5008342922862399</v>
      </c>
      <c r="K60" s="11">
        <v>7.5914490261483598</v>
      </c>
      <c r="L60" s="11">
        <v>3.0906147338621199</v>
      </c>
      <c r="M60" s="11">
        <v>3.6848021454245492</v>
      </c>
      <c r="N60" s="11">
        <v>6.77541687928667</v>
      </c>
      <c r="P60" s="10" t="str">
        <f>name!D28</f>
        <v>91 Elementary trades and related occupations</v>
      </c>
      <c r="Q60" s="11">
        <v>4.6610652121696488</v>
      </c>
      <c r="R60" s="11">
        <v>3.8648626450073102</v>
      </c>
      <c r="S60" s="345">
        <f t="shared" si="28"/>
        <v>-0.7962025671623385</v>
      </c>
      <c r="T60" s="345">
        <v>2.5710888893216239</v>
      </c>
      <c r="U60" s="345">
        <f t="shared" si="29"/>
        <v>1.7748863221592854</v>
      </c>
      <c r="V60" s="346">
        <f t="shared" si="30"/>
        <v>2.9719252660572515E-2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9.2011840755772858E-2</v>
      </c>
      <c r="C61" s="11">
        <v>0.24259802504805178</v>
      </c>
      <c r="D61" s="11">
        <f t="shared" ref="D61" si="41">C61-B61</f>
        <v>0.15058618429227894</v>
      </c>
      <c r="E61" s="11">
        <v>8.7274783212723334E-2</v>
      </c>
      <c r="F61" s="11">
        <f t="shared" ref="F61" si="42">SUM(D61:E61)</f>
        <v>0.23786096750500227</v>
      </c>
      <c r="G61" s="200">
        <f t="shared" ref="G61" si="43">IF(B61&gt;0,(1+(E61/B61))^(1/($C$6-$B$6))-1,0)</f>
        <v>4.5474901714107396E-2</v>
      </c>
      <c r="P61" s="10" t="str">
        <f>name!D29</f>
        <v>92 Elementary administration and service occupations</v>
      </c>
      <c r="Q61" s="11">
        <v>58.581203340340963</v>
      </c>
      <c r="R61" s="11">
        <v>53.184910170009552</v>
      </c>
      <c r="S61" s="345">
        <f t="shared" ref="S61" si="44">R61-Q61</f>
        <v>-5.3962931703314112</v>
      </c>
      <c r="T61" s="345">
        <v>32.660647228550559</v>
      </c>
      <c r="U61" s="345">
        <f t="shared" ref="U61" si="45">SUM(S61:T61)</f>
        <v>27.264354058219148</v>
      </c>
      <c r="V61" s="346">
        <f t="shared" ref="V61" si="46">IF(Q61&gt;0,(1+(T61/Q61))^(1/($C$6-$B$6))-1,0)</f>
        <v>2.9980619908293704E-2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21.210718995184365</v>
      </c>
      <c r="C62" s="11">
        <f t="shared" ref="C62:F62" si="47">SUM(C36:C61)</f>
        <v>40.008725159191279</v>
      </c>
      <c r="D62" s="11">
        <f t="shared" si="47"/>
        <v>18.798006164006903</v>
      </c>
      <c r="E62" s="11">
        <f t="shared" si="47"/>
        <v>14.331906892822339</v>
      </c>
      <c r="F62" s="11">
        <f t="shared" si="47"/>
        <v>33.129913056829231</v>
      </c>
      <c r="G62" s="200">
        <f t="shared" si="27"/>
        <v>3.5014120103343593E-2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664.02567813794872</v>
      </c>
      <c r="R62" s="11">
        <f>SUM(R36:R61)</f>
        <v>718.68021313466556</v>
      </c>
      <c r="S62" s="345">
        <f>R62-Q62</f>
        <v>54.654534996716848</v>
      </c>
      <c r="T62" s="11">
        <f>SUM(T36:T61)</f>
        <v>394.48254747433356</v>
      </c>
      <c r="U62" s="345">
        <f>SUM(S62:T62)</f>
        <v>449.13708247105041</v>
      </c>
      <c r="V62" s="346">
        <f t="shared" si="30"/>
        <v>3.157456212734E-2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9.9254437676685825</v>
      </c>
      <c r="K63" s="11">
        <f t="array" ref="K63:K71">MMULT(aggregation!$B$13:$AA$21,C152:C177)</f>
        <v>11.028208095165446</v>
      </c>
      <c r="L63" s="11">
        <f t="array" ref="L63:L71">MMULT(aggregation!$B$13:$AA$21,D152:D177)</f>
        <v>1.1027643274968635</v>
      </c>
      <c r="M63" s="11">
        <f t="array" ref="M63:M71">MMULT(aggregation!$B$13:$AA$21,E152:E177)</f>
        <v>5.7779876493447997</v>
      </c>
      <c r="N63" s="11">
        <f t="array" ref="N63:N71">MMULT(aggregation!$B$13:$AA$21,F152:F177)</f>
        <v>6.8807519768416636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14.738922246021875</v>
      </c>
      <c r="K64" s="11">
        <v>14.957511885751948</v>
      </c>
      <c r="L64" s="11">
        <v>0.21858963973007173</v>
      </c>
      <c r="M64" s="11">
        <v>6.3259820548479686</v>
      </c>
      <c r="N64" s="11">
        <v>6.5445716945780408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11.512229914271428</v>
      </c>
      <c r="C65" s="11">
        <v>20.319207119379129</v>
      </c>
      <c r="D65" s="11">
        <f>C65-B65</f>
        <v>8.8069772051077013</v>
      </c>
      <c r="E65" s="11">
        <v>7.9135180083775927</v>
      </c>
      <c r="F65" s="11">
        <f>SUM(D65:E65)</f>
        <v>16.720495213485293</v>
      </c>
      <c r="G65" s="200">
        <f>IF(B65&gt;0,(1+(E65/B65))^(1/($C$6-$B$6))-1,0)</f>
        <v>3.5494714111517833E-2</v>
      </c>
      <c r="I65" s="11" t="str">
        <f>I54</f>
        <v>Associate professional occupations</v>
      </c>
      <c r="J65" s="11">
        <v>11.811970183986576</v>
      </c>
      <c r="K65" s="11">
        <v>11.631427172986967</v>
      </c>
      <c r="L65" s="11">
        <v>-0.18054301099961056</v>
      </c>
      <c r="M65" s="11">
        <v>5.1998032496344457</v>
      </c>
      <c r="N65" s="11">
        <v>5.0192602386348355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3.9286563970083548</v>
      </c>
      <c r="C66" s="11">
        <v>10.852256853562862</v>
      </c>
      <c r="D66" s="11">
        <f t="shared" ref="D66:D89" si="50">C66-B66</f>
        <v>6.9236004565545066</v>
      </c>
      <c r="E66" s="11">
        <v>4.3573648130190916</v>
      </c>
      <c r="F66" s="11">
        <f t="shared" ref="F66:F89" si="51">SUM(D66:E66)</f>
        <v>11.280965269573599</v>
      </c>
      <c r="G66" s="200">
        <f t="shared" ref="G66:G89" si="52">IF(B66&gt;0,(1+(E66/B66))^(1/($C$6-$B$6))-1,0)</f>
        <v>5.1009882337385459E-2</v>
      </c>
      <c r="I66" s="11" t="str">
        <f>I55</f>
        <v>Administrative and secretarial occupations</v>
      </c>
      <c r="J66" s="11">
        <v>11.560927733631807</v>
      </c>
      <c r="K66" s="11">
        <v>12.914264210979811</v>
      </c>
      <c r="L66" s="11">
        <v>1.3533364773480034</v>
      </c>
      <c r="M66" s="11">
        <v>6.7484554204822125</v>
      </c>
      <c r="N66" s="11">
        <v>8.1017918978302159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14.683876832539905</v>
      </c>
      <c r="C67" s="11">
        <v>27.221673698303043</v>
      </c>
      <c r="D67" s="11">
        <f t="shared" si="50"/>
        <v>12.537796865763138</v>
      </c>
      <c r="E67" s="11">
        <v>8.0570697215430656</v>
      </c>
      <c r="F67" s="11">
        <f t="shared" si="51"/>
        <v>20.594866587306203</v>
      </c>
      <c r="G67" s="200">
        <f t="shared" si="52"/>
        <v>2.9590484844424614E-2</v>
      </c>
      <c r="I67" s="11" t="str">
        <f t="shared" ref="I67:I71" si="53">I56</f>
        <v>Skilled trades occupations</v>
      </c>
      <c r="J67" s="11">
        <v>6.9653308865179513</v>
      </c>
      <c r="K67" s="11">
        <v>8.8860326732850119</v>
      </c>
      <c r="L67" s="11">
        <v>1.9207017867670602</v>
      </c>
      <c r="M67" s="11">
        <v>3.8574777226083787</v>
      </c>
      <c r="N67" s="11">
        <v>5.7781795093754393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14.005549932343957</v>
      </c>
      <c r="C68" s="11">
        <v>26.587710736390299</v>
      </c>
      <c r="D68" s="11">
        <f t="shared" si="50"/>
        <v>12.582160804046342</v>
      </c>
      <c r="E68" s="11">
        <v>10.259417282087441</v>
      </c>
      <c r="F68" s="11">
        <f t="shared" si="51"/>
        <v>22.841578086133783</v>
      </c>
      <c r="G68" s="200">
        <f t="shared" si="52"/>
        <v>3.7318132513513902E-2</v>
      </c>
      <c r="I68" s="11" t="str">
        <f t="shared" si="53"/>
        <v>Caring, leisure and other service occupations</v>
      </c>
      <c r="J68" s="11">
        <v>8.593004405591568</v>
      </c>
      <c r="K68" s="11">
        <v>11.314090421881241</v>
      </c>
      <c r="L68" s="11">
        <v>2.7210860162896733</v>
      </c>
      <c r="M68" s="11">
        <v>6.0724449012423314</v>
      </c>
      <c r="N68" s="11">
        <v>8.7935309175320047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34.322654826816795</v>
      </c>
      <c r="C69" s="11">
        <v>51.920006526149287</v>
      </c>
      <c r="D69" s="11">
        <f t="shared" ref="D69" si="54">C69-B69</f>
        <v>17.597351699332492</v>
      </c>
      <c r="E69" s="11">
        <v>22.222178671499474</v>
      </c>
      <c r="F69" s="11">
        <f t="shared" ref="F69" si="55">SUM(D69:E69)</f>
        <v>39.81953037083197</v>
      </c>
      <c r="G69" s="200">
        <f t="shared" si="52"/>
        <v>3.3841918222151435E-2</v>
      </c>
      <c r="I69" s="11" t="str">
        <f t="shared" si="53"/>
        <v>Sales and customer service occupations</v>
      </c>
      <c r="J69" s="11">
        <v>5.2040726621391107</v>
      </c>
      <c r="K69" s="11">
        <v>7.1035621604229924</v>
      </c>
      <c r="L69" s="11">
        <v>1.8994894982838817</v>
      </c>
      <c r="M69" s="11">
        <v>2.8963829902050096</v>
      </c>
      <c r="N69" s="11">
        <v>4.7958724884888912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18.51362310398115</v>
      </c>
      <c r="C70" s="11">
        <v>33.869432362253164</v>
      </c>
      <c r="D70" s="11">
        <f t="shared" si="50"/>
        <v>15.355809258272014</v>
      </c>
      <c r="E70" s="11">
        <v>12.635799794032328</v>
      </c>
      <c r="F70" s="11">
        <f t="shared" si="51"/>
        <v>27.991609052304341</v>
      </c>
      <c r="G70" s="200">
        <f t="shared" si="52"/>
        <v>3.5294497504089417E-2</v>
      </c>
      <c r="I70" s="11" t="str">
        <f t="shared" si="53"/>
        <v>Process, plant and machine operatives</v>
      </c>
      <c r="J70" s="11">
        <v>3.2535889708662751</v>
      </c>
      <c r="K70" s="11">
        <v>5.7202973808463362</v>
      </c>
      <c r="L70" s="11">
        <v>2.4667084099800611</v>
      </c>
      <c r="M70" s="11">
        <v>2.6493114036223764</v>
      </c>
      <c r="N70" s="11">
        <v>5.1160198136024375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2.8779294261192017</v>
      </c>
      <c r="C71" s="11">
        <v>4.2843489613640822</v>
      </c>
      <c r="D71" s="11">
        <f t="shared" si="50"/>
        <v>1.4064195352448805</v>
      </c>
      <c r="E71" s="11">
        <v>1.4131508028337312</v>
      </c>
      <c r="F71" s="11">
        <f t="shared" si="51"/>
        <v>2.8195703380786119</v>
      </c>
      <c r="G71" s="200">
        <f t="shared" si="52"/>
        <v>2.6988939430587333E-2</v>
      </c>
      <c r="I71" s="11" t="str">
        <f t="shared" si="53"/>
        <v>Elementary occupations</v>
      </c>
      <c r="J71" s="11">
        <v>4.1906935693517795</v>
      </c>
      <c r="K71" s="11">
        <v>6.8718790730467418</v>
      </c>
      <c r="L71" s="11">
        <v>2.6811855036949628</v>
      </c>
      <c r="M71" s="11">
        <v>3.4248478737790773</v>
      </c>
      <c r="N71" s="11">
        <v>6.1060333774740396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3.4635304159056863</v>
      </c>
      <c r="C72" s="11">
        <v>7.9762672972554949</v>
      </c>
      <c r="D72" s="11">
        <f t="shared" si="50"/>
        <v>4.5127368813498085</v>
      </c>
      <c r="E72" s="11">
        <v>2.9890362409772648</v>
      </c>
      <c r="F72" s="11">
        <f t="shared" si="51"/>
        <v>7.5017731223270729</v>
      </c>
      <c r="G72" s="200">
        <f t="shared" si="52"/>
        <v>4.2351589305353432E-2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0.81312370495097153</v>
      </c>
      <c r="C73" s="11">
        <v>2.1847426994879942</v>
      </c>
      <c r="D73" s="11">
        <f t="shared" si="50"/>
        <v>1.3716189945370227</v>
      </c>
      <c r="E73" s="11">
        <v>0.48461053315549207</v>
      </c>
      <c r="F73" s="11">
        <f t="shared" si="51"/>
        <v>1.8562295276925149</v>
      </c>
      <c r="G73" s="200">
        <f t="shared" si="52"/>
        <v>3.1656873477561964E-2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4.0723525105848726</v>
      </c>
      <c r="C74" s="11">
        <v>6.2427388795002354</v>
      </c>
      <c r="D74" s="11">
        <f t="shared" ref="D74:D75" si="56">C74-B74</f>
        <v>2.1703863689153629</v>
      </c>
      <c r="E74" s="11">
        <v>2.4745723796982357</v>
      </c>
      <c r="F74" s="11">
        <f t="shared" ref="F74:F75" si="57">SUM(D74:E74)</f>
        <v>4.6449587486135986</v>
      </c>
      <c r="G74" s="200">
        <f t="shared" si="52"/>
        <v>3.2157880983266995E-2</v>
      </c>
      <c r="I74" s="11" t="str">
        <f>I63</f>
        <v>Managers, directors and senior officials</v>
      </c>
      <c r="J74" s="11">
        <f t="array" ref="J74:J82">MMULT(aggregation!$B$13:$AA$21,B181:B206)</f>
        <v>24.260114262904736</v>
      </c>
      <c r="K74" s="11">
        <f t="array" ref="K74:K82">MMULT(aggregation!$B$13:$AA$21,C181:C206)</f>
        <v>25.323348240356168</v>
      </c>
      <c r="L74" s="11">
        <f t="array" ref="L74:L82">MMULT(aggregation!$B$13:$AA$21,D181:D206)</f>
        <v>1.063233977451433</v>
      </c>
      <c r="M74" s="11">
        <f t="array" ref="M74:M82">MMULT(aggregation!$B$13:$AA$21,E181:E206)</f>
        <v>11.072115187247508</v>
      </c>
      <c r="N74" s="11">
        <f t="array" ref="N74:N82">MMULT(aggregation!$B$13:$AA$21,F181:F206)</f>
        <v>12.135349164698942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11.241224069884572</v>
      </c>
      <c r="C75" s="11">
        <v>19.946179773354149</v>
      </c>
      <c r="D75" s="11">
        <f t="shared" si="56"/>
        <v>8.7049557034695777</v>
      </c>
      <c r="E75" s="11">
        <v>7.2685313130378644</v>
      </c>
      <c r="F75" s="11">
        <f t="shared" si="57"/>
        <v>15.973487016507441</v>
      </c>
      <c r="G75" s="200">
        <f t="shared" si="52"/>
        <v>3.3806214042235494E-2</v>
      </c>
      <c r="I75" s="11" t="str">
        <f>I64</f>
        <v>Professional occupations</v>
      </c>
      <c r="J75" s="11">
        <v>33.480499995772576</v>
      </c>
      <c r="K75" s="11">
        <v>35.611778990726151</v>
      </c>
      <c r="L75" s="11">
        <v>2.1312789949535724</v>
      </c>
      <c r="M75" s="11">
        <v>14.795505233356263</v>
      </c>
      <c r="N75" s="11">
        <v>16.926784228309835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9.3932945830902863</v>
      </c>
      <c r="C76" s="11">
        <v>16.614352902096083</v>
      </c>
      <c r="D76" s="11">
        <f t="shared" si="50"/>
        <v>7.2210583190057971</v>
      </c>
      <c r="E76" s="11">
        <v>6.5303470263116195</v>
      </c>
      <c r="F76" s="11">
        <f t="shared" si="51"/>
        <v>13.751405345317416</v>
      </c>
      <c r="G76" s="200">
        <f t="shared" si="52"/>
        <v>3.5813650618531367E-2</v>
      </c>
      <c r="I76" s="11" t="str">
        <f>I65</f>
        <v>Associate professional occupations</v>
      </c>
      <c r="J76" s="11">
        <v>33.021946406426117</v>
      </c>
      <c r="K76" s="11">
        <v>30.596880751564669</v>
      </c>
      <c r="L76" s="11">
        <v>-2.4250656548614464</v>
      </c>
      <c r="M76" s="11">
        <v>13.067701709034241</v>
      </c>
      <c r="N76" s="11">
        <v>10.642636054172794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1.4434603865010542</v>
      </c>
      <c r="C77" s="11">
        <v>1.8153093120820283</v>
      </c>
      <c r="D77" s="11">
        <f t="shared" si="50"/>
        <v>0.37184892558097404</v>
      </c>
      <c r="E77" s="11">
        <v>1.0201962127927444</v>
      </c>
      <c r="F77" s="11">
        <f t="shared" si="51"/>
        <v>1.3920451383737185</v>
      </c>
      <c r="G77" s="200">
        <f t="shared" si="52"/>
        <v>3.6282951872040226E-2</v>
      </c>
      <c r="I77" s="11" t="str">
        <f>I66</f>
        <v>Administrative and secretarial occupations</v>
      </c>
      <c r="J77" s="11">
        <v>34.5091677811468</v>
      </c>
      <c r="K77" s="11">
        <v>24.609694753384215</v>
      </c>
      <c r="L77" s="11">
        <v>-9.8994730277625873</v>
      </c>
      <c r="M77" s="11">
        <v>13.888742097352161</v>
      </c>
      <c r="N77" s="11">
        <v>3.9892690695895734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0.14588966929287339</v>
      </c>
      <c r="C78" s="11">
        <v>0.26255085011539631</v>
      </c>
      <c r="D78" s="11">
        <f t="shared" si="50"/>
        <v>0.11666118082252291</v>
      </c>
      <c r="E78" s="11">
        <v>0.10797066458977655</v>
      </c>
      <c r="F78" s="11">
        <f t="shared" si="51"/>
        <v>0.22463184541229947</v>
      </c>
      <c r="G78" s="200">
        <f t="shared" si="52"/>
        <v>3.7619250607104027E-2</v>
      </c>
      <c r="I78" s="11" t="str">
        <f t="shared" ref="I78:I82" si="58">I67</f>
        <v>Skilled trades occupations</v>
      </c>
      <c r="J78" s="11">
        <v>43.104707334657206</v>
      </c>
      <c r="K78" s="11">
        <v>41.923025754009629</v>
      </c>
      <c r="L78" s="11">
        <v>-1.1816815806475678</v>
      </c>
      <c r="M78" s="11">
        <v>16.150583229642642</v>
      </c>
      <c r="N78" s="11">
        <v>14.968901648995072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0.93066876810067478</v>
      </c>
      <c r="C79" s="11">
        <v>2.6058718858466583</v>
      </c>
      <c r="D79" s="11">
        <f t="shared" si="50"/>
        <v>1.6752031177459834</v>
      </c>
      <c r="E79" s="11">
        <v>0.83704536273427654</v>
      </c>
      <c r="F79" s="11">
        <f t="shared" si="51"/>
        <v>2.5122484804802601</v>
      </c>
      <c r="G79" s="200">
        <f t="shared" si="52"/>
        <v>4.3697058757526941E-2</v>
      </c>
      <c r="I79" s="11" t="str">
        <f t="shared" si="58"/>
        <v>Caring, leisure and other service occupations</v>
      </c>
      <c r="J79" s="11">
        <v>46.8186650234761</v>
      </c>
      <c r="K79" s="11">
        <v>55.185725655444692</v>
      </c>
      <c r="L79" s="11">
        <v>8.3670606319685916</v>
      </c>
      <c r="M79" s="11">
        <v>28.63141901229627</v>
      </c>
      <c r="N79" s="11">
        <v>36.998479644264869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0.3587337995255519</v>
      </c>
      <c r="C80" s="11">
        <v>0.74771166070417538</v>
      </c>
      <c r="D80" s="11">
        <f t="shared" ref="D80" si="59">C80-B80</f>
        <v>0.38897786117862349</v>
      </c>
      <c r="E80" s="11">
        <v>0.25735612664832719</v>
      </c>
      <c r="F80" s="11">
        <f t="shared" ref="F80" si="60">SUM(D80:E80)</f>
        <v>0.64633398782695073</v>
      </c>
      <c r="G80" s="200">
        <f t="shared" si="52"/>
        <v>3.6711988384226846E-2</v>
      </c>
      <c r="I80" s="11" t="str">
        <f t="shared" si="58"/>
        <v>Sales and customer service occupations</v>
      </c>
      <c r="J80" s="11">
        <v>26.385224920195114</v>
      </c>
      <c r="K80" s="11">
        <v>29.021376936735656</v>
      </c>
      <c r="L80" s="11">
        <v>2.6361520165405441</v>
      </c>
      <c r="M80" s="11">
        <v>12.18177844964541</v>
      </c>
      <c r="N80" s="11">
        <v>14.817930466185956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0.78621783107711551</v>
      </c>
      <c r="C81" s="11">
        <v>1.6414109362776581</v>
      </c>
      <c r="D81" s="11">
        <f t="shared" si="50"/>
        <v>0.85519310520054259</v>
      </c>
      <c r="E81" s="11">
        <v>0.63635625044716115</v>
      </c>
      <c r="F81" s="11">
        <f t="shared" si="51"/>
        <v>1.4915493556477037</v>
      </c>
      <c r="G81" s="200">
        <f t="shared" si="52"/>
        <v>4.0324437198645313E-2</v>
      </c>
      <c r="I81" s="11" t="str">
        <f t="shared" si="58"/>
        <v>Process, plant and machine operatives</v>
      </c>
      <c r="J81" s="11">
        <v>20.279579312705483</v>
      </c>
      <c r="K81" s="11">
        <v>31.50642607884803</v>
      </c>
      <c r="L81" s="11">
        <v>11.226846766142549</v>
      </c>
      <c r="M81" s="11">
        <v>12.153796958886693</v>
      </c>
      <c r="N81" s="11">
        <v>23.380643725029241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4.9374769502546823</v>
      </c>
      <c r="C82" s="11">
        <v>13.579771457396935</v>
      </c>
      <c r="D82" s="11">
        <f t="shared" si="50"/>
        <v>8.6422945071422532</v>
      </c>
      <c r="E82" s="11">
        <v>4.9340891456316314</v>
      </c>
      <c r="F82" s="11">
        <f t="shared" si="51"/>
        <v>13.576383652773885</v>
      </c>
      <c r="G82" s="200">
        <f t="shared" si="52"/>
        <v>4.7270165942313147E-2</v>
      </c>
      <c r="I82" s="11" t="str">
        <f t="shared" si="58"/>
        <v>Elementary occupations</v>
      </c>
      <c r="J82" s="11">
        <v>21.050340986498671</v>
      </c>
      <c r="K82" s="11">
        <v>21.161194780433785</v>
      </c>
      <c r="L82" s="11">
        <v>0.1108537939351133</v>
      </c>
      <c r="M82" s="11">
        <v>10.178212043599871</v>
      </c>
      <c r="N82" s="11">
        <v>10.289065837534984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0.66504358810663244</v>
      </c>
      <c r="C83" s="11">
        <v>1.5982254797068183</v>
      </c>
      <c r="D83" s="11">
        <f t="shared" ref="D83:D84" si="61">C83-B83</f>
        <v>0.93318189160018583</v>
      </c>
      <c r="E83" s="11">
        <v>0.57111996065069071</v>
      </c>
      <c r="F83" s="11">
        <f t="shared" ref="F83:F84" si="62">SUM(D83:E83)</f>
        <v>1.5043018522508764</v>
      </c>
      <c r="G83" s="200">
        <f t="shared" si="52"/>
        <v>4.2193567098548268E-2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5.1573746982201164E-2</v>
      </c>
      <c r="C84" s="11">
        <v>0.10153408047867067</v>
      </c>
      <c r="D84" s="11">
        <f t="shared" si="61"/>
        <v>4.9960333496469507E-2</v>
      </c>
      <c r="E84" s="11">
        <v>3.7716403788000549E-2</v>
      </c>
      <c r="F84" s="11">
        <f t="shared" si="62"/>
        <v>8.7676737284470063E-2</v>
      </c>
      <c r="G84" s="200">
        <f t="shared" si="52"/>
        <v>3.7269619493365935E-2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2.6645878848651829</v>
      </c>
      <c r="C85" s="11">
        <v>5.8399916328898076</v>
      </c>
      <c r="D85" s="11">
        <f t="shared" si="50"/>
        <v>3.1754037480246247</v>
      </c>
      <c r="E85" s="11">
        <v>1.8481411918995532</v>
      </c>
      <c r="F85" s="11">
        <f t="shared" si="51"/>
        <v>5.0235449399241778</v>
      </c>
      <c r="G85" s="200">
        <f t="shared" si="52"/>
        <v>3.5747628262233988E-2</v>
      </c>
      <c r="I85" s="11" t="str">
        <f>I74</f>
        <v>Managers, directors and senior officials</v>
      </c>
      <c r="J85" s="11">
        <f t="array" ref="J85:J93">MMULT(aggregation!$B$13:$AA$21,B210:B235)</f>
        <v>20.713737970862987</v>
      </c>
      <c r="K85" s="11">
        <f t="array" ref="K85:K93">MMULT(aggregation!$B$13:$AA$21,C210:C235)</f>
        <v>19.494455182290345</v>
      </c>
      <c r="L85" s="11">
        <f t="array" ref="L85:L93">MMULT(aggregation!$B$13:$AA$21,D210:D235)</f>
        <v>-1.2192827885726407</v>
      </c>
      <c r="M85" s="11">
        <f t="array" ref="M85:M93">MMULT(aggregation!$B$13:$AA$21,E210:E235)</f>
        <v>10.903283324350898</v>
      </c>
      <c r="N85" s="11">
        <f t="array" ref="N85:N93">MMULT(aggregation!$B$13:$AA$21,F210:F235)</f>
        <v>9.6840005357782566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1.1580215573950654</v>
      </c>
      <c r="C86" s="11">
        <v>3.5292569319376903</v>
      </c>
      <c r="D86" s="11">
        <f t="shared" si="50"/>
        <v>2.3712353745426249</v>
      </c>
      <c r="E86" s="11">
        <v>1.0942075898154124</v>
      </c>
      <c r="F86" s="11">
        <f t="shared" si="51"/>
        <v>3.4654429643580373</v>
      </c>
      <c r="G86" s="200">
        <f t="shared" si="52"/>
        <v>4.5345198318861302E-2</v>
      </c>
      <c r="I86" s="11" t="str">
        <f>I75</f>
        <v>Professional occupations</v>
      </c>
      <c r="J86" s="11">
        <v>23.233430284103992</v>
      </c>
      <c r="K86" s="11">
        <v>20.440064502116108</v>
      </c>
      <c r="L86" s="11">
        <v>-2.7933657819878857</v>
      </c>
      <c r="M86" s="11">
        <v>9.92230695138168</v>
      </c>
      <c r="N86" s="11">
        <v>7.1289411693937943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0.48419887158251879</v>
      </c>
      <c r="C87" s="11">
        <v>1.6286085839642741</v>
      </c>
      <c r="D87" s="11">
        <f t="shared" ref="D87:D88" si="63">C87-B87</f>
        <v>1.1444097123817554</v>
      </c>
      <c r="E87" s="11">
        <v>0.48865001384141399</v>
      </c>
      <c r="F87" s="11">
        <f t="shared" ref="F87:F88" si="64">SUM(D87:E87)</f>
        <v>1.6330597262231694</v>
      </c>
      <c r="G87" s="200">
        <f t="shared" si="52"/>
        <v>4.7614355252269647E-2</v>
      </c>
      <c r="I87" s="11" t="str">
        <f>I76</f>
        <v>Associate professional occupations</v>
      </c>
      <c r="J87" s="11">
        <v>25.533307594000426</v>
      </c>
      <c r="K87" s="11">
        <v>20.454867958501467</v>
      </c>
      <c r="L87" s="11">
        <v>-5.0784396354989596</v>
      </c>
      <c r="M87" s="11">
        <v>9.6061596978404928</v>
      </c>
      <c r="N87" s="11">
        <v>4.5277200623415315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0.69726532971376742</v>
      </c>
      <c r="C88" s="11">
        <v>2.0187950188889321</v>
      </c>
      <c r="D88" s="11">
        <f t="shared" si="63"/>
        <v>1.3215296891751647</v>
      </c>
      <c r="E88" s="11">
        <v>0.79638971577921991</v>
      </c>
      <c r="F88" s="11">
        <f t="shared" si="64"/>
        <v>2.1179194049543844</v>
      </c>
      <c r="G88" s="200">
        <f t="shared" si="52"/>
        <v>5.209950418582121E-2</v>
      </c>
      <c r="I88" s="11" t="str">
        <f>I77</f>
        <v>Administrative and secretarial occupations</v>
      </c>
      <c r="J88" s="11">
        <v>39.472256618785003</v>
      </c>
      <c r="K88" s="11">
        <v>23.816658934093887</v>
      </c>
      <c r="L88" s="11">
        <v>-15.655597684691115</v>
      </c>
      <c r="M88" s="11">
        <v>14.585183591587045</v>
      </c>
      <c r="N88" s="11">
        <v>-1.0704140931040707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0.2146309058071964</v>
      </c>
      <c r="C89" s="11">
        <v>0.57068591850759998</v>
      </c>
      <c r="D89" s="11">
        <f t="shared" si="50"/>
        <v>0.35605501270040357</v>
      </c>
      <c r="E89" s="11">
        <v>0.19882666476417779</v>
      </c>
      <c r="F89" s="11">
        <f t="shared" si="51"/>
        <v>0.55488167746458139</v>
      </c>
      <c r="G89" s="200">
        <f t="shared" si="52"/>
        <v>4.4678313653442769E-2</v>
      </c>
      <c r="I89" s="11" t="str">
        <f t="shared" ref="I89:I93" si="65">I78</f>
        <v>Skilled trades occupations</v>
      </c>
      <c r="J89" s="11">
        <v>34.632295932340924</v>
      </c>
      <c r="K89" s="11">
        <v>33.321478102366839</v>
      </c>
      <c r="L89" s="11">
        <v>-1.3108178299740825</v>
      </c>
      <c r="M89" s="11">
        <v>15.127449672198244</v>
      </c>
      <c r="N89" s="11">
        <v>13.816631842224163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2.4323818887663924</v>
      </c>
      <c r="C90" s="11">
        <v>7.5476627789613495</v>
      </c>
      <c r="D90" s="11">
        <f t="shared" ref="D90" si="66">C90-B90</f>
        <v>5.1152808901949571</v>
      </c>
      <c r="E90" s="11">
        <v>2.6011882948131104</v>
      </c>
      <c r="F90" s="11">
        <f t="shared" ref="F90" si="67">SUM(D90:E90)</f>
        <v>7.7164691850080676</v>
      </c>
      <c r="G90" s="200">
        <f t="shared" ref="G90:G91" si="68">IF(B90&gt;0,(1+(E90/B90))^(1/($C$6-$B$6))-1,0)</f>
        <v>4.9678474098693748E-2</v>
      </c>
      <c r="I90" s="11" t="str">
        <f t="shared" si="65"/>
        <v>Caring, leisure and other service occupations</v>
      </c>
      <c r="J90" s="11">
        <v>34.423759574669077</v>
      </c>
      <c r="K90" s="11">
        <v>29.54487635625091</v>
      </c>
      <c r="L90" s="11">
        <v>-4.8788832184181672</v>
      </c>
      <c r="M90" s="11">
        <v>17.398782718134047</v>
      </c>
      <c r="N90" s="11">
        <v>12.519899499715883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145.79819689546804</v>
      </c>
      <c r="C91" s="11">
        <f t="shared" ref="C91:F91" si="69">SUM(C65:C90)</f>
        <v>271.50630433685376</v>
      </c>
      <c r="D91" s="11">
        <f t="shared" si="69"/>
        <v>125.70810744138571</v>
      </c>
      <c r="E91" s="11">
        <f t="shared" si="69"/>
        <v>102.03485018476867</v>
      </c>
      <c r="F91" s="11">
        <f t="shared" si="69"/>
        <v>227.74295762615438</v>
      </c>
      <c r="G91" s="200">
        <f t="shared" si="68"/>
        <v>3.6001706785401932E-2</v>
      </c>
      <c r="I91" s="11" t="str">
        <f t="shared" si="65"/>
        <v>Sales and customer service occupations</v>
      </c>
      <c r="J91" s="11">
        <v>25.935362085279014</v>
      </c>
      <c r="K91" s="11">
        <v>23.489655307892598</v>
      </c>
      <c r="L91" s="11">
        <v>-2.4457067773864178</v>
      </c>
      <c r="M91" s="11">
        <v>12.371552066151537</v>
      </c>
      <c r="N91" s="11">
        <v>9.9258452887651192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28.571590376805005</v>
      </c>
      <c r="K92" s="11">
        <v>38.746918520429134</v>
      </c>
      <c r="L92" s="11">
        <v>10.175328143624123</v>
      </c>
      <c r="M92" s="11">
        <v>18.651189072708384</v>
      </c>
      <c r="N92" s="11">
        <v>28.826517216332505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38.514571977797942</v>
      </c>
      <c r="K93" s="11">
        <v>41.589968826853045</v>
      </c>
      <c r="L93" s="11">
        <v>3.0753968490551022</v>
      </c>
      <c r="M93" s="11">
        <v>20.835679866726586</v>
      </c>
      <c r="N93" s="11">
        <v>23.911076715781686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26.433684925956054</v>
      </c>
      <c r="C94" s="11">
        <v>29.328772985008126</v>
      </c>
      <c r="D94" s="11">
        <f>C94-B94</f>
        <v>2.8950880590520711</v>
      </c>
      <c r="E94" s="11">
        <v>15.613194837699419</v>
      </c>
      <c r="F94" s="11">
        <f>SUM(D94:E94)</f>
        <v>18.508282896751489</v>
      </c>
      <c r="G94" s="200">
        <f>IF(B94&gt;0,(1+(E94/B94))^(1/($C$6-$B$6))-1,0)</f>
        <v>3.1426782377902862E-2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8.3401415189582835</v>
      </c>
      <c r="C95" s="11">
        <v>13.788708689787214</v>
      </c>
      <c r="D95" s="11">
        <f t="shared" ref="D95:D118" si="72">C95-B95</f>
        <v>5.4485671708289303</v>
      </c>
      <c r="E95" s="11">
        <v>7.716111367034979</v>
      </c>
      <c r="F95" s="11">
        <f t="shared" ref="F95:F118" si="73">SUM(D95:E95)</f>
        <v>13.16467853786391</v>
      </c>
      <c r="G95" s="200">
        <f t="shared" ref="G95:G120" si="74">IF(B95&gt;0,(1+(E95/B95))^(1/($C$6-$B$6))-1,0)</f>
        <v>4.4635351351840713E-2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26.401686396517672</v>
      </c>
      <c r="C96" s="11">
        <v>27.494089947387305</v>
      </c>
      <c r="D96" s="11">
        <f t="shared" si="72"/>
        <v>1.0924035508696335</v>
      </c>
      <c r="E96" s="11">
        <v>10.59801667942056</v>
      </c>
      <c r="F96" s="11">
        <f t="shared" si="73"/>
        <v>11.690420230290194</v>
      </c>
      <c r="G96" s="200">
        <f t="shared" si="74"/>
        <v>2.2753806918412778E-2</v>
      </c>
      <c r="I96" s="11" t="str">
        <f>I85</f>
        <v>Managers, directors and senior officials</v>
      </c>
      <c r="J96" s="11">
        <f t="array" ref="J96:J104">MMULT(aggregation!$B$13:$AA$21,B239:B264)</f>
        <v>14.774034404840553</v>
      </c>
      <c r="K96" s="11">
        <f t="array" ref="K96:K104">MMULT(aggregation!$B$13:$AA$21,C239:C264)</f>
        <v>9.6505341846501036</v>
      </c>
      <c r="L96" s="11">
        <f t="array" ref="L96:L104">MMULT(aggregation!$B$13:$AA$21,D239:D264)</f>
        <v>-5.1235002201904507</v>
      </c>
      <c r="M96" s="11">
        <f t="array" ref="M96:M104">MMULT(aggregation!$B$13:$AA$21,E239:E264)</f>
        <v>5.6729821859365313</v>
      </c>
      <c r="N96" s="11">
        <f t="array" ref="N96:N104">MMULT(aggregation!$B$13:$AA$21,F239:F264)</f>
        <v>0.54948196574608055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26.532052045758192</v>
      </c>
      <c r="C97" s="11">
        <v>30.971578022796372</v>
      </c>
      <c r="D97" s="11">
        <f t="shared" si="72"/>
        <v>4.4395259770381799</v>
      </c>
      <c r="E97" s="11">
        <v>17.303623099953555</v>
      </c>
      <c r="F97" s="11">
        <f t="shared" si="73"/>
        <v>21.743149076991735</v>
      </c>
      <c r="G97" s="200">
        <f t="shared" si="74"/>
        <v>3.4039487995461304E-2</v>
      </c>
      <c r="I97" s="11" t="str">
        <f>I86</f>
        <v>Professional occupations</v>
      </c>
      <c r="J97" s="11">
        <v>13.556664380894745</v>
      </c>
      <c r="K97" s="11">
        <v>7.5443250143288569</v>
      </c>
      <c r="L97" s="11">
        <v>-6.0123393665658877</v>
      </c>
      <c r="M97" s="11">
        <v>4.0619099187790635</v>
      </c>
      <c r="N97" s="11">
        <v>-1.950429447786824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16.834388277172231</v>
      </c>
      <c r="C98" s="11">
        <v>10.417734857229757</v>
      </c>
      <c r="D98" s="11">
        <f t="shared" ref="D98" si="75">C98-B98</f>
        <v>-6.4166534199424738</v>
      </c>
      <c r="E98" s="11">
        <v>7.1992140028089642</v>
      </c>
      <c r="F98" s="11">
        <f t="shared" ref="F98" si="76">SUM(D98:E98)</f>
        <v>0.78256058286649033</v>
      </c>
      <c r="G98" s="200">
        <f t="shared" si="74"/>
        <v>2.4019205729349791E-2</v>
      </c>
      <c r="I98" s="11" t="str">
        <f>I87</f>
        <v>Associate professional occupations</v>
      </c>
      <c r="J98" s="11">
        <v>15.372791597662784</v>
      </c>
      <c r="K98" s="11">
        <v>7.8149749813558413</v>
      </c>
      <c r="L98" s="11">
        <v>-7.5578166163069431</v>
      </c>
      <c r="M98" s="11">
        <v>4.0752707079820034</v>
      </c>
      <c r="N98" s="11">
        <v>-3.4825459083249397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31.727053233763112</v>
      </c>
      <c r="C99" s="11">
        <v>37.258225748818425</v>
      </c>
      <c r="D99" s="11">
        <f t="shared" si="72"/>
        <v>5.5311725150553137</v>
      </c>
      <c r="E99" s="11">
        <v>18.391880379776946</v>
      </c>
      <c r="F99" s="11">
        <f t="shared" si="73"/>
        <v>23.92305289483226</v>
      </c>
      <c r="G99" s="200">
        <f t="shared" si="74"/>
        <v>3.0951272405180807E-2</v>
      </c>
      <c r="I99" s="11" t="str">
        <f>I88</f>
        <v>Administrative and secretarial occupations</v>
      </c>
      <c r="J99" s="11">
        <v>19.668916403569234</v>
      </c>
      <c r="K99" s="11">
        <v>4.3402027048347014</v>
      </c>
      <c r="L99" s="11">
        <v>-15.328713698734536</v>
      </c>
      <c r="M99" s="11">
        <v>4.4081503375216382</v>
      </c>
      <c r="N99" s="11">
        <v>-10.920563361212897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6.5723782521374057</v>
      </c>
      <c r="C100" s="11">
        <v>6.5164736379391321</v>
      </c>
      <c r="D100" s="11">
        <f t="shared" si="72"/>
        <v>-5.5904614198273528E-2</v>
      </c>
      <c r="E100" s="11">
        <v>2.7324709319064846</v>
      </c>
      <c r="F100" s="11">
        <f t="shared" si="73"/>
        <v>2.6765663177082111</v>
      </c>
      <c r="G100" s="200">
        <f t="shared" si="74"/>
        <v>2.3448010010834519E-2</v>
      </c>
      <c r="I100" s="11" t="str">
        <f t="shared" ref="I100:I104" si="77">I89</f>
        <v>Skilled trades occupations</v>
      </c>
      <c r="J100" s="11">
        <v>19.263533645977141</v>
      </c>
      <c r="K100" s="11">
        <v>11.513560784463982</v>
      </c>
      <c r="L100" s="11">
        <v>-7.7499728615131556</v>
      </c>
      <c r="M100" s="11">
        <v>5.9228700213659549</v>
      </c>
      <c r="N100" s="11">
        <v>-1.8271028401472014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9.5098839333977025</v>
      </c>
      <c r="C101" s="11">
        <v>12.523994432349658</v>
      </c>
      <c r="D101" s="11">
        <f t="shared" si="72"/>
        <v>3.0141104989519558</v>
      </c>
      <c r="E101" s="11">
        <v>7.1467971173378011</v>
      </c>
      <c r="F101" s="11">
        <f t="shared" si="73"/>
        <v>10.160907616289757</v>
      </c>
      <c r="G101" s="200">
        <f t="shared" si="74"/>
        <v>3.8072175154433063E-2</v>
      </c>
      <c r="I101" s="11" t="str">
        <f t="shared" si="77"/>
        <v>Caring, leisure and other service occupations</v>
      </c>
      <c r="J101" s="11">
        <v>8.7065242473579314</v>
      </c>
      <c r="K101" s="11">
        <v>4.8777228681975711</v>
      </c>
      <c r="L101" s="11">
        <v>-3.8288013791603612</v>
      </c>
      <c r="M101" s="11">
        <v>2.5085570258873604</v>
      </c>
      <c r="N101" s="11">
        <v>-1.320244353273001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3.6863845112404303</v>
      </c>
      <c r="C102" s="11">
        <v>7.0712258685314993</v>
      </c>
      <c r="D102" s="11">
        <f t="shared" si="72"/>
        <v>3.3848413572910689</v>
      </c>
      <c r="E102" s="11">
        <v>2.3370613149218675</v>
      </c>
      <c r="F102" s="11">
        <f t="shared" si="73"/>
        <v>5.721902672212936</v>
      </c>
      <c r="G102" s="200">
        <f t="shared" si="74"/>
        <v>3.3275880158605498E-2</v>
      </c>
      <c r="I102" s="11" t="str">
        <f t="shared" si="77"/>
        <v>Sales and customer service occupations</v>
      </c>
      <c r="J102" s="11">
        <v>15.404619862807627</v>
      </c>
      <c r="K102" s="11">
        <v>6.9376386892255741</v>
      </c>
      <c r="L102" s="11">
        <v>-8.4669811735820506</v>
      </c>
      <c r="M102" s="11">
        <v>3.9852577114508989</v>
      </c>
      <c r="N102" s="11">
        <v>-4.4817234621311526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8.6194703361928333</v>
      </c>
      <c r="C103" s="11">
        <v>9.0732663479276052</v>
      </c>
      <c r="D103" s="11">
        <f t="shared" ref="D103:D104" si="78">C103-B103</f>
        <v>0.45379601173477191</v>
      </c>
      <c r="E103" s="11">
        <v>4.184622665184369</v>
      </c>
      <c r="F103" s="11">
        <f t="shared" ref="F103:F104" si="79">SUM(D103:E103)</f>
        <v>4.6384186769191409</v>
      </c>
      <c r="G103" s="200">
        <f t="shared" si="74"/>
        <v>2.6733855568494391E-2</v>
      </c>
      <c r="I103" s="11" t="str">
        <f t="shared" si="77"/>
        <v>Process, plant and machine operatives</v>
      </c>
      <c r="J103" s="11">
        <v>23.186734759261654</v>
      </c>
      <c r="K103" s="11">
        <v>14.780227515130736</v>
      </c>
      <c r="L103" s="11">
        <v>-8.4065072441309177</v>
      </c>
      <c r="M103" s="11">
        <v>8.6341395309960127</v>
      </c>
      <c r="N103" s="11">
        <v>0.22763228686509684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22.516420642140705</v>
      </c>
      <c r="C104" s="11">
        <v>22.60255181060235</v>
      </c>
      <c r="D104" s="11">
        <f t="shared" si="78"/>
        <v>8.6131168461644592E-2</v>
      </c>
      <c r="E104" s="11">
        <v>11.352565342123132</v>
      </c>
      <c r="F104" s="11">
        <f t="shared" si="79"/>
        <v>11.438696510584776</v>
      </c>
      <c r="G104" s="200">
        <f t="shared" si="74"/>
        <v>2.7590757448615388E-2</v>
      </c>
      <c r="I104" s="11" t="str">
        <f t="shared" si="77"/>
        <v>Elementary occupations</v>
      </c>
      <c r="J104" s="11">
        <v>35.496805802248907</v>
      </c>
      <c r="K104" s="11">
        <v>22.319992819271938</v>
      </c>
      <c r="L104" s="11">
        <v>-13.176812982976973</v>
      </c>
      <c r="M104" s="11">
        <v>12.004636157540848</v>
      </c>
      <c r="N104" s="11">
        <v>-1.1721768254361251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28.559184812179311</v>
      </c>
      <c r="C105" s="11">
        <v>33.198888032860488</v>
      </c>
      <c r="D105" s="11">
        <f t="shared" si="72"/>
        <v>4.6397032206811772</v>
      </c>
      <c r="E105" s="11">
        <v>17.108487480525717</v>
      </c>
      <c r="F105" s="11">
        <f t="shared" si="73"/>
        <v>21.748190701206894</v>
      </c>
      <c r="G105" s="200">
        <f t="shared" si="74"/>
        <v>3.1788947171784709E-2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4.2924604482735225</v>
      </c>
      <c r="C106" s="11">
        <v>7.7178178957299535</v>
      </c>
      <c r="D106" s="11">
        <f t="shared" si="72"/>
        <v>3.425357447456431</v>
      </c>
      <c r="E106" s="11">
        <v>4.0149499553677552</v>
      </c>
      <c r="F106" s="11">
        <f t="shared" si="73"/>
        <v>7.4403074028241862</v>
      </c>
      <c r="G106" s="200">
        <f t="shared" si="74"/>
        <v>4.5002407358152086E-2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0.91554204886247492</v>
      </c>
      <c r="C107" s="11">
        <v>1.4311894638281917</v>
      </c>
      <c r="D107" s="11">
        <f t="shared" si="72"/>
        <v>0.51564741496571675</v>
      </c>
      <c r="E107" s="11">
        <v>0.78627550498267329</v>
      </c>
      <c r="F107" s="11">
        <f t="shared" si="73"/>
        <v>1.3019229199483902</v>
      </c>
      <c r="G107" s="200">
        <f t="shared" si="74"/>
        <v>4.2194987921813309E-2</v>
      </c>
      <c r="I107" s="11" t="str">
        <f>I96</f>
        <v>Managers, directors and senior officials</v>
      </c>
      <c r="J107" s="11">
        <f t="array" ref="J107:J115">MMULT(aggregation!$B$13:$AA$21,B268:B293)</f>
        <v>5.1953473852249026</v>
      </c>
      <c r="K107" s="11">
        <f t="array" ref="K107:K115">MMULT(aggregation!$B$13:$AA$21,C268:C293)</f>
        <v>2.815138969735187</v>
      </c>
      <c r="L107" s="11">
        <f t="array" ref="L107:L115">MMULT(aggregation!$B$13:$AA$21,D268:D293)</f>
        <v>-2.3802084154897161</v>
      </c>
      <c r="M107" s="11">
        <f t="array" ref="M107:M115">MMULT(aggregation!$B$13:$AA$21,E268:E293)</f>
        <v>1.3129708581615707</v>
      </c>
      <c r="N107" s="11">
        <f t="array" ref="N107:N115">MMULT(aggregation!$B$13:$AA$21,F268:F293)</f>
        <v>-1.0672375573281454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2.463504901451298</v>
      </c>
      <c r="C108" s="11">
        <v>3.8039748606043484</v>
      </c>
      <c r="D108" s="11">
        <f t="shared" si="72"/>
        <v>1.3404699591530504</v>
      </c>
      <c r="E108" s="11">
        <v>1.5946715600990335</v>
      </c>
      <c r="F108" s="11">
        <f t="shared" si="73"/>
        <v>2.9351415192520838</v>
      </c>
      <c r="G108" s="200">
        <f t="shared" si="74"/>
        <v>3.3836433545169742E-2</v>
      </c>
      <c r="I108" s="11" t="str">
        <f>I97</f>
        <v>Professional occupations</v>
      </c>
      <c r="J108" s="11">
        <v>5.0180339501874709</v>
      </c>
      <c r="K108" s="11">
        <v>3.3753936371121149</v>
      </c>
      <c r="L108" s="11">
        <v>-1.6426403130753562</v>
      </c>
      <c r="M108" s="11">
        <v>1.4619442196576626</v>
      </c>
      <c r="N108" s="11">
        <v>-0.18069609341769372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1.2138543235388983</v>
      </c>
      <c r="C109" s="11">
        <v>1.743628618890279</v>
      </c>
      <c r="D109" s="11">
        <f t="shared" ref="D109" si="80">C109-B109</f>
        <v>0.52977429535138065</v>
      </c>
      <c r="E109" s="11">
        <v>0.77869361815889371</v>
      </c>
      <c r="F109" s="11">
        <f t="shared" ref="F109" si="81">SUM(D109:E109)</f>
        <v>1.3084679135102744</v>
      </c>
      <c r="G109" s="200">
        <f t="shared" si="74"/>
        <v>3.3592812606632938E-2</v>
      </c>
      <c r="I109" s="11" t="str">
        <f>I98</f>
        <v>Associate professional occupations</v>
      </c>
      <c r="J109" s="11">
        <v>5.4195242999332152</v>
      </c>
      <c r="K109" s="11">
        <v>3.5190740236955205</v>
      </c>
      <c r="L109" s="11">
        <v>-1.9004502762376947</v>
      </c>
      <c r="M109" s="11">
        <v>1.3440195810236051</v>
      </c>
      <c r="N109" s="11">
        <v>-0.55643069521408972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1.7919602712835905</v>
      </c>
      <c r="C110" s="11">
        <v>2.7679734317029765</v>
      </c>
      <c r="D110" s="11">
        <f t="shared" si="72"/>
        <v>0.97601316041938602</v>
      </c>
      <c r="E110" s="11">
        <v>1.3264385093158937</v>
      </c>
      <c r="F110" s="11">
        <f t="shared" si="73"/>
        <v>2.3024516697352797</v>
      </c>
      <c r="G110" s="200">
        <f t="shared" si="74"/>
        <v>3.7624501772492991E-2</v>
      </c>
      <c r="I110" s="11" t="str">
        <f>I99</f>
        <v>Administrative and secretarial occupations</v>
      </c>
      <c r="J110" s="11">
        <v>8.3470947512322429</v>
      </c>
      <c r="K110" s="11">
        <v>4.70393073969153</v>
      </c>
      <c r="L110" s="11">
        <v>-3.6431640115407129</v>
      </c>
      <c r="M110" s="11">
        <v>2.1053133303778813</v>
      </c>
      <c r="N110" s="11">
        <v>-1.5378506811628316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14.708012911003955</v>
      </c>
      <c r="C111" s="11">
        <v>22.597183573545738</v>
      </c>
      <c r="D111" s="11">
        <f>C111-B111</f>
        <v>7.8891706625417832</v>
      </c>
      <c r="E111" s="11">
        <v>12.591637206474017</v>
      </c>
      <c r="F111" s="11">
        <f>SUM(D111:E111)</f>
        <v>20.480807869015798</v>
      </c>
      <c r="G111" s="200">
        <f t="shared" si="74"/>
        <v>4.2093943637735221E-2</v>
      </c>
      <c r="I111" s="11" t="str">
        <f t="shared" ref="I111:I115" si="82">I100</f>
        <v>Skilled trades occupations</v>
      </c>
      <c r="J111" s="11">
        <v>12.590191263944146</v>
      </c>
      <c r="K111" s="11">
        <v>3.6739868520539898</v>
      </c>
      <c r="L111" s="11">
        <v>-8.9162044118901562</v>
      </c>
      <c r="M111" s="11">
        <v>2.2291163876105098</v>
      </c>
      <c r="N111" s="11">
        <v>-6.6870880242796469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2.6785742305364777</v>
      </c>
      <c r="C112" s="11">
        <v>4.7467672258545903</v>
      </c>
      <c r="D112" s="11">
        <f t="shared" ref="D112:D113" si="83">C112-B112</f>
        <v>2.0681929953181126</v>
      </c>
      <c r="E112" s="11">
        <v>2.3234275502073629</v>
      </c>
      <c r="F112" s="11">
        <f t="shared" ref="F112:F113" si="84">SUM(D112:E112)</f>
        <v>4.3916205455254751</v>
      </c>
      <c r="G112" s="200">
        <f t="shared" si="74"/>
        <v>4.2515875218571697E-2</v>
      </c>
      <c r="I112" s="11" t="str">
        <f t="shared" si="82"/>
        <v>Caring, leisure and other service occupations</v>
      </c>
      <c r="J112" s="11">
        <v>3.7632154049475508</v>
      </c>
      <c r="K112" s="11">
        <v>1.821798369423032</v>
      </c>
      <c r="L112" s="11">
        <v>-1.9414170355245191</v>
      </c>
      <c r="M112" s="11">
        <v>0.77163013780030199</v>
      </c>
      <c r="N112" s="11">
        <v>-1.169786897724217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0.23030603554283288</v>
      </c>
      <c r="C113" s="11">
        <v>0.34411079979987391</v>
      </c>
      <c r="D113" s="11">
        <f t="shared" si="83"/>
        <v>0.11380476425704103</v>
      </c>
      <c r="E113" s="11">
        <v>0.19354772943936488</v>
      </c>
      <c r="F113" s="11">
        <f t="shared" si="84"/>
        <v>0.30735249369640594</v>
      </c>
      <c r="G113" s="200">
        <f t="shared" si="74"/>
        <v>4.1503455165230463E-2</v>
      </c>
      <c r="I113" s="11" t="str">
        <f t="shared" si="82"/>
        <v>Sales and customer service occupations</v>
      </c>
      <c r="J113" s="11">
        <v>8.9524707415332152</v>
      </c>
      <c r="K113" s="11">
        <v>3.5271652533619728</v>
      </c>
      <c r="L113" s="11">
        <v>-5.4253054881712437</v>
      </c>
      <c r="M113" s="11">
        <v>1.5367377789233507</v>
      </c>
      <c r="N113" s="11">
        <v>-3.8885677092478934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10.458710653477514</v>
      </c>
      <c r="C114" s="11">
        <v>14.545816313030389</v>
      </c>
      <c r="D114" s="11">
        <f t="shared" si="72"/>
        <v>4.0871056595528756</v>
      </c>
      <c r="E114" s="11">
        <v>6.5333884865126777</v>
      </c>
      <c r="F114" s="11">
        <f t="shared" si="73"/>
        <v>10.620494146065553</v>
      </c>
      <c r="G114" s="200">
        <f t="shared" si="74"/>
        <v>3.2883307957341623E-2</v>
      </c>
      <c r="I114" s="11" t="str">
        <f t="shared" si="82"/>
        <v>Process, plant and machine operatives</v>
      </c>
      <c r="J114" s="11">
        <v>15.203649464411356</v>
      </c>
      <c r="K114" s="11">
        <v>3.8795713208539873</v>
      </c>
      <c r="L114" s="11">
        <v>-11.324078143557369</v>
      </c>
      <c r="M114" s="11">
        <v>2.8437498367018939</v>
      </c>
      <c r="N114" s="11">
        <v>-8.4803283068554762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4.59534908663273</v>
      </c>
      <c r="C115" s="11">
        <v>8.6337627173380618</v>
      </c>
      <c r="D115" s="11">
        <f t="shared" si="72"/>
        <v>4.0384136307053318</v>
      </c>
      <c r="E115" s="11">
        <v>3.6119704371130368</v>
      </c>
      <c r="F115" s="11">
        <f t="shared" si="73"/>
        <v>7.6503840678183685</v>
      </c>
      <c r="G115" s="200">
        <f t="shared" si="74"/>
        <v>3.9422680176070424E-2</v>
      </c>
      <c r="I115" s="11" t="str">
        <f t="shared" si="82"/>
        <v>Elementary occupations</v>
      </c>
      <c r="J115" s="11">
        <v>21.74973087318682</v>
      </c>
      <c r="K115" s="11">
        <v>7.55706101429731</v>
      </c>
      <c r="L115" s="11">
        <v>-14.192669858889509</v>
      </c>
      <c r="M115" s="11">
        <v>3.7993422910961043</v>
      </c>
      <c r="N115" s="11">
        <v>-10.393327567793406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1.3987078807416136</v>
      </c>
      <c r="C116" s="11">
        <v>3.9966574740705907</v>
      </c>
      <c r="D116" s="11">
        <f t="shared" ref="D116:D117" si="85">C116-B116</f>
        <v>2.5979495933289769</v>
      </c>
      <c r="E116" s="11">
        <v>1.5100148177678347</v>
      </c>
      <c r="F116" s="11">
        <f t="shared" ref="F116:F117" si="86">SUM(D116:E116)</f>
        <v>4.1079644110968117</v>
      </c>
      <c r="G116" s="200">
        <f t="shared" si="74"/>
        <v>5.0021890554073467E-2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2.4811601798955416</v>
      </c>
      <c r="C117" s="11">
        <v>4.8169788154971469</v>
      </c>
      <c r="D117" s="11">
        <f t="shared" si="85"/>
        <v>2.3358186356016053</v>
      </c>
      <c r="E117" s="11">
        <v>2.427712291221229</v>
      </c>
      <c r="F117" s="11">
        <f t="shared" si="86"/>
        <v>4.7635309268228347</v>
      </c>
      <c r="G117" s="200">
        <f t="shared" si="74"/>
        <v>4.653830729870112E-2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0.72865215703029984</v>
      </c>
      <c r="C118" s="11">
        <v>0.91364074561116138</v>
      </c>
      <c r="D118" s="11">
        <f t="shared" si="72"/>
        <v>0.18498858858086153</v>
      </c>
      <c r="E118" s="11">
        <v>0.50866438332929975</v>
      </c>
      <c r="F118" s="11">
        <f t="shared" si="73"/>
        <v>0.69365297191016129</v>
      </c>
      <c r="G118" s="200">
        <f t="shared" si="74"/>
        <v>3.5930701404154108E-2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8.3500986223440723</v>
      </c>
      <c r="C119" s="11">
        <v>14.058977181610706</v>
      </c>
      <c r="D119" s="11">
        <f t="shared" ref="D119" si="87">C119-B119</f>
        <v>5.7088785592666333</v>
      </c>
      <c r="E119" s="11">
        <v>7.4600411319589455</v>
      </c>
      <c r="F119" s="11">
        <f t="shared" ref="F119" si="88">SUM(D119:E119)</f>
        <v>13.168919691225579</v>
      </c>
      <c r="G119" s="200">
        <f t="shared" si="74"/>
        <v>4.3477142585819806E-2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272.0396226360287</v>
      </c>
      <c r="C120" s="11">
        <f t="shared" ref="C120:F120" si="89">SUM(C94:C119)</f>
        <v>332.363989498352</v>
      </c>
      <c r="D120" s="11">
        <f t="shared" si="89"/>
        <v>60.324366862323188</v>
      </c>
      <c r="E120" s="11">
        <f t="shared" si="89"/>
        <v>167.34547840064178</v>
      </c>
      <c r="F120" s="11">
        <f t="shared" si="89"/>
        <v>227.66984526296503</v>
      </c>
      <c r="G120" s="200">
        <f t="shared" si="74"/>
        <v>3.2478168838735444E-2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5.1048239357632026</v>
      </c>
      <c r="C123" s="11">
        <v>5.0468524281961331</v>
      </c>
      <c r="D123" s="11">
        <f>C123-B123</f>
        <v>-5.797150756706948E-2</v>
      </c>
      <c r="E123" s="11">
        <v>2.5989193559551551</v>
      </c>
      <c r="F123" s="11">
        <f>SUM(D123:E123)</f>
        <v>2.5409478483880856</v>
      </c>
      <c r="G123" s="200">
        <f>IF(B123&gt;0,(1+(E123/B123))^(1/($C$6-$B$6))-1,0)</f>
        <v>2.7814489097250039E-2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2.4153439800708032</v>
      </c>
      <c r="C124" s="11">
        <v>3.708584960148726</v>
      </c>
      <c r="D124" s="11">
        <f t="shared" ref="D124:D139" si="92">C124-B124</f>
        <v>1.2932409800779228</v>
      </c>
      <c r="E124" s="11">
        <v>2.0600895742174767</v>
      </c>
      <c r="F124" s="11">
        <f t="shared" ref="F124:F131" si="93">SUM(D124:E124)</f>
        <v>3.3533305542953995</v>
      </c>
      <c r="G124" s="200">
        <f t="shared" ref="G124:G147" si="94">IF(B124&gt;0,(1+(E124/B124))^(1/($C$6-$B$6))-1,0)</f>
        <v>4.197446220813017E-2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2.7237313383187978</v>
      </c>
      <c r="C125" s="11">
        <v>2.8840806720744867</v>
      </c>
      <c r="D125" s="11">
        <f t="shared" si="92"/>
        <v>0.16034933375568894</v>
      </c>
      <c r="E125" s="11">
        <v>1.056074806422479</v>
      </c>
      <c r="F125" s="11">
        <f t="shared" si="93"/>
        <v>1.2164241401781679</v>
      </c>
      <c r="G125" s="200">
        <f t="shared" si="94"/>
        <v>2.208500609213937E-2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8.9493401994667892</v>
      </c>
      <c r="C126" s="11">
        <v>1.9677975730619341</v>
      </c>
      <c r="D126" s="11">
        <f t="shared" si="92"/>
        <v>-6.9815426264048552</v>
      </c>
      <c r="E126" s="11">
        <v>1.814734296938594</v>
      </c>
      <c r="F126" s="11">
        <f t="shared" si="93"/>
        <v>-5.166808329466261</v>
      </c>
      <c r="G126" s="200">
        <f t="shared" si="94"/>
        <v>1.2385023310000687E-2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1.2645239562645383</v>
      </c>
      <c r="C127" s="11">
        <v>0.76302000009824211</v>
      </c>
      <c r="D127" s="11">
        <f t="shared" si="92"/>
        <v>-0.50150395616629617</v>
      </c>
      <c r="E127" s="11">
        <v>0.2419346996540587</v>
      </c>
      <c r="F127" s="11">
        <f t="shared" si="93"/>
        <v>-0.2595692565122375</v>
      </c>
      <c r="G127" s="200">
        <f>IF(B127&gt;0,(1+(E127/B127))^(1/($C$6-$B$6))-1,0)</f>
        <v>1.1739432772351011E-2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3.158780414733469</v>
      </c>
      <c r="C128" s="11">
        <v>3.2033102557656337</v>
      </c>
      <c r="D128" s="11">
        <f t="shared" si="92"/>
        <v>4.4529841032164619E-2</v>
      </c>
      <c r="E128" s="11">
        <v>1.2019172556907338</v>
      </c>
      <c r="F128" s="11">
        <f t="shared" si="93"/>
        <v>1.2464470967228984</v>
      </c>
      <c r="G128" s="200">
        <f t="shared" si="94"/>
        <v>2.1729115669317345E-2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1.287875821709775</v>
      </c>
      <c r="C129" s="11">
        <v>1.6593510470465473</v>
      </c>
      <c r="D129" s="11">
        <f t="shared" si="92"/>
        <v>0.37147522533677235</v>
      </c>
      <c r="E129" s="11">
        <v>0.64466304316859513</v>
      </c>
      <c r="F129" s="11">
        <f t="shared" si="93"/>
        <v>1.0161382685053675</v>
      </c>
      <c r="G129" s="200">
        <f t="shared" si="94"/>
        <v>2.7425364448226075E-2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4.9562509182112935</v>
      </c>
      <c r="C130" s="11">
        <v>2.3195022450899305</v>
      </c>
      <c r="D130" s="11">
        <f t="shared" si="92"/>
        <v>-2.636748673121363</v>
      </c>
      <c r="E130" s="11">
        <v>1.5108711637319567</v>
      </c>
      <c r="F130" s="11">
        <f t="shared" si="93"/>
        <v>-1.1258775093894062</v>
      </c>
      <c r="G130" s="200">
        <f t="shared" si="94"/>
        <v>1.7897040368953565E-2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1.0410516965279761</v>
      </c>
      <c r="C131" s="11">
        <v>1.9145306822158885</v>
      </c>
      <c r="D131" s="11">
        <f t="shared" si="92"/>
        <v>0.87347898568791238</v>
      </c>
      <c r="E131" s="11">
        <v>0.5631584861307537</v>
      </c>
      <c r="F131" s="11">
        <f t="shared" si="93"/>
        <v>1.4366374718186661</v>
      </c>
      <c r="G131" s="200">
        <f t="shared" si="94"/>
        <v>2.9246182420198163E-2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1.2634915197745704</v>
      </c>
      <c r="C132" s="11">
        <v>1.631652288315008</v>
      </c>
      <c r="D132" s="11">
        <f t="shared" si="92"/>
        <v>0.36816076854043756</v>
      </c>
      <c r="E132" s="11">
        <v>0.70185117635623584</v>
      </c>
      <c r="F132" s="11">
        <f t="shared" ref="F132:F133" si="95">SUM(D132:E132)</f>
        <v>1.0700119448966734</v>
      </c>
      <c r="G132" s="200">
        <f t="shared" si="94"/>
        <v>2.9890527834099068E-2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6.3940768328410202</v>
      </c>
      <c r="C133" s="11">
        <v>6.8033686834030069</v>
      </c>
      <c r="D133" s="11">
        <f t="shared" si="92"/>
        <v>0.40929185056198669</v>
      </c>
      <c r="E133" s="11">
        <v>3.1867156475430591</v>
      </c>
      <c r="F133" s="11">
        <f t="shared" si="95"/>
        <v>3.5960074981050458</v>
      </c>
      <c r="G133" s="200">
        <f t="shared" si="94"/>
        <v>2.7325903721852285E-2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10.049972733635133</v>
      </c>
      <c r="C134" s="11">
        <v>11.451577787820641</v>
      </c>
      <c r="D134" s="11">
        <f t="shared" si="92"/>
        <v>1.4016050541855076</v>
      </c>
      <c r="E134" s="11">
        <v>6.3183523611241226</v>
      </c>
      <c r="F134" s="11">
        <f t="shared" ref="F134:F137" si="96">SUM(D134:E134)</f>
        <v>7.7199574153096302</v>
      </c>
      <c r="G134" s="200">
        <f t="shared" si="94"/>
        <v>3.3053049157434122E-2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2.0612441144864437</v>
      </c>
      <c r="C135" s="11">
        <v>2.6896993934047515</v>
      </c>
      <c r="D135" s="11">
        <f t="shared" si="92"/>
        <v>0.62845527891830777</v>
      </c>
      <c r="E135" s="11">
        <v>1.5618583741673129</v>
      </c>
      <c r="F135" s="11">
        <f t="shared" si="96"/>
        <v>2.1903136530856209</v>
      </c>
      <c r="G135" s="200">
        <f t="shared" si="94"/>
        <v>3.8317274366298948E-2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0.39589389478362591</v>
      </c>
      <c r="C136" s="11">
        <v>0.67453346079540344</v>
      </c>
      <c r="D136" s="11">
        <f t="shared" si="92"/>
        <v>0.27863956601177753</v>
      </c>
      <c r="E136" s="11">
        <v>0.37867986224352385</v>
      </c>
      <c r="F136" s="11">
        <f t="shared" si="96"/>
        <v>0.65731942825530143</v>
      </c>
      <c r="G136" s="200">
        <f t="shared" si="94"/>
        <v>4.576057496551611E-2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0.8955005664751251</v>
      </c>
      <c r="C137" s="11">
        <v>1.161867551019143</v>
      </c>
      <c r="D137" s="11">
        <f t="shared" si="92"/>
        <v>0.26636698454401786</v>
      </c>
      <c r="E137" s="11">
        <v>0.43846579217694354</v>
      </c>
      <c r="F137" s="11">
        <f t="shared" si="96"/>
        <v>0.70483277672096145</v>
      </c>
      <c r="G137" s="200">
        <f t="shared" si="94"/>
        <v>2.6924702400149103E-2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0.92625254274780677</v>
      </c>
      <c r="C138" s="11">
        <v>1.2980156130908433</v>
      </c>
      <c r="D138" s="11">
        <f t="shared" si="92"/>
        <v>0.37176307034303657</v>
      </c>
      <c r="E138" s="11">
        <v>0.61021158808217224</v>
      </c>
      <c r="F138" s="11">
        <f t="shared" ref="F138" si="97">SUM(D138:E138)</f>
        <v>0.98197465842520881</v>
      </c>
      <c r="G138" s="200">
        <f t="shared" si="94"/>
        <v>3.4315105974609184E-2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0.70042027957114927</v>
      </c>
      <c r="C139" s="11">
        <v>0.873338893149469</v>
      </c>
      <c r="D139" s="11">
        <f t="shared" si="92"/>
        <v>0.17291861357831972</v>
      </c>
      <c r="E139" s="11">
        <v>0.45868596260637462</v>
      </c>
      <c r="F139" s="11">
        <f t="shared" ref="F139" si="98">SUM(D139:E139)</f>
        <v>0.63160457618469434</v>
      </c>
      <c r="G139" s="200">
        <f t="shared" si="94"/>
        <v>3.4151823762012645E-2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12.091536031079169</v>
      </c>
      <c r="C140" s="11">
        <v>13.827972000140642</v>
      </c>
      <c r="D140" s="11">
        <f>C140-B140</f>
        <v>1.736435969061473</v>
      </c>
      <c r="E140" s="11">
        <v>7.7078945334902906</v>
      </c>
      <c r="F140" s="11">
        <f>SUM(D140:E140)</f>
        <v>9.4443305025517645</v>
      </c>
      <c r="G140" s="200">
        <f t="shared" si="94"/>
        <v>3.342290167807227E-2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1.7593529424092187</v>
      </c>
      <c r="C141" s="11">
        <v>2.7751475673106767</v>
      </c>
      <c r="D141" s="11">
        <f t="shared" ref="D141:D147" si="99">C141-B141</f>
        <v>1.015794624901458</v>
      </c>
      <c r="E141" s="11">
        <v>1.4207070296300643</v>
      </c>
      <c r="F141" s="11">
        <f t="shared" ref="F141:F142" si="100">SUM(D141:E141)</f>
        <v>2.4365016545315221</v>
      </c>
      <c r="G141" s="200">
        <f t="shared" si="94"/>
        <v>4.0252630271235823E-2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6.8499418519373523E-2</v>
      </c>
      <c r="C142" s="11">
        <v>8.6616156803406966E-2</v>
      </c>
      <c r="D142" s="11">
        <f t="shared" si="99"/>
        <v>1.8116738284033443E-2</v>
      </c>
      <c r="E142" s="11">
        <v>4.3323437706500739E-2</v>
      </c>
      <c r="F142" s="11">
        <f t="shared" si="100"/>
        <v>6.1440175990534182E-2</v>
      </c>
      <c r="G142" s="200">
        <f t="shared" si="94"/>
        <v>3.3212328786508261E-2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3.4925010698458845</v>
      </c>
      <c r="C143" s="11">
        <v>4.4427151398040383</v>
      </c>
      <c r="D143" s="11">
        <f t="shared" si="99"/>
        <v>0.95021406995815383</v>
      </c>
      <c r="E143" s="11">
        <v>2.0487104703310659</v>
      </c>
      <c r="F143" s="11">
        <f t="shared" ref="F143:F144" si="101">SUM(D143:E143)</f>
        <v>2.9989245402892197</v>
      </c>
      <c r="G143" s="200">
        <f t="shared" si="94"/>
        <v>3.1251386546520932E-2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1.3338087617815713</v>
      </c>
      <c r="C144" s="11">
        <v>2.6224160805772816</v>
      </c>
      <c r="D144" s="11">
        <f t="shared" si="99"/>
        <v>1.2886073187957103</v>
      </c>
      <c r="E144" s="11">
        <v>1.1042211375671758</v>
      </c>
      <c r="F144" s="11">
        <f t="shared" si="101"/>
        <v>2.3928284563628859</v>
      </c>
      <c r="G144" s="200">
        <f t="shared" si="94"/>
        <v>4.1029486405568028E-2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0.6415399675406257</v>
      </c>
      <c r="C145" s="11">
        <v>1.3354144822147749</v>
      </c>
      <c r="D145" s="11">
        <f t="shared" si="99"/>
        <v>0.69387451467414918</v>
      </c>
      <c r="E145" s="11">
        <v>0.49391187160053007</v>
      </c>
      <c r="F145" s="11">
        <f t="shared" ref="F145:F146" si="102">SUM(D145:E145)</f>
        <v>1.1877863862746794</v>
      </c>
      <c r="G145" s="200">
        <f t="shared" si="94"/>
        <v>3.879456012232807E-2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1.1534181410512043</v>
      </c>
      <c r="C146" s="11">
        <v>1.9271985695598151</v>
      </c>
      <c r="D146" s="11">
        <f t="shared" si="99"/>
        <v>0.77378042850861073</v>
      </c>
      <c r="E146" s="11">
        <v>1.0074748897309733</v>
      </c>
      <c r="F146" s="11">
        <f t="shared" si="102"/>
        <v>1.7812553182395841</v>
      </c>
      <c r="G146" s="200">
        <f t="shared" si="94"/>
        <v>4.2740958326485723E-2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0.52033623454794342</v>
      </c>
      <c r="C147" s="11">
        <v>0.72838501007471723</v>
      </c>
      <c r="D147" s="11">
        <f t="shared" si="99"/>
        <v>0.20804877552677381</v>
      </c>
      <c r="E147" s="11">
        <v>0.37638909484904848</v>
      </c>
      <c r="F147" s="11">
        <f t="shared" ref="F147" si="103">SUM(D147:E147)</f>
        <v>0.58443787037582229</v>
      </c>
      <c r="G147" s="200">
        <f t="shared" si="94"/>
        <v>3.6951293853919154E-2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3.9804980577382962</v>
      </c>
      <c r="C148" s="11">
        <v>6.8630640160736425</v>
      </c>
      <c r="D148" s="11">
        <f t="shared" ref="D148" si="104">C148-B148</f>
        <v>2.8825659583353462</v>
      </c>
      <c r="E148" s="11">
        <v>3.3084130505755009</v>
      </c>
      <c r="F148" s="11">
        <f t="shared" ref="F148" si="105">SUM(D148:E148)</f>
        <v>6.1909790089108476</v>
      </c>
      <c r="G148" s="200">
        <f t="shared" ref="G148:G149" si="106">IF(B148&gt;0,(1+(E148/B148))^(1/($C$6-$B$6))-1,0)</f>
        <v>4.1154105146641085E-2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78.630065369894808</v>
      </c>
      <c r="C149" s="11">
        <f t="shared" ref="C149:F149" si="107">SUM(C123:C148)</f>
        <v>84.660012557254774</v>
      </c>
      <c r="D149" s="11">
        <f t="shared" si="107"/>
        <v>6.0299471873599781</v>
      </c>
      <c r="E149" s="11">
        <f t="shared" si="107"/>
        <v>42.858228961690692</v>
      </c>
      <c r="F149" s="11">
        <f t="shared" si="107"/>
        <v>48.888176149050679</v>
      </c>
      <c r="G149" s="200">
        <f t="shared" si="106"/>
        <v>2.9428971448585806E-2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7.2286578851740231</v>
      </c>
      <c r="C152" s="11">
        <v>6.9471883376947652</v>
      </c>
      <c r="D152" s="11">
        <f>C152-B152</f>
        <v>-0.2814695474792579</v>
      </c>
      <c r="E152" s="11">
        <v>3.6051107645169913</v>
      </c>
      <c r="F152" s="11">
        <f>SUM(D152:E152)</f>
        <v>3.3236412170377334</v>
      </c>
      <c r="G152" s="200">
        <f>IF(B152&gt;0,(1+(E152/B152))^(1/($C$6-$B$6))-1,0)</f>
        <v>2.7341406280192881E-2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2.6967858824945599</v>
      </c>
      <c r="C153" s="11">
        <v>4.0810197574706812</v>
      </c>
      <c r="D153" s="11">
        <f t="shared" ref="D153:D168" si="110">C153-B153</f>
        <v>1.3842338749761214</v>
      </c>
      <c r="E153" s="11">
        <v>2.1728768848278088</v>
      </c>
      <c r="F153" s="11">
        <f t="shared" ref="F153:F160" si="111">SUM(D153:E153)</f>
        <v>3.5571107598039302</v>
      </c>
      <c r="G153" s="200">
        <f t="shared" ref="G153:G155" si="112">IF(B153&gt;0,(1+(E153/B153))^(1/($C$6-$B$6))-1,0)</f>
        <v>4.0183981207968733E-2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7.3926202679328066</v>
      </c>
      <c r="C154" s="11">
        <v>6.6273695418984095</v>
      </c>
      <c r="D154" s="11">
        <f t="shared" si="110"/>
        <v>-0.76525072603439703</v>
      </c>
      <c r="E154" s="11">
        <v>2.4281745856678407</v>
      </c>
      <c r="F154" s="11">
        <f t="shared" si="111"/>
        <v>1.6629238596334437</v>
      </c>
      <c r="G154" s="200">
        <f t="shared" si="112"/>
        <v>1.9115052021175138E-2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1.7576455410389529</v>
      </c>
      <c r="C155" s="11">
        <v>1.9614657859589002</v>
      </c>
      <c r="D155" s="11">
        <f t="shared" si="110"/>
        <v>0.20382024491994732</v>
      </c>
      <c r="E155" s="11">
        <v>0.95865096740739852</v>
      </c>
      <c r="F155" s="11">
        <f t="shared" si="111"/>
        <v>1.162471212327346</v>
      </c>
      <c r="G155" s="200">
        <f t="shared" si="112"/>
        <v>2.9444786635198339E-2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0.60874456826065326</v>
      </c>
      <c r="C156" s="11">
        <v>0.42388987345146745</v>
      </c>
      <c r="D156" s="11">
        <f t="shared" si="110"/>
        <v>-0.18485469480918582</v>
      </c>
      <c r="E156" s="11">
        <v>0.23896394986615085</v>
      </c>
      <c r="F156" s="11">
        <f t="shared" si="111"/>
        <v>5.4109255056965039E-2</v>
      </c>
      <c r="G156" s="200">
        <f>IF(B156&gt;0,(1+(E156/B156))^(1/($C$6-$B$6))-1,0)</f>
        <v>2.2321348217631654E-2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4.979911868789463</v>
      </c>
      <c r="C157" s="11">
        <v>5.9447866844431703</v>
      </c>
      <c r="D157" s="11">
        <f t="shared" si="110"/>
        <v>0.96487481565370725</v>
      </c>
      <c r="E157" s="11">
        <v>2.7001925519065786</v>
      </c>
      <c r="F157" s="11">
        <f t="shared" si="111"/>
        <v>3.6650673675602858</v>
      </c>
      <c r="G157" s="200">
        <f t="shared" ref="G157:G178" si="113">IF(B157&gt;0,(1+(E157/B157))^(1/($C$6-$B$6))-1,0)</f>
        <v>2.9302508503674662E-2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2.7319105924336475</v>
      </c>
      <c r="C158" s="11">
        <v>2.1802966031842415</v>
      </c>
      <c r="D158" s="11">
        <f t="shared" si="110"/>
        <v>-0.55161398924940608</v>
      </c>
      <c r="E158" s="11">
        <v>0.8484276621441762</v>
      </c>
      <c r="F158" s="11">
        <f t="shared" si="111"/>
        <v>0.29681367289477012</v>
      </c>
      <c r="G158" s="200">
        <f t="shared" si="113"/>
        <v>1.8193933450299182E-2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1.3587136254455612</v>
      </c>
      <c r="C159" s="11">
        <v>1.4157833911673527</v>
      </c>
      <c r="D159" s="11">
        <f t="shared" si="110"/>
        <v>5.7069765721791565E-2</v>
      </c>
      <c r="E159" s="11">
        <v>0.76338472533376334</v>
      </c>
      <c r="F159" s="11">
        <f t="shared" si="111"/>
        <v>0.8204544910555549</v>
      </c>
      <c r="G159" s="200">
        <f t="shared" si="113"/>
        <v>3.0170648408644585E-2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0.82366328465139593</v>
      </c>
      <c r="C160" s="11">
        <v>1.1146290915536432</v>
      </c>
      <c r="D160" s="11">
        <f t="shared" si="110"/>
        <v>0.29096580690224727</v>
      </c>
      <c r="E160" s="11">
        <v>0.38366265362733382</v>
      </c>
      <c r="F160" s="11">
        <f t="shared" si="111"/>
        <v>0.67462846052958114</v>
      </c>
      <c r="G160" s="200">
        <f t="shared" si="113"/>
        <v>2.5821164098776883E-2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1.3704865878417405</v>
      </c>
      <c r="C161" s="11">
        <v>1.2032849905190675</v>
      </c>
      <c r="D161" s="11">
        <f t="shared" si="110"/>
        <v>-0.16720159732267303</v>
      </c>
      <c r="E161" s="11">
        <v>0.57558555645144271</v>
      </c>
      <c r="F161" s="11">
        <f t="shared" ref="F161:F162" si="114">SUM(D161:E161)</f>
        <v>0.40838395912876968</v>
      </c>
      <c r="G161" s="200">
        <f t="shared" si="113"/>
        <v>2.365185185705343E-2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5.527196093614231</v>
      </c>
      <c r="C162" s="11">
        <v>5.7174330965626607</v>
      </c>
      <c r="D162" s="11">
        <f t="shared" si="110"/>
        <v>0.19023700294842971</v>
      </c>
      <c r="E162" s="11">
        <v>2.6287426520777299</v>
      </c>
      <c r="F162" s="11">
        <f t="shared" si="114"/>
        <v>2.8189796550261597</v>
      </c>
      <c r="G162" s="200">
        <f t="shared" si="113"/>
        <v>2.6277022485953205E-2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9.9120098733994944</v>
      </c>
      <c r="C163" s="11">
        <v>10.903712492214323</v>
      </c>
      <c r="D163" s="11">
        <f t="shared" si="110"/>
        <v>0.9917026188148288</v>
      </c>
      <c r="E163" s="11">
        <v>5.639178330756093</v>
      </c>
      <c r="F163" s="11">
        <f t="shared" ref="F163:F166" si="115">SUM(D163:E163)</f>
        <v>6.6308809495709218</v>
      </c>
      <c r="G163" s="200">
        <f t="shared" si="113"/>
        <v>3.0481319738735024E-2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1.6489178602323129</v>
      </c>
      <c r="C164" s="11">
        <v>2.0105517187654875</v>
      </c>
      <c r="D164" s="11">
        <f t="shared" si="110"/>
        <v>0.36163385853317465</v>
      </c>
      <c r="E164" s="11">
        <v>1.1092770897261193</v>
      </c>
      <c r="F164" s="11">
        <f t="shared" si="115"/>
        <v>1.4709109482592939</v>
      </c>
      <c r="G164" s="200">
        <f t="shared" si="113"/>
        <v>3.4892077959606915E-2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0.70193127110950959</v>
      </c>
      <c r="C165" s="11">
        <v>1.2797096323435779</v>
      </c>
      <c r="D165" s="11">
        <f t="shared" si="110"/>
        <v>0.57777836123406834</v>
      </c>
      <c r="E165" s="11">
        <v>0.60142347502219473</v>
      </c>
      <c r="F165" s="11">
        <f t="shared" si="115"/>
        <v>1.1792018362562631</v>
      </c>
      <c r="G165" s="200">
        <f t="shared" si="113"/>
        <v>4.2120333539585886E-2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4.2115348917937814</v>
      </c>
      <c r="C166" s="11">
        <v>4.9189662916811665</v>
      </c>
      <c r="D166" s="11">
        <f t="shared" si="110"/>
        <v>0.70743139988738513</v>
      </c>
      <c r="E166" s="11">
        <v>1.9688715472077947</v>
      </c>
      <c r="F166" s="11">
        <f t="shared" si="115"/>
        <v>2.6763029470951798</v>
      </c>
      <c r="G166" s="200">
        <f t="shared" si="113"/>
        <v>2.5900186771180778E-2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1.2763013908464118</v>
      </c>
      <c r="C167" s="11">
        <v>1.6940291050090113</v>
      </c>
      <c r="D167" s="11">
        <f t="shared" si="110"/>
        <v>0.41772771416259946</v>
      </c>
      <c r="E167" s="11">
        <v>0.80327801559430534</v>
      </c>
      <c r="F167" s="11">
        <f t="shared" ref="F167" si="116">SUM(D167:E167)</f>
        <v>1.2210057297569048</v>
      </c>
      <c r="G167" s="200">
        <f t="shared" si="113"/>
        <v>3.3082054862473065E-2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0.77556333276824918</v>
      </c>
      <c r="C168" s="11">
        <v>0.99332764425125653</v>
      </c>
      <c r="D168" s="11">
        <f t="shared" si="110"/>
        <v>0.21776431148300734</v>
      </c>
      <c r="E168" s="11">
        <v>0.48390468478408455</v>
      </c>
      <c r="F168" s="11">
        <f t="shared" ref="F168" si="117">SUM(D168:E168)</f>
        <v>0.70166899626709189</v>
      </c>
      <c r="G168" s="200">
        <f t="shared" si="113"/>
        <v>3.2851754763529639E-2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6.505399846392045</v>
      </c>
      <c r="C169" s="11">
        <v>7.8269018055070383</v>
      </c>
      <c r="D169" s="11">
        <f>C169-B169</f>
        <v>1.3215019591149932</v>
      </c>
      <c r="E169" s="11">
        <v>4.3256208541631089</v>
      </c>
      <c r="F169" s="11">
        <f>SUM(D169:E169)</f>
        <v>5.6471228132781022</v>
      </c>
      <c r="G169" s="200">
        <f t="shared" si="113"/>
        <v>3.4569552008131943E-2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2.0239048755817421</v>
      </c>
      <c r="C170" s="11">
        <v>3.4266485216021767</v>
      </c>
      <c r="D170" s="11">
        <f t="shared" ref="D170:D176" si="118">C170-B170</f>
        <v>1.4027436460204346</v>
      </c>
      <c r="E170" s="11">
        <v>1.7095974493740498</v>
      </c>
      <c r="F170" s="11">
        <f t="shared" ref="F170:F171" si="119">SUM(D170:E170)</f>
        <v>3.1123410953944841</v>
      </c>
      <c r="G170" s="200">
        <f t="shared" si="113"/>
        <v>4.1665839189732212E-2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6.3699683617780639E-2</v>
      </c>
      <c r="C171" s="11">
        <v>6.0540094772026279E-2</v>
      </c>
      <c r="D171" s="11">
        <f t="shared" si="118"/>
        <v>-3.1595888457543603E-3</v>
      </c>
      <c r="E171" s="11">
        <v>3.7226597705172851E-2</v>
      </c>
      <c r="F171" s="11">
        <f t="shared" si="119"/>
        <v>3.4067008859418491E-2</v>
      </c>
      <c r="G171" s="200">
        <f t="shared" si="113"/>
        <v>3.1156221470620249E-2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2.89421925188292</v>
      </c>
      <c r="C172" s="11">
        <v>3.3967929982418834</v>
      </c>
      <c r="D172" s="11">
        <f t="shared" si="118"/>
        <v>0.50257374635896346</v>
      </c>
      <c r="E172" s="11">
        <v>1.4202966233475214</v>
      </c>
      <c r="F172" s="11">
        <f t="shared" ref="F172:F173" si="120">SUM(D172:E172)</f>
        <v>1.9228703697064848</v>
      </c>
      <c r="G172" s="200">
        <f t="shared" si="113"/>
        <v>2.6975405156650201E-2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2.3098534102561907</v>
      </c>
      <c r="C173" s="11">
        <v>3.706769162181109</v>
      </c>
      <c r="D173" s="11">
        <f t="shared" si="118"/>
        <v>1.3969157519249182</v>
      </c>
      <c r="E173" s="11">
        <v>1.476086366857488</v>
      </c>
      <c r="F173" s="11">
        <f t="shared" si="120"/>
        <v>2.8730021187824062</v>
      </c>
      <c r="G173" s="200">
        <f t="shared" si="113"/>
        <v>3.34892227235013E-2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1.4304701821042756</v>
      </c>
      <c r="C174" s="11">
        <v>2.8798978361077738</v>
      </c>
      <c r="D174" s="11">
        <f t="shared" si="118"/>
        <v>1.4494276540034983</v>
      </c>
      <c r="E174" s="11">
        <v>1.0967678933818976</v>
      </c>
      <c r="F174" s="11">
        <f t="shared" ref="F174:F175" si="121">SUM(D174:E174)</f>
        <v>2.5461955473853957</v>
      </c>
      <c r="G174" s="200">
        <f t="shared" si="113"/>
        <v>3.8670562204112802E-2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1.8231187887619997</v>
      </c>
      <c r="C175" s="11">
        <v>2.8403995447385628</v>
      </c>
      <c r="D175" s="11">
        <f t="shared" si="118"/>
        <v>1.0172807559765631</v>
      </c>
      <c r="E175" s="11">
        <v>1.552543510240479</v>
      </c>
      <c r="F175" s="11">
        <f t="shared" si="121"/>
        <v>2.5698242662170419</v>
      </c>
      <c r="G175" s="200">
        <f t="shared" si="113"/>
        <v>4.1924543671560954E-2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0.59841295568049357</v>
      </c>
      <c r="C176" s="11">
        <v>0.73738888749149856</v>
      </c>
      <c r="D176" s="11">
        <f t="shared" si="118"/>
        <v>0.13897593181100498</v>
      </c>
      <c r="E176" s="11">
        <v>0.37349112530301604</v>
      </c>
      <c r="F176" s="11">
        <f t="shared" ref="F176" si="122">SUM(D176:E176)</f>
        <v>0.51246705711402107</v>
      </c>
      <c r="G176" s="200">
        <f t="shared" si="113"/>
        <v>3.2860085387564464E-2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3.5922806136712859</v>
      </c>
      <c r="C177" s="11">
        <v>6.1344901855552436</v>
      </c>
      <c r="D177" s="11">
        <f t="shared" ref="D177" si="123">C177-B177</f>
        <v>2.5422095718839577</v>
      </c>
      <c r="E177" s="11">
        <v>3.0513567484760613</v>
      </c>
      <c r="F177" s="11">
        <f t="shared" ref="F177" si="124">SUM(D177:E177)</f>
        <v>5.5935663203600186</v>
      </c>
      <c r="G177" s="200">
        <f t="shared" si="113"/>
        <v>4.18432387114267E-2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76.243954425775527</v>
      </c>
      <c r="C178" s="11">
        <f t="shared" ref="C178:F178" si="125">SUM(C152:C177)</f>
        <v>90.427273074366468</v>
      </c>
      <c r="D178" s="11">
        <f t="shared" si="125"/>
        <v>14.183318648590969</v>
      </c>
      <c r="E178" s="11">
        <f t="shared" si="125"/>
        <v>42.952693265766598</v>
      </c>
      <c r="F178" s="11">
        <f t="shared" si="125"/>
        <v>57.136011914357574</v>
      </c>
      <c r="G178" s="200">
        <f t="shared" si="113"/>
        <v>3.0237234331421892E-2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17.888276003021492</v>
      </c>
      <c r="C181" s="11">
        <v>17.248624472106556</v>
      </c>
      <c r="D181" s="11">
        <f>C181-B181</f>
        <v>-0.63965153091493576</v>
      </c>
      <c r="E181" s="11">
        <v>7.4639882676862248</v>
      </c>
      <c r="F181" s="11">
        <f>SUM(D181:E181)</f>
        <v>6.824336736771289</v>
      </c>
      <c r="G181" s="200">
        <f>IF(B181&gt;0,(1+(E181/B181))^(1/($C$6-$B$6))-1,0)</f>
        <v>2.3520513072679661E-2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6.3718382598832433</v>
      </c>
      <c r="C182" s="11">
        <v>8.074723768249612</v>
      </c>
      <c r="D182" s="11">
        <f t="shared" ref="D182:D197" si="128">C182-B182</f>
        <v>1.7028855083663688</v>
      </c>
      <c r="E182" s="11">
        <v>3.6081269195612844</v>
      </c>
      <c r="F182" s="11">
        <f t="shared" ref="F182:F189" si="129">SUM(D182:E182)</f>
        <v>5.3110124279276532</v>
      </c>
      <c r="G182" s="200">
        <f t="shared" ref="G182:G184" si="130">IF(B182&gt;0,(1+(E182/B182))^(1/($C$6-$B$6))-1,0)</f>
        <v>3.0364654244287248E-2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11.144340460863855</v>
      </c>
      <c r="C183" s="11">
        <v>10.473709215054093</v>
      </c>
      <c r="D183" s="11">
        <f t="shared" si="128"/>
        <v>-0.67063124580976208</v>
      </c>
      <c r="E183" s="11">
        <v>3.1960786366335721</v>
      </c>
      <c r="F183" s="11">
        <f t="shared" si="129"/>
        <v>2.52544739082381</v>
      </c>
      <c r="G183" s="200">
        <f t="shared" si="130"/>
        <v>1.6952101611606096E-2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7.4558120751363886</v>
      </c>
      <c r="C184" s="11">
        <v>7.8874916690877868</v>
      </c>
      <c r="D184" s="11">
        <f t="shared" si="128"/>
        <v>0.43167959395139821</v>
      </c>
      <c r="E184" s="11">
        <v>4.5771939745551524</v>
      </c>
      <c r="F184" s="11">
        <f t="shared" si="129"/>
        <v>5.0088735685065506</v>
      </c>
      <c r="G184" s="200">
        <f t="shared" si="130"/>
        <v>3.2425237170136789E-2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2.6447924078944571</v>
      </c>
      <c r="C185" s="11">
        <v>2.7265829911952792</v>
      </c>
      <c r="D185" s="11">
        <f t="shared" si="128"/>
        <v>8.1790583300822117E-2</v>
      </c>
      <c r="E185" s="11">
        <v>1.1871849791127451</v>
      </c>
      <c r="F185" s="11">
        <f t="shared" si="129"/>
        <v>1.2689755624135672</v>
      </c>
      <c r="G185" s="200">
        <f>IF(B185&gt;0,(1+(E185/B185))^(1/($C$6-$B$6))-1,0)</f>
        <v>2.5027278526662977E-2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12.235555051877876</v>
      </c>
      <c r="C186" s="11">
        <v>14.52399511538899</v>
      </c>
      <c r="D186" s="11">
        <f t="shared" si="128"/>
        <v>2.2884400635111142</v>
      </c>
      <c r="E186" s="11">
        <v>5.8350476430547928</v>
      </c>
      <c r="F186" s="11">
        <f t="shared" si="129"/>
        <v>8.123487706565907</v>
      </c>
      <c r="G186" s="200">
        <f t="shared" ref="G186:G205" si="131">IF(B186&gt;0,(1+(E186/B186))^(1/($C$6-$B$6))-1,0)</f>
        <v>2.6336870187096073E-2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4.6009255631946031</v>
      </c>
      <c r="C187" s="11">
        <v>2.9928290112479417</v>
      </c>
      <c r="D187" s="11">
        <f t="shared" si="128"/>
        <v>-1.6080965519466615</v>
      </c>
      <c r="E187" s="11">
        <v>1.1965192779074374</v>
      </c>
      <c r="F187" s="11">
        <f t="shared" si="129"/>
        <v>-0.41157727403922406</v>
      </c>
      <c r="G187" s="200">
        <f t="shared" si="131"/>
        <v>1.5530008646204019E-2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5.4798874259020227</v>
      </c>
      <c r="C188" s="11">
        <v>5.895524072728934</v>
      </c>
      <c r="D188" s="11">
        <f t="shared" si="128"/>
        <v>0.41563664682691126</v>
      </c>
      <c r="E188" s="11">
        <v>3.2939999787888175</v>
      </c>
      <c r="F188" s="11">
        <f t="shared" si="129"/>
        <v>3.7096366256157287</v>
      </c>
      <c r="G188" s="200">
        <f t="shared" si="131"/>
        <v>3.1877227229666349E-2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2.9464554451303537</v>
      </c>
      <c r="C189" s="11">
        <v>3.6530536022320126</v>
      </c>
      <c r="D189" s="11">
        <f t="shared" si="128"/>
        <v>0.70659815710165885</v>
      </c>
      <c r="E189" s="11">
        <v>0.89608917811845479</v>
      </c>
      <c r="F189" s="11">
        <f t="shared" si="129"/>
        <v>1.6026873352201136</v>
      </c>
      <c r="G189" s="200">
        <f t="shared" si="131"/>
        <v>1.7859738331968744E-2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3.8232911265422689</v>
      </c>
      <c r="C190" s="11">
        <v>3.8920592898759838</v>
      </c>
      <c r="D190" s="11">
        <f t="shared" si="128"/>
        <v>6.8768163333714938E-2</v>
      </c>
      <c r="E190" s="11">
        <v>1.465465707572118</v>
      </c>
      <c r="F190" s="11">
        <f t="shared" ref="F190:F191" si="132">SUM(D190:E190)</f>
        <v>1.534233870905833</v>
      </c>
      <c r="G190" s="200">
        <f t="shared" si="131"/>
        <v>2.1867096546197562E-2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16.171386845656869</v>
      </c>
      <c r="C191" s="11">
        <v>14.163414775479799</v>
      </c>
      <c r="D191" s="11">
        <f t="shared" si="128"/>
        <v>-2.00797207017707</v>
      </c>
      <c r="E191" s="11">
        <v>6.215627566647413</v>
      </c>
      <c r="F191" s="11">
        <f t="shared" si="132"/>
        <v>4.207655496470343</v>
      </c>
      <c r="G191" s="200">
        <f t="shared" si="131"/>
        <v>2.1919283161768055E-2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29.290654797746836</v>
      </c>
      <c r="C192" s="11">
        <v>22.728618621896796</v>
      </c>
      <c r="D192" s="11">
        <f t="shared" si="128"/>
        <v>-6.5620361758500394</v>
      </c>
      <c r="E192" s="11">
        <v>11.783421454941182</v>
      </c>
      <c r="F192" s="11">
        <f t="shared" ref="F192:F195" si="133">SUM(D192:E192)</f>
        <v>5.2213852790911428</v>
      </c>
      <c r="G192" s="200">
        <f t="shared" si="131"/>
        <v>2.2796535550301034E-2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5.2185129833999673</v>
      </c>
      <c r="C193" s="11">
        <v>1.8810761314874198</v>
      </c>
      <c r="D193" s="11">
        <f t="shared" si="128"/>
        <v>-3.3374368519125475</v>
      </c>
      <c r="E193" s="11">
        <v>2.105320642410978</v>
      </c>
      <c r="F193" s="11">
        <f t="shared" si="133"/>
        <v>-1.2321162095015694</v>
      </c>
      <c r="G193" s="200">
        <f t="shared" si="131"/>
        <v>2.2851956252443406E-2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1.1250120986864032</v>
      </c>
      <c r="C194" s="11">
        <v>1.2965407273190213</v>
      </c>
      <c r="D194" s="11">
        <f t="shared" si="128"/>
        <v>0.17152862863261809</v>
      </c>
      <c r="E194" s="11">
        <v>0.63721484897731084</v>
      </c>
      <c r="F194" s="11">
        <f t="shared" si="133"/>
        <v>0.80874347760992893</v>
      </c>
      <c r="G194" s="200">
        <f t="shared" si="131"/>
        <v>3.0371038259413785E-2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22.968428828916341</v>
      </c>
      <c r="C195" s="11">
        <v>21.989889025988788</v>
      </c>
      <c r="D195" s="11">
        <f t="shared" si="128"/>
        <v>-0.97853980292755338</v>
      </c>
      <c r="E195" s="11">
        <v>7.9219387269090911</v>
      </c>
      <c r="F195" s="11">
        <f t="shared" si="133"/>
        <v>6.9433989239815377</v>
      </c>
      <c r="G195" s="200">
        <f t="shared" si="131"/>
        <v>1.9951339199434592E-2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13.794407171343602</v>
      </c>
      <c r="C196" s="11">
        <v>12.992721236041614</v>
      </c>
      <c r="D196" s="11">
        <f t="shared" si="128"/>
        <v>-0.80168593530198784</v>
      </c>
      <c r="E196" s="11">
        <v>5.3096506620270416</v>
      </c>
      <c r="F196" s="11">
        <f t="shared" ref="F196" si="134">SUM(D196:E196)</f>
        <v>4.5079647267250538</v>
      </c>
      <c r="G196" s="200">
        <f t="shared" si="131"/>
        <v>2.1946527306353492E-2</v>
      </c>
    </row>
    <row r="197" spans="1:14" x14ac:dyDescent="0.2">
      <c r="A197" t="str">
        <f t="shared" si="127"/>
        <v>54 Textiles, printing and other skilled trades</v>
      </c>
      <c r="B197" s="11">
        <v>5.2168592357108565</v>
      </c>
      <c r="C197" s="11">
        <v>5.6438747646602119</v>
      </c>
      <c r="D197" s="11">
        <f t="shared" si="128"/>
        <v>0.42701552894935535</v>
      </c>
      <c r="E197" s="11">
        <v>2.2817789917291966</v>
      </c>
      <c r="F197" s="11">
        <f t="shared" ref="F197" si="135">SUM(D197:E197)</f>
        <v>2.708794520678552</v>
      </c>
      <c r="G197" s="200">
        <f t="shared" si="131"/>
        <v>2.4483305027395597E-2</v>
      </c>
    </row>
    <row r="198" spans="1:14" x14ac:dyDescent="0.2">
      <c r="A198" t="str">
        <f t="shared" si="127"/>
        <v>61 Caring personal service occupations</v>
      </c>
      <c r="B198" s="11">
        <v>40.519744718518211</v>
      </c>
      <c r="C198" s="11">
        <v>49.407084400445356</v>
      </c>
      <c r="D198" s="11">
        <f>C198-B198</f>
        <v>8.8873396819271449</v>
      </c>
      <c r="E198" s="11">
        <v>25.9126056026663</v>
      </c>
      <c r="F198" s="11">
        <f>SUM(D198:E198)</f>
        <v>34.799945284593448</v>
      </c>
      <c r="G198" s="200">
        <f t="shared" si="131"/>
        <v>3.350883716204045E-2</v>
      </c>
    </row>
    <row r="199" spans="1:14" x14ac:dyDescent="0.2">
      <c r="A199" t="str">
        <f t="shared" si="127"/>
        <v>62 Leisure, travel and related personal service occupations</v>
      </c>
      <c r="B199" s="11">
        <v>6.0757029559054923</v>
      </c>
      <c r="C199" s="11">
        <v>5.6001960650091238</v>
      </c>
      <c r="D199" s="11">
        <f t="shared" ref="D199:D205" si="136">C199-B199</f>
        <v>-0.47550689089636844</v>
      </c>
      <c r="E199" s="11">
        <v>2.6558196035758486</v>
      </c>
      <c r="F199" s="11">
        <f t="shared" ref="F199:F200" si="137">SUM(D199:E199)</f>
        <v>2.1803127126794801</v>
      </c>
      <c r="G199" s="200">
        <f t="shared" si="131"/>
        <v>2.4470749862918861E-2</v>
      </c>
    </row>
    <row r="200" spans="1:14" x14ac:dyDescent="0.2">
      <c r="A200" t="str">
        <f t="shared" si="127"/>
        <v>63 Community and civil enforcement occupations</v>
      </c>
      <c r="B200" s="11">
        <v>0.2232173490523974</v>
      </c>
      <c r="C200" s="11">
        <v>0.17844518999021436</v>
      </c>
      <c r="D200" s="11">
        <f t="shared" si="136"/>
        <v>-4.4772159062183042E-2</v>
      </c>
      <c r="E200" s="11">
        <v>6.2993806054121068E-2</v>
      </c>
      <c r="F200" s="11">
        <f t="shared" si="137"/>
        <v>1.8221646991938026E-2</v>
      </c>
      <c r="G200" s="200">
        <f t="shared" si="131"/>
        <v>1.6710340723577133E-2</v>
      </c>
    </row>
    <row r="201" spans="1:14" x14ac:dyDescent="0.2">
      <c r="A201" t="str">
        <f t="shared" si="127"/>
        <v>71 Sales occupations</v>
      </c>
      <c r="B201" s="11">
        <v>19.637376200096291</v>
      </c>
      <c r="C201" s="11">
        <v>19.088726046960204</v>
      </c>
      <c r="D201" s="11">
        <f t="shared" si="136"/>
        <v>-0.54865015313608723</v>
      </c>
      <c r="E201" s="11">
        <v>8.4474320838383576</v>
      </c>
      <c r="F201" s="11">
        <f t="shared" ref="F201:F202" si="138">SUM(D201:E201)</f>
        <v>7.8987819307022704</v>
      </c>
      <c r="G201" s="200">
        <f t="shared" si="131"/>
        <v>2.4139696857816029E-2</v>
      </c>
    </row>
    <row r="202" spans="1:14" x14ac:dyDescent="0.2">
      <c r="A202" t="str">
        <f t="shared" si="127"/>
        <v>72 Customer service occupations</v>
      </c>
      <c r="B202" s="11">
        <v>6.7478487200988209</v>
      </c>
      <c r="C202" s="11">
        <v>9.9326508897754522</v>
      </c>
      <c r="D202" s="11">
        <f t="shared" si="136"/>
        <v>3.1848021696766313</v>
      </c>
      <c r="E202" s="11">
        <v>3.7343463658070535</v>
      </c>
      <c r="F202" s="11">
        <f t="shared" si="138"/>
        <v>6.9191485354836848</v>
      </c>
      <c r="G202" s="200">
        <f t="shared" si="131"/>
        <v>2.9798986424727447E-2</v>
      </c>
    </row>
    <row r="203" spans="1:14" x14ac:dyDescent="0.2">
      <c r="A203" t="str">
        <f t="shared" si="127"/>
        <v>81 Process, plant and machine operatives</v>
      </c>
      <c r="B203" s="11">
        <v>9.8612151985030909</v>
      </c>
      <c r="C203" s="11">
        <v>16.187530770738512</v>
      </c>
      <c r="D203" s="11">
        <f t="shared" si="136"/>
        <v>6.326315572235421</v>
      </c>
      <c r="E203" s="11">
        <v>5.305073450641447</v>
      </c>
      <c r="F203" s="11">
        <f t="shared" ref="F203:F204" si="139">SUM(D203:E203)</f>
        <v>11.631389022876867</v>
      </c>
      <c r="G203" s="200">
        <f t="shared" si="131"/>
        <v>2.9113460616041698E-2</v>
      </c>
    </row>
    <row r="204" spans="1:14" x14ac:dyDescent="0.2">
      <c r="A204" t="str">
        <f t="shared" si="127"/>
        <v>82 Transport and mobile machine drivers and operatives</v>
      </c>
      <c r="B204" s="11">
        <v>10.418364114202392</v>
      </c>
      <c r="C204" s="11">
        <v>15.31889530810952</v>
      </c>
      <c r="D204" s="11">
        <f t="shared" si="136"/>
        <v>4.9005311939071277</v>
      </c>
      <c r="E204" s="11">
        <v>6.8487235082452456</v>
      </c>
      <c r="F204" s="11">
        <f t="shared" si="139"/>
        <v>11.749254702152374</v>
      </c>
      <c r="G204" s="200">
        <f t="shared" si="131"/>
        <v>3.4255813562190873E-2</v>
      </c>
    </row>
    <row r="205" spans="1:14" x14ac:dyDescent="0.2">
      <c r="A205" t="str">
        <f t="shared" si="127"/>
        <v>91 Elementary trades and related occupations</v>
      </c>
      <c r="B205" s="11">
        <v>2.847295214306464</v>
      </c>
      <c r="C205" s="11">
        <v>3.5110520469443185</v>
      </c>
      <c r="D205" s="11">
        <f t="shared" si="136"/>
        <v>0.66375683263785445</v>
      </c>
      <c r="E205" s="11">
        <v>1.0927827207011613</v>
      </c>
      <c r="F205" s="11">
        <f t="shared" ref="F205" si="140">SUM(D205:E205)</f>
        <v>1.7565395533390158</v>
      </c>
      <c r="G205" s="200">
        <f t="shared" si="131"/>
        <v>2.1891580463965887E-2</v>
      </c>
    </row>
    <row r="206" spans="1:14" x14ac:dyDescent="0.2">
      <c r="A206" t="str">
        <f t="shared" si="127"/>
        <v>92 Elementary administration and service occupations</v>
      </c>
      <c r="B206" s="11">
        <v>18.203045772192208</v>
      </c>
      <c r="C206" s="11">
        <v>17.650142733489467</v>
      </c>
      <c r="D206" s="11">
        <f t="shared" ref="D206" si="141">C206-B206</f>
        <v>-0.55290303870274116</v>
      </c>
      <c r="E206" s="11">
        <v>9.08542932289871</v>
      </c>
      <c r="F206" s="11">
        <f t="shared" ref="F206" si="142">SUM(D206:E206)</f>
        <v>8.5325262841959688</v>
      </c>
      <c r="G206" s="200">
        <f t="shared" ref="G206:G207" si="143">IF(B206&gt;0,(1+(E206/B206))^(1/($C$6-$B$6))-1,0)</f>
        <v>2.7359277369787494E-2</v>
      </c>
    </row>
    <row r="207" spans="1:14" x14ac:dyDescent="0.2">
      <c r="A207" t="str">
        <f t="shared" si="127"/>
        <v>All occupations</v>
      </c>
      <c r="B207" s="11">
        <f>SUM(B181:B206)</f>
        <v>282.9102460237828</v>
      </c>
      <c r="C207" s="11">
        <f t="shared" ref="C207:F207" si="144">SUM(C181:C206)</f>
        <v>294.93945194150302</v>
      </c>
      <c r="D207" s="11">
        <f t="shared" si="144"/>
        <v>12.029205917720203</v>
      </c>
      <c r="E207" s="11">
        <f t="shared" si="144"/>
        <v>132.11985392106106</v>
      </c>
      <c r="F207" s="11">
        <f t="shared" si="144"/>
        <v>144.14905983878126</v>
      </c>
      <c r="G207" s="200">
        <f t="shared" si="143"/>
        <v>2.5877239664806595E-2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13.652267846278903</v>
      </c>
      <c r="C210" s="11">
        <v>10.689231865496323</v>
      </c>
      <c r="D210" s="11">
        <f>C210-B210</f>
        <v>-2.9630359807825801</v>
      </c>
      <c r="E210" s="11">
        <v>5.7969592705803121</v>
      </c>
      <c r="F210" s="11">
        <f>SUM(D210:E210)</f>
        <v>2.833923289797732</v>
      </c>
      <c r="G210" s="200">
        <f>IF(B210&gt;0,(1+(E210/B210))^(1/($C$6-$B$6))-1,0)</f>
        <v>2.3873972653400299E-2</v>
      </c>
    </row>
    <row r="211" spans="1:7" x14ac:dyDescent="0.2">
      <c r="A211" t="str">
        <f t="shared" si="146"/>
        <v>12 Other managers and proprietors</v>
      </c>
      <c r="B211" s="11">
        <v>7.0614701245840843</v>
      </c>
      <c r="C211" s="11">
        <v>8.8052233167940237</v>
      </c>
      <c r="D211" s="11">
        <f t="shared" ref="D211:D226" si="147">C211-B211</f>
        <v>1.7437531922099394</v>
      </c>
      <c r="E211" s="11">
        <v>5.1063240537705852</v>
      </c>
      <c r="F211" s="11">
        <f t="shared" ref="F211:F218" si="148">SUM(D211:E211)</f>
        <v>6.8500772459805246</v>
      </c>
      <c r="G211" s="200">
        <f t="shared" ref="G211:G213" si="149">IF(B211&gt;0,(1+(E211/B211))^(1/($C$6-$B$6))-1,0)</f>
        <v>3.69419599280294E-2</v>
      </c>
    </row>
    <row r="212" spans="1:7" x14ac:dyDescent="0.2">
      <c r="A212" t="str">
        <f t="shared" si="146"/>
        <v>21 Science, research, engineering and technology professionals</v>
      </c>
      <c r="B212" s="11">
        <v>8.0409723297267099</v>
      </c>
      <c r="C212" s="11">
        <v>7.0147416128942153</v>
      </c>
      <c r="D212" s="11">
        <f t="shared" si="147"/>
        <v>-1.0262307168324947</v>
      </c>
      <c r="E212" s="11">
        <v>2.6759426981152838</v>
      </c>
      <c r="F212" s="11">
        <f t="shared" si="148"/>
        <v>1.6497119812827892</v>
      </c>
      <c r="G212" s="200">
        <f t="shared" si="149"/>
        <v>1.93361223677051E-2</v>
      </c>
    </row>
    <row r="213" spans="1:7" x14ac:dyDescent="0.2">
      <c r="A213" t="str">
        <f t="shared" si="146"/>
        <v>22 Health professionals</v>
      </c>
      <c r="B213" s="11">
        <v>5.3853902326265608</v>
      </c>
      <c r="C213" s="11">
        <v>4.8066353060584346</v>
      </c>
      <c r="D213" s="11">
        <f t="shared" si="147"/>
        <v>-0.57875492656812622</v>
      </c>
      <c r="E213" s="11">
        <v>2.8974288987879642</v>
      </c>
      <c r="F213" s="11">
        <f t="shared" si="148"/>
        <v>2.318673972219838</v>
      </c>
      <c r="G213" s="200">
        <f t="shared" si="149"/>
        <v>2.9115375059480808E-2</v>
      </c>
    </row>
    <row r="214" spans="1:7" x14ac:dyDescent="0.2">
      <c r="A214" t="str">
        <f t="shared" si="146"/>
        <v>23 Teaching and other educational professionals</v>
      </c>
      <c r="B214" s="11">
        <v>2.0414929962351955</v>
      </c>
      <c r="C214" s="11">
        <v>1.6245458575757914</v>
      </c>
      <c r="D214" s="11">
        <f t="shared" si="147"/>
        <v>-0.41694713865940414</v>
      </c>
      <c r="E214" s="11">
        <v>0.98848393624017783</v>
      </c>
      <c r="F214" s="11">
        <f t="shared" si="148"/>
        <v>0.57153679758077369</v>
      </c>
      <c r="G214" s="200">
        <f>IF(B214&gt;0,(1+(E214/B214))^(1/($C$6-$B$6))-1,0)</f>
        <v>2.6674468035913002E-2</v>
      </c>
    </row>
    <row r="215" spans="1:7" x14ac:dyDescent="0.2">
      <c r="A215" t="str">
        <f t="shared" si="146"/>
        <v>24 Business, media and public service professionals</v>
      </c>
      <c r="B215" s="11">
        <v>7.7655747255155259</v>
      </c>
      <c r="C215" s="11">
        <v>6.9941417255876654</v>
      </c>
      <c r="D215" s="11">
        <f t="shared" si="147"/>
        <v>-0.77143299992786041</v>
      </c>
      <c r="E215" s="11">
        <v>3.3604514182382537</v>
      </c>
      <c r="F215" s="11">
        <f t="shared" si="148"/>
        <v>2.5890184183103933</v>
      </c>
      <c r="G215" s="200">
        <f t="shared" ref="G215:G234" si="150">IF(B215&gt;0,(1+(E215/B215))^(1/($C$6-$B$6))-1,0)</f>
        <v>2.4262088340076149E-2</v>
      </c>
    </row>
    <row r="216" spans="1:7" x14ac:dyDescent="0.2">
      <c r="A216" t="str">
        <f t="shared" si="146"/>
        <v>31 Science, engineering and technology associate professionals</v>
      </c>
      <c r="B216" s="11">
        <v>3.8302954974826591</v>
      </c>
      <c r="C216" s="11">
        <v>3.0983236130187328</v>
      </c>
      <c r="D216" s="11">
        <f t="shared" si="147"/>
        <v>-0.73197188446392625</v>
      </c>
      <c r="E216" s="11">
        <v>1.2617890445664082</v>
      </c>
      <c r="F216" s="11">
        <f t="shared" si="148"/>
        <v>0.52981716010248192</v>
      </c>
      <c r="G216" s="200">
        <f t="shared" si="150"/>
        <v>1.9164345089256685E-2</v>
      </c>
    </row>
    <row r="217" spans="1:7" x14ac:dyDescent="0.2">
      <c r="A217" t="str">
        <f t="shared" si="146"/>
        <v>32 Health and social care associate professionals</v>
      </c>
      <c r="B217" s="11">
        <v>3.8503396747708569</v>
      </c>
      <c r="C217" s="11">
        <v>3.061088284316773</v>
      </c>
      <c r="D217" s="11">
        <f t="shared" si="147"/>
        <v>-0.78925139045408388</v>
      </c>
      <c r="E217" s="11">
        <v>1.9710629559439223</v>
      </c>
      <c r="F217" s="11">
        <f t="shared" si="148"/>
        <v>1.1818115654898385</v>
      </c>
      <c r="G217" s="200">
        <f t="shared" si="150"/>
        <v>2.7941909870703663E-2</v>
      </c>
    </row>
    <row r="218" spans="1:7" x14ac:dyDescent="0.2">
      <c r="A218" t="str">
        <f t="shared" si="146"/>
        <v>33 Protective service occupations</v>
      </c>
      <c r="B218" s="11">
        <v>3.4875160777199543</v>
      </c>
      <c r="C218" s="11">
        <v>3.7431842787523162</v>
      </c>
      <c r="D218" s="11">
        <f t="shared" si="147"/>
        <v>0.25566820103236187</v>
      </c>
      <c r="E218" s="11">
        <v>1.2271198454780057</v>
      </c>
      <c r="F218" s="11">
        <f t="shared" si="148"/>
        <v>1.4827880465103676</v>
      </c>
      <c r="G218" s="200">
        <f t="shared" si="150"/>
        <v>2.0302136759962064E-2</v>
      </c>
    </row>
    <row r="219" spans="1:7" x14ac:dyDescent="0.2">
      <c r="A219" t="str">
        <f t="shared" si="146"/>
        <v>34 Culture, media and sports occupations</v>
      </c>
      <c r="B219" s="11">
        <v>1.7583572964527479</v>
      </c>
      <c r="C219" s="11">
        <v>1.1829532642659459</v>
      </c>
      <c r="D219" s="11">
        <f t="shared" si="147"/>
        <v>-0.57540403218680192</v>
      </c>
      <c r="E219" s="11">
        <v>0.54333972082425219</v>
      </c>
      <c r="F219" s="11">
        <f t="shared" ref="F219:F220" si="151">SUM(D219:E219)</f>
        <v>-3.2064311362549724E-2</v>
      </c>
      <c r="G219" s="200">
        <f t="shared" si="150"/>
        <v>1.8113200674321428E-2</v>
      </c>
    </row>
    <row r="220" spans="1:7" x14ac:dyDescent="0.2">
      <c r="A220" t="str">
        <f t="shared" si="146"/>
        <v>35 Business and public service associate professionals</v>
      </c>
      <c r="B220" s="11">
        <v>12.60679904757421</v>
      </c>
      <c r="C220" s="11">
        <v>9.3693185181477006</v>
      </c>
      <c r="D220" s="11">
        <f t="shared" si="147"/>
        <v>-3.2374805294265094</v>
      </c>
      <c r="E220" s="11">
        <v>4.602848131027903</v>
      </c>
      <c r="F220" s="11">
        <f t="shared" si="151"/>
        <v>1.3653676016013936</v>
      </c>
      <c r="G220" s="200">
        <f t="shared" si="150"/>
        <v>2.0965677684590789E-2</v>
      </c>
    </row>
    <row r="221" spans="1:7" x14ac:dyDescent="0.2">
      <c r="A221" t="str">
        <f t="shared" si="146"/>
        <v>41 Administrative occupations</v>
      </c>
      <c r="B221" s="11">
        <v>33.572303668048733</v>
      </c>
      <c r="C221" s="11">
        <v>22.451309133765875</v>
      </c>
      <c r="D221" s="11">
        <f t="shared" si="147"/>
        <v>-11.120994534282858</v>
      </c>
      <c r="E221" s="11">
        <v>12.806019215683882</v>
      </c>
      <c r="F221" s="11">
        <f t="shared" ref="F221:F224" si="152">SUM(D221:E221)</f>
        <v>1.6850246814010248</v>
      </c>
      <c r="G221" s="200">
        <f t="shared" si="150"/>
        <v>2.1775754381340384E-2</v>
      </c>
    </row>
    <row r="222" spans="1:7" x14ac:dyDescent="0.2">
      <c r="A222" t="str">
        <f t="shared" si="146"/>
        <v>42 Secretarial and related occupations</v>
      </c>
      <c r="B222" s="11">
        <v>5.8999529507362682</v>
      </c>
      <c r="C222" s="11">
        <v>1.3653498003280113</v>
      </c>
      <c r="D222" s="11">
        <f t="shared" si="147"/>
        <v>-4.5346031504082571</v>
      </c>
      <c r="E222" s="11">
        <v>1.7791643759031619</v>
      </c>
      <c r="F222" s="11">
        <f t="shared" si="152"/>
        <v>-2.7554387745050954</v>
      </c>
      <c r="G222" s="200">
        <f t="shared" si="150"/>
        <v>1.7725954697603408E-2</v>
      </c>
    </row>
    <row r="223" spans="1:7" x14ac:dyDescent="0.2">
      <c r="A223" t="str">
        <f t="shared" si="146"/>
        <v>51 Skilled agricultural and related trades</v>
      </c>
      <c r="B223" s="11">
        <v>1.9344340920083276</v>
      </c>
      <c r="C223" s="11">
        <v>1.9101168928095007</v>
      </c>
      <c r="D223" s="11">
        <f t="shared" si="147"/>
        <v>-2.4317199198826911E-2</v>
      </c>
      <c r="E223" s="11">
        <v>1.1151443515775858</v>
      </c>
      <c r="F223" s="11">
        <f t="shared" si="152"/>
        <v>1.0908271523787589</v>
      </c>
      <c r="G223" s="200">
        <f t="shared" si="150"/>
        <v>3.0811032650349901E-2</v>
      </c>
    </row>
    <row r="224" spans="1:7" x14ac:dyDescent="0.2">
      <c r="A224" t="str">
        <f t="shared" si="146"/>
        <v>52 Skilled metal, electrical and electronic trades</v>
      </c>
      <c r="B224" s="11">
        <v>13.507840242152595</v>
      </c>
      <c r="C224" s="11">
        <v>11.411868203865428</v>
      </c>
      <c r="D224" s="11">
        <f t="shared" si="147"/>
        <v>-2.0959720382871669</v>
      </c>
      <c r="E224" s="11">
        <v>4.8200327659514368</v>
      </c>
      <c r="F224" s="11">
        <f t="shared" si="152"/>
        <v>2.7240607276642699</v>
      </c>
      <c r="G224" s="200">
        <f t="shared" si="150"/>
        <v>2.0551855760610138E-2</v>
      </c>
    </row>
    <row r="225" spans="1:7" x14ac:dyDescent="0.2">
      <c r="A225" t="str">
        <f t="shared" si="146"/>
        <v>53 Skilled construction and building trades</v>
      </c>
      <c r="B225" s="11">
        <v>13.54950387065281</v>
      </c>
      <c r="C225" s="11">
        <v>14.791754830100603</v>
      </c>
      <c r="D225" s="11">
        <f t="shared" si="147"/>
        <v>1.2422509594477926</v>
      </c>
      <c r="E225" s="11">
        <v>6.9809011132446273</v>
      </c>
      <c r="F225" s="11">
        <f t="shared" ref="F225" si="153">SUM(D225:E225)</f>
        <v>8.2231520726924199</v>
      </c>
      <c r="G225" s="200">
        <f t="shared" si="150"/>
        <v>2.8091120464686758E-2</v>
      </c>
    </row>
    <row r="226" spans="1:7" x14ac:dyDescent="0.2">
      <c r="A226" t="str">
        <f t="shared" si="146"/>
        <v>54 Textiles, printing and other skilled trades</v>
      </c>
      <c r="B226" s="11">
        <v>5.6405177275271878</v>
      </c>
      <c r="C226" s="11">
        <v>5.2077381755913068</v>
      </c>
      <c r="D226" s="11">
        <f t="shared" si="147"/>
        <v>-0.43277955193588102</v>
      </c>
      <c r="E226" s="11">
        <v>2.2113714414245949</v>
      </c>
      <c r="F226" s="11">
        <f t="shared" ref="F226" si="154">SUM(D226:E226)</f>
        <v>1.7785918894887138</v>
      </c>
      <c r="G226" s="200">
        <f t="shared" si="150"/>
        <v>2.2296826965348293E-2</v>
      </c>
    </row>
    <row r="227" spans="1:7" x14ac:dyDescent="0.2">
      <c r="A227" t="str">
        <f t="shared" si="146"/>
        <v>61 Caring personal service occupations</v>
      </c>
      <c r="B227" s="11">
        <v>27.523820732783374</v>
      </c>
      <c r="C227" s="11">
        <v>23.75572279435082</v>
      </c>
      <c r="D227" s="11">
        <f>C227-B227</f>
        <v>-3.7680979384325539</v>
      </c>
      <c r="E227" s="11">
        <v>14.207735182245299</v>
      </c>
      <c r="F227" s="11">
        <f>SUM(D227:E227)</f>
        <v>10.439637243812745</v>
      </c>
      <c r="G227" s="200">
        <f t="shared" si="150"/>
        <v>2.8135584013684545E-2</v>
      </c>
    </row>
    <row r="228" spans="1:7" x14ac:dyDescent="0.2">
      <c r="A228" t="str">
        <f t="shared" si="146"/>
        <v>62 Leisure, travel and related personal service occupations</v>
      </c>
      <c r="B228" s="11">
        <v>6.5412238551180497</v>
      </c>
      <c r="C228" s="11">
        <v>5.4663797575198592</v>
      </c>
      <c r="D228" s="11">
        <f t="shared" ref="D228:D234" si="155">C228-B228</f>
        <v>-1.0748440975981906</v>
      </c>
      <c r="E228" s="11">
        <v>3.0486150116039745</v>
      </c>
      <c r="F228" s="11">
        <f t="shared" ref="F228:F229" si="156">SUM(D228:E228)</f>
        <v>1.973770914005784</v>
      </c>
      <c r="G228" s="200">
        <f t="shared" si="150"/>
        <v>2.5833364015197313E-2</v>
      </c>
    </row>
    <row r="229" spans="1:7" x14ac:dyDescent="0.2">
      <c r="A229" t="str">
        <f t="shared" si="146"/>
        <v>63 Community and civil enforcement occupations</v>
      </c>
      <c r="B229" s="11">
        <v>0.3587149867676524</v>
      </c>
      <c r="C229" s="11">
        <v>0.32277380438022979</v>
      </c>
      <c r="D229" s="11">
        <f t="shared" si="155"/>
        <v>-3.594118238742261E-2</v>
      </c>
      <c r="E229" s="11">
        <v>0.14243252428477501</v>
      </c>
      <c r="F229" s="11">
        <f t="shared" si="156"/>
        <v>0.1064913418973524</v>
      </c>
      <c r="G229" s="200">
        <f t="shared" si="150"/>
        <v>2.254180014403806E-2</v>
      </c>
    </row>
    <row r="230" spans="1:7" x14ac:dyDescent="0.2">
      <c r="A230" t="str">
        <f t="shared" si="146"/>
        <v>71 Sales occupations</v>
      </c>
      <c r="B230" s="11">
        <v>18.864387585211581</v>
      </c>
      <c r="C230" s="11">
        <v>14.383315612573318</v>
      </c>
      <c r="D230" s="11">
        <f t="shared" si="155"/>
        <v>-4.4810719726382633</v>
      </c>
      <c r="E230" s="11">
        <v>8.013248367824195</v>
      </c>
      <c r="F230" s="11">
        <f t="shared" ref="F230:F231" si="157">SUM(D230:E230)</f>
        <v>3.5321763951859317</v>
      </c>
      <c r="G230" s="200">
        <f t="shared" si="150"/>
        <v>2.3881958341850584E-2</v>
      </c>
    </row>
    <row r="231" spans="1:7" x14ac:dyDescent="0.2">
      <c r="A231" t="str">
        <f t="shared" si="146"/>
        <v>72 Customer service occupations</v>
      </c>
      <c r="B231" s="11">
        <v>7.0709745000674324</v>
      </c>
      <c r="C231" s="11">
        <v>9.1063396953192779</v>
      </c>
      <c r="D231" s="11">
        <f t="shared" si="155"/>
        <v>2.0353651952518454</v>
      </c>
      <c r="E231" s="11">
        <v>4.358303698327342</v>
      </c>
      <c r="F231" s="11">
        <f t="shared" si="157"/>
        <v>6.3936688935791874</v>
      </c>
      <c r="G231" s="200">
        <f t="shared" si="150"/>
        <v>3.2529896946954961E-2</v>
      </c>
    </row>
    <row r="232" spans="1:7" x14ac:dyDescent="0.2">
      <c r="A232" t="str">
        <f t="shared" si="146"/>
        <v>81 Process, plant and machine operatives</v>
      </c>
      <c r="B232" s="11">
        <v>12.172415685146975</v>
      </c>
      <c r="C232" s="11">
        <v>16.866968444740909</v>
      </c>
      <c r="D232" s="11">
        <f t="shared" si="155"/>
        <v>4.6945527595939343</v>
      </c>
      <c r="E232" s="11">
        <v>6.8848394379279556</v>
      </c>
      <c r="F232" s="11">
        <f t="shared" ref="F232:F233" si="158">SUM(D232:E232)</f>
        <v>11.579392197521891</v>
      </c>
      <c r="G232" s="200">
        <f t="shared" si="150"/>
        <v>3.0336072362257438E-2</v>
      </c>
    </row>
    <row r="233" spans="1:7" x14ac:dyDescent="0.2">
      <c r="A233" t="str">
        <f t="shared" si="146"/>
        <v>82 Transport and mobile machine drivers and operatives</v>
      </c>
      <c r="B233" s="11">
        <v>16.399174691658033</v>
      </c>
      <c r="C233" s="11">
        <v>21.879950075688221</v>
      </c>
      <c r="D233" s="11">
        <f t="shared" si="155"/>
        <v>5.4807753840301885</v>
      </c>
      <c r="E233" s="11">
        <v>11.766349634780427</v>
      </c>
      <c r="F233" s="11">
        <f t="shared" si="158"/>
        <v>17.247125018810614</v>
      </c>
      <c r="G233" s="200">
        <f t="shared" si="150"/>
        <v>3.6715813826739385E-2</v>
      </c>
    </row>
    <row r="234" spans="1:7" x14ac:dyDescent="0.2">
      <c r="A234" t="str">
        <f t="shared" si="146"/>
        <v>91 Elementary trades and related occupations</v>
      </c>
      <c r="B234" s="11">
        <v>5.1672683464674805</v>
      </c>
      <c r="C234" s="11">
        <v>5.1519896655149742</v>
      </c>
      <c r="D234" s="11">
        <f t="shared" si="155"/>
        <v>-1.5278680952506285E-2</v>
      </c>
      <c r="E234" s="11">
        <v>1.9888663428221123</v>
      </c>
      <c r="F234" s="11">
        <f t="shared" ref="F234" si="159">SUM(D234:E234)</f>
        <v>1.973587661869606</v>
      </c>
      <c r="G234" s="200">
        <f t="shared" si="150"/>
        <v>2.1945728334306303E-2</v>
      </c>
    </row>
    <row r="235" spans="1:7" x14ac:dyDescent="0.2">
      <c r="A235" t="str">
        <f t="shared" si="146"/>
        <v>92 Elementary administration and service occupations</v>
      </c>
      <c r="B235" s="11">
        <v>33.347303631330462</v>
      </c>
      <c r="C235" s="11">
        <v>36.43797916133807</v>
      </c>
      <c r="D235" s="11">
        <f t="shared" ref="D235" si="160">C235-B235</f>
        <v>3.0906755300076085</v>
      </c>
      <c r="E235" s="11">
        <v>18.846813523904473</v>
      </c>
      <c r="F235" s="11">
        <f t="shared" ref="F235" si="161">SUM(D235:E235)</f>
        <v>21.937489053912081</v>
      </c>
      <c r="G235" s="200">
        <f t="shared" ref="G235:G236" si="162">IF(B235&gt;0,(1+(E235/B235))^(1/($C$6-$B$6))-1,0)</f>
        <v>3.0316659561646198E-2</v>
      </c>
    </row>
    <row r="236" spans="1:7" x14ac:dyDescent="0.2">
      <c r="A236" t="str">
        <f t="shared" si="146"/>
        <v>All occupations</v>
      </c>
      <c r="B236" s="11">
        <f>SUM(B210:B235)</f>
        <v>271.03031241464441</v>
      </c>
      <c r="C236" s="11">
        <f t="shared" ref="C236:F236" si="163">SUM(C210:C235)</f>
        <v>250.89894369079431</v>
      </c>
      <c r="D236" s="11">
        <f t="shared" si="163"/>
        <v>-20.131368723850031</v>
      </c>
      <c r="E236" s="11">
        <f t="shared" si="163"/>
        <v>129.40158696107889</v>
      </c>
      <c r="F236" s="11">
        <f t="shared" si="163"/>
        <v>109.27021823722887</v>
      </c>
      <c r="G236" s="200">
        <f t="shared" si="162"/>
        <v>2.6362368055202312E-2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10.063242955221561</v>
      </c>
      <c r="C239" s="11">
        <v>5.9613701618483814</v>
      </c>
      <c r="D239" s="11">
        <f>C239-B239</f>
        <v>-4.1018727933731798</v>
      </c>
      <c r="E239" s="11">
        <v>3.4440176896292201</v>
      </c>
      <c r="F239" s="11">
        <f>SUM(D239:E239)</f>
        <v>-0.65785510374395972</v>
      </c>
      <c r="G239" s="200">
        <f>IF(B239&gt;0,(1+(E239/B239))^(1/($C$6-$B$6))-1,0)</f>
        <v>1.9816313378203665E-2</v>
      </c>
    </row>
    <row r="240" spans="1:7" x14ac:dyDescent="0.2">
      <c r="A240" t="str">
        <f t="shared" si="165"/>
        <v>12 Other managers and proprietors</v>
      </c>
      <c r="B240" s="11">
        <v>4.7107914496189922</v>
      </c>
      <c r="C240" s="11">
        <v>3.6891640228017217</v>
      </c>
      <c r="D240" s="11">
        <f t="shared" ref="D240:D255" si="166">C240-B240</f>
        <v>-1.0216274268172705</v>
      </c>
      <c r="E240" s="11">
        <v>2.2289644963073107</v>
      </c>
      <c r="F240" s="11">
        <f t="shared" ref="F240:F247" si="167">SUM(D240:E240)</f>
        <v>1.2073370694900403</v>
      </c>
      <c r="G240" s="200">
        <f t="shared" ref="G240:G242" si="168">IF(B240&gt;0,(1+(E240/B240))^(1/($C$6-$B$6))-1,0)</f>
        <v>2.6163795262587941E-2</v>
      </c>
    </row>
    <row r="241" spans="1:7" x14ac:dyDescent="0.2">
      <c r="A241" t="str">
        <f t="shared" si="165"/>
        <v>21 Science, research, engineering and technology professionals</v>
      </c>
      <c r="B241" s="11">
        <v>4.7318273389947096</v>
      </c>
      <c r="C241" s="11">
        <v>2.8357564754948066</v>
      </c>
      <c r="D241" s="11">
        <f t="shared" si="166"/>
        <v>-1.8960708634999031</v>
      </c>
      <c r="E241" s="11">
        <v>1.171025024677067</v>
      </c>
      <c r="F241" s="11">
        <f t="shared" si="167"/>
        <v>-0.72504583882283602</v>
      </c>
      <c r="G241" s="200">
        <f t="shared" si="168"/>
        <v>1.4850808716629693E-2</v>
      </c>
    </row>
    <row r="242" spans="1:7" x14ac:dyDescent="0.2">
      <c r="A242" t="str">
        <f t="shared" si="165"/>
        <v>22 Health professionals</v>
      </c>
      <c r="B242" s="11">
        <v>2.589431651607486</v>
      </c>
      <c r="C242" s="11">
        <v>1.1313917871187746</v>
      </c>
      <c r="D242" s="11">
        <f t="shared" si="166"/>
        <v>-1.4580398644887114</v>
      </c>
      <c r="E242" s="11">
        <v>0.83394193899505176</v>
      </c>
      <c r="F242" s="11">
        <f t="shared" si="167"/>
        <v>-0.62409792549365961</v>
      </c>
      <c r="G242" s="200">
        <f t="shared" si="168"/>
        <v>1.8786831818540684E-2</v>
      </c>
    </row>
    <row r="243" spans="1:7" x14ac:dyDescent="0.2">
      <c r="A243" t="str">
        <f t="shared" si="165"/>
        <v>23 Teaching and other educational professionals</v>
      </c>
      <c r="B243" s="11">
        <v>1.4278156204319989</v>
      </c>
      <c r="C243" s="11">
        <v>0.73949589372431468</v>
      </c>
      <c r="D243" s="11">
        <f t="shared" si="166"/>
        <v>-0.68831972670768427</v>
      </c>
      <c r="E243" s="11">
        <v>0.51471130026662504</v>
      </c>
      <c r="F243" s="11">
        <f t="shared" si="167"/>
        <v>-0.17360842644105923</v>
      </c>
      <c r="G243" s="200">
        <f>IF(B243&gt;0,(1+(E243/B243))^(1/($C$6-$B$6))-1,0)</f>
        <v>2.0734971639237321E-2</v>
      </c>
    </row>
    <row r="244" spans="1:7" x14ac:dyDescent="0.2">
      <c r="A244" t="str">
        <f t="shared" si="165"/>
        <v>24 Business, media and public service professionals</v>
      </c>
      <c r="B244" s="11">
        <v>4.8075897698605496</v>
      </c>
      <c r="C244" s="11">
        <v>2.8376808579909603</v>
      </c>
      <c r="D244" s="11">
        <f t="shared" si="166"/>
        <v>-1.9699089118695894</v>
      </c>
      <c r="E244" s="11">
        <v>1.5422316548403201</v>
      </c>
      <c r="F244" s="11">
        <f t="shared" si="167"/>
        <v>-0.42767725702926929</v>
      </c>
      <c r="G244" s="200">
        <f t="shared" ref="G244:G263" si="169">IF(B244&gt;0,(1+(E244/B244))^(1/($C$6-$B$6))-1,0)</f>
        <v>1.8721817393467344E-2</v>
      </c>
    </row>
    <row r="245" spans="1:7" x14ac:dyDescent="0.2">
      <c r="A245" t="str">
        <f t="shared" si="165"/>
        <v>31 Science, engineering and technology associate professionals</v>
      </c>
      <c r="B245" s="11">
        <v>3.0859336512797526</v>
      </c>
      <c r="C245" s="11">
        <v>1.7071002982627101</v>
      </c>
      <c r="D245" s="11">
        <f t="shared" si="166"/>
        <v>-1.3788333530170425</v>
      </c>
      <c r="E245" s="11">
        <v>0.77604249762198352</v>
      </c>
      <c r="F245" s="11">
        <f t="shared" si="167"/>
        <v>-0.60279085539505894</v>
      </c>
      <c r="G245" s="200">
        <f>IF(B245&gt;0,(1+(E245/B245))^(1/($C$6-$B$6))-1,0)</f>
        <v>1.5067368931884983E-2</v>
      </c>
    </row>
    <row r="246" spans="1:7" x14ac:dyDescent="0.2">
      <c r="A246" t="str">
        <f t="shared" si="165"/>
        <v>32 Health and social care associate professionals</v>
      </c>
      <c r="B246" s="11">
        <v>1.2529281185546377</v>
      </c>
      <c r="C246" s="11">
        <v>0.54181809900222255</v>
      </c>
      <c r="D246" s="11">
        <f t="shared" si="166"/>
        <v>-0.71111001955241515</v>
      </c>
      <c r="E246" s="11">
        <v>0.37748085908159812</v>
      </c>
      <c r="F246" s="11">
        <f t="shared" si="167"/>
        <v>-0.33362916047081703</v>
      </c>
      <c r="G246" s="200">
        <f t="shared" si="169"/>
        <v>1.7711526863988913E-2</v>
      </c>
    </row>
    <row r="247" spans="1:7" x14ac:dyDescent="0.2">
      <c r="A247" t="str">
        <f t="shared" si="165"/>
        <v>33 Protective service occupations</v>
      </c>
      <c r="B247" s="11">
        <v>1.8864483764337781</v>
      </c>
      <c r="C247" s="11">
        <v>1.1956462064548981</v>
      </c>
      <c r="D247" s="11">
        <f t="shared" si="166"/>
        <v>-0.69080216997888</v>
      </c>
      <c r="E247" s="11">
        <v>0.59055018834909756</v>
      </c>
      <c r="F247" s="11">
        <f t="shared" si="167"/>
        <v>-0.10025198162978244</v>
      </c>
      <c r="G247" s="200">
        <f t="shared" si="169"/>
        <v>1.8322614850392549E-2</v>
      </c>
    </row>
    <row r="248" spans="1:7" x14ac:dyDescent="0.2">
      <c r="A248" t="str">
        <f t="shared" si="165"/>
        <v>34 Culture, media and sports occupations</v>
      </c>
      <c r="B248" s="11">
        <v>1.387909908284306</v>
      </c>
      <c r="C248" s="11">
        <v>0.5712422444352464</v>
      </c>
      <c r="D248" s="11">
        <f t="shared" si="166"/>
        <v>-0.81666766384905964</v>
      </c>
      <c r="E248" s="11">
        <v>0.31891565453255905</v>
      </c>
      <c r="F248" s="11">
        <f t="shared" ref="F248:F249" si="170">SUM(D248:E248)</f>
        <v>-0.4977520093165006</v>
      </c>
      <c r="G248" s="200">
        <f t="shared" si="169"/>
        <v>1.3884594394202754E-2</v>
      </c>
    </row>
    <row r="249" spans="1:7" x14ac:dyDescent="0.2">
      <c r="A249" t="str">
        <f t="shared" si="165"/>
        <v>35 Business and public service associate professionals</v>
      </c>
      <c r="B249" s="11">
        <v>7.7595715431103098</v>
      </c>
      <c r="C249" s="11">
        <v>3.7991681332007641</v>
      </c>
      <c r="D249" s="11">
        <f t="shared" si="166"/>
        <v>-3.9604034099095458</v>
      </c>
      <c r="E249" s="11">
        <v>2.0122815083967649</v>
      </c>
      <c r="F249" s="11">
        <f t="shared" si="170"/>
        <v>-1.9481219015127809</v>
      </c>
      <c r="G249" s="200">
        <f t="shared" si="169"/>
        <v>1.5490688980374978E-2</v>
      </c>
    </row>
    <row r="250" spans="1:7" x14ac:dyDescent="0.2">
      <c r="A250" t="str">
        <f t="shared" si="165"/>
        <v>41 Administrative occupations</v>
      </c>
      <c r="B250" s="11">
        <v>14.46671560708104</v>
      </c>
      <c r="C250" s="11">
        <v>3.5694014733347394</v>
      </c>
      <c r="D250" s="11">
        <f t="shared" si="166"/>
        <v>-10.897314133746301</v>
      </c>
      <c r="E250" s="11">
        <v>3.1028372813585148</v>
      </c>
      <c r="F250" s="11">
        <f t="shared" ref="F250:F253" si="171">SUM(D250:E250)</f>
        <v>-7.7944768523877865</v>
      </c>
      <c r="G250" s="200">
        <f t="shared" si="169"/>
        <v>1.3038733810148306E-2</v>
      </c>
    </row>
    <row r="251" spans="1:7" x14ac:dyDescent="0.2">
      <c r="A251" t="str">
        <f t="shared" si="165"/>
        <v>42 Secretarial and related occupations</v>
      </c>
      <c r="B251" s="11">
        <v>5.2022007964881958</v>
      </c>
      <c r="C251" s="11">
        <v>0.77080123149996216</v>
      </c>
      <c r="D251" s="11">
        <f t="shared" si="166"/>
        <v>-4.4313995649882338</v>
      </c>
      <c r="E251" s="11">
        <v>1.3053130561631232</v>
      </c>
      <c r="F251" s="11">
        <f t="shared" si="171"/>
        <v>-3.1260865088251109</v>
      </c>
      <c r="G251" s="200">
        <f t="shared" si="169"/>
        <v>1.503698274374643E-2</v>
      </c>
    </row>
    <row r="252" spans="1:7" x14ac:dyDescent="0.2">
      <c r="A252" t="str">
        <f t="shared" si="165"/>
        <v>51 Skilled agricultural and related trades</v>
      </c>
      <c r="B252" s="11">
        <v>1.8424834216239168</v>
      </c>
      <c r="C252" s="11">
        <v>2.2025834516804439</v>
      </c>
      <c r="D252" s="11">
        <f t="shared" si="166"/>
        <v>0.36010003005652713</v>
      </c>
      <c r="E252" s="11">
        <v>0.91549644138361497</v>
      </c>
      <c r="F252" s="11">
        <f t="shared" si="171"/>
        <v>1.2755964714401422</v>
      </c>
      <c r="G252" s="200">
        <f t="shared" si="169"/>
        <v>2.7257135922516218E-2</v>
      </c>
    </row>
    <row r="253" spans="1:7" x14ac:dyDescent="0.2">
      <c r="A253" t="str">
        <f t="shared" si="165"/>
        <v>52 Skilled metal, electrical and electronic trades</v>
      </c>
      <c r="B253" s="11">
        <v>6.684481157605525</v>
      </c>
      <c r="C253" s="11">
        <v>2.9699571124832387</v>
      </c>
      <c r="D253" s="11">
        <f t="shared" si="166"/>
        <v>-3.7145240451222863</v>
      </c>
      <c r="E253" s="11">
        <v>1.6984722033486854</v>
      </c>
      <c r="F253" s="11">
        <f t="shared" si="171"/>
        <v>-2.0160518417736011</v>
      </c>
      <c r="G253" s="200">
        <f t="shared" si="169"/>
        <v>1.5208603939335097E-2</v>
      </c>
    </row>
    <row r="254" spans="1:7" x14ac:dyDescent="0.2">
      <c r="A254" t="str">
        <f t="shared" si="165"/>
        <v>53 Skilled construction and building trades</v>
      </c>
      <c r="B254" s="11">
        <v>6.4557760849082895</v>
      </c>
      <c r="C254" s="11">
        <v>4.0664012083627536</v>
      </c>
      <c r="D254" s="11">
        <f t="shared" si="166"/>
        <v>-2.3893748765455358</v>
      </c>
      <c r="E254" s="11">
        <v>2.0823815212636085</v>
      </c>
      <c r="F254" s="11">
        <f t="shared" ref="F254" si="172">SUM(D254:E254)</f>
        <v>-0.30699335528192728</v>
      </c>
      <c r="G254" s="200">
        <f t="shared" si="169"/>
        <v>1.8812771660721594E-2</v>
      </c>
    </row>
    <row r="255" spans="1:7" x14ac:dyDescent="0.2">
      <c r="A255" t="str">
        <f t="shared" si="165"/>
        <v>54 Textiles, printing and other skilled trades</v>
      </c>
      <c r="B255" s="11">
        <v>4.2807929818394062</v>
      </c>
      <c r="C255" s="11">
        <v>2.2746190119375456</v>
      </c>
      <c r="D255" s="11">
        <f t="shared" si="166"/>
        <v>-2.0061739699018606</v>
      </c>
      <c r="E255" s="11">
        <v>1.2265198553700454</v>
      </c>
      <c r="F255" s="11">
        <f t="shared" ref="F255" si="173">SUM(D255:E255)</f>
        <v>-0.77965411453181521</v>
      </c>
      <c r="G255" s="200">
        <f t="shared" si="169"/>
        <v>1.6937747355536548E-2</v>
      </c>
    </row>
    <row r="256" spans="1:7" x14ac:dyDescent="0.2">
      <c r="A256" t="str">
        <f t="shared" si="165"/>
        <v>61 Caring personal service occupations</v>
      </c>
      <c r="B256" s="11">
        <v>4.2799435275579212</v>
      </c>
      <c r="C256" s="11">
        <v>2.0532871362015839</v>
      </c>
      <c r="D256" s="11">
        <f>C256-B256</f>
        <v>-2.2266563913563373</v>
      </c>
      <c r="E256" s="11">
        <v>0.92376381964554299</v>
      </c>
      <c r="F256" s="11">
        <f>SUM(D256:E256)</f>
        <v>-1.3028925717107942</v>
      </c>
      <c r="G256" s="200">
        <f t="shared" si="169"/>
        <v>1.3114011389455005E-2</v>
      </c>
    </row>
    <row r="257" spans="1:7" x14ac:dyDescent="0.2">
      <c r="A257" t="str">
        <f t="shared" si="165"/>
        <v>62 Leisure, travel and related personal service occupations</v>
      </c>
      <c r="B257" s="11">
        <v>4.1247212125042783</v>
      </c>
      <c r="C257" s="11">
        <v>2.6323066625907581</v>
      </c>
      <c r="D257" s="11">
        <f t="shared" ref="D257:D263" si="174">C257-B257</f>
        <v>-1.4924145499135202</v>
      </c>
      <c r="E257" s="11">
        <v>1.4927173740711219</v>
      </c>
      <c r="F257" s="11">
        <f t="shared" ref="F257:F258" si="175">SUM(D257:E257)</f>
        <v>3.028241576017443E-4</v>
      </c>
      <c r="G257" s="200">
        <f t="shared" si="169"/>
        <v>2.0805298354857449E-2</v>
      </c>
    </row>
    <row r="258" spans="1:7" x14ac:dyDescent="0.2">
      <c r="A258" t="str">
        <f t="shared" si="165"/>
        <v>63 Community and civil enforcement occupations</v>
      </c>
      <c r="B258" s="11">
        <v>0.30185950729573358</v>
      </c>
      <c r="C258" s="11">
        <v>0.19212906940522964</v>
      </c>
      <c r="D258" s="11">
        <f t="shared" si="174"/>
        <v>-0.10973043789050393</v>
      </c>
      <c r="E258" s="11">
        <v>9.2075832170695357E-2</v>
      </c>
      <c r="F258" s="11">
        <f t="shared" si="175"/>
        <v>-1.7654605719808578E-2</v>
      </c>
      <c r="G258" s="200">
        <f t="shared" si="169"/>
        <v>1.790677646488148E-2</v>
      </c>
    </row>
    <row r="259" spans="1:7" x14ac:dyDescent="0.2">
      <c r="A259" t="str">
        <f t="shared" si="165"/>
        <v>71 Sales occupations</v>
      </c>
      <c r="B259" s="11">
        <v>12.040625220680903</v>
      </c>
      <c r="C259" s="11">
        <v>3.7892079966082948</v>
      </c>
      <c r="D259" s="11">
        <f t="shared" si="174"/>
        <v>-8.2514172240726076</v>
      </c>
      <c r="E259" s="11">
        <v>2.8213256603339198</v>
      </c>
      <c r="F259" s="11">
        <f t="shared" ref="F259:F260" si="176">SUM(D259:E259)</f>
        <v>-5.4300915637386877</v>
      </c>
      <c r="G259" s="200">
        <f t="shared" si="169"/>
        <v>1.4133476198179951E-2</v>
      </c>
    </row>
    <row r="260" spans="1:7" x14ac:dyDescent="0.2">
      <c r="A260" t="str">
        <f t="shared" si="165"/>
        <v>72 Customer service occupations</v>
      </c>
      <c r="B260" s="11">
        <v>3.3639946421267228</v>
      </c>
      <c r="C260" s="11">
        <v>3.1484306926172794</v>
      </c>
      <c r="D260" s="11">
        <f t="shared" si="174"/>
        <v>-0.21556394950944346</v>
      </c>
      <c r="E260" s="11">
        <v>1.1639320511169788</v>
      </c>
      <c r="F260" s="11">
        <f t="shared" si="176"/>
        <v>0.94836810160753537</v>
      </c>
      <c r="G260" s="200">
        <f t="shared" si="169"/>
        <v>2.0006500295215224E-2</v>
      </c>
    </row>
    <row r="261" spans="1:7" x14ac:dyDescent="0.2">
      <c r="A261" t="str">
        <f t="shared" si="165"/>
        <v>81 Process, plant and machine operatives</v>
      </c>
      <c r="B261" s="11">
        <v>9.8718951483436435</v>
      </c>
      <c r="C261" s="11">
        <v>5.5129052819559474</v>
      </c>
      <c r="D261" s="11">
        <f t="shared" si="174"/>
        <v>-4.358989866387696</v>
      </c>
      <c r="E261" s="11">
        <v>3.3097329043666779</v>
      </c>
      <c r="F261" s="11">
        <f t="shared" ref="F261:F262" si="177">SUM(D261:E261)</f>
        <v>-1.0492569620210181</v>
      </c>
      <c r="G261" s="200">
        <f t="shared" si="169"/>
        <v>1.9462451449896889E-2</v>
      </c>
    </row>
    <row r="262" spans="1:7" x14ac:dyDescent="0.2">
      <c r="A262" t="str">
        <f t="shared" si="165"/>
        <v>82 Transport and mobile machine drivers and operatives</v>
      </c>
      <c r="B262" s="11">
        <v>13.31483961091801</v>
      </c>
      <c r="C262" s="11">
        <v>9.2673222331747898</v>
      </c>
      <c r="D262" s="11">
        <f t="shared" si="174"/>
        <v>-4.0475173777432207</v>
      </c>
      <c r="E262" s="11">
        <v>5.3244066266293357</v>
      </c>
      <c r="F262" s="11">
        <f t="shared" si="177"/>
        <v>1.276889248886115</v>
      </c>
      <c r="G262" s="200">
        <f t="shared" si="169"/>
        <v>2.2679366529524181E-2</v>
      </c>
    </row>
    <row r="263" spans="1:7" x14ac:dyDescent="0.2">
      <c r="A263" t="str">
        <f t="shared" si="165"/>
        <v>91 Elementary trades and related occupations</v>
      </c>
      <c r="B263" s="11">
        <v>6.6904959021588608</v>
      </c>
      <c r="C263" s="11">
        <v>4.0853874570232644</v>
      </c>
      <c r="D263" s="11">
        <f t="shared" si="174"/>
        <v>-2.6051084451355964</v>
      </c>
      <c r="E263" s="11">
        <v>2.0025675606664288</v>
      </c>
      <c r="F263" s="11">
        <f t="shared" ref="F263" si="178">SUM(D263:E263)</f>
        <v>-0.60254088446916754</v>
      </c>
      <c r="G263" s="200">
        <f t="shared" si="169"/>
        <v>1.7609070464822851E-2</v>
      </c>
    </row>
    <row r="264" spans="1:7" x14ac:dyDescent="0.2">
      <c r="A264" t="str">
        <f t="shared" si="165"/>
        <v>92 Elementary administration and service occupations</v>
      </c>
      <c r="B264" s="11">
        <v>28.806309900090049</v>
      </c>
      <c r="C264" s="11">
        <v>18.234605362248672</v>
      </c>
      <c r="D264" s="11">
        <f t="shared" ref="D264" si="179">C264-B264</f>
        <v>-10.571704537841377</v>
      </c>
      <c r="E264" s="11">
        <v>10.00206859687442</v>
      </c>
      <c r="F264" s="11">
        <f>SUM(D264:E264)</f>
        <v>-0.56963594096695758</v>
      </c>
      <c r="G264" s="200">
        <f t="shared" ref="G264:G265" si="180">IF(B264&gt;0,(1+(E264/B264))^(1/($C$6-$B$6))-1,0)</f>
        <v>2.0068158515347712E-2</v>
      </c>
    </row>
    <row r="265" spans="1:7" x14ac:dyDescent="0.2">
      <c r="A265" t="str">
        <f t="shared" si="165"/>
        <v>All occupations</v>
      </c>
      <c r="B265" s="11">
        <f>SUM(B239:B264)</f>
        <v>165.43062510462059</v>
      </c>
      <c r="C265" s="11">
        <f t="shared" ref="C265:F265" si="181">SUM(C239:C264)</f>
        <v>89.779179561459301</v>
      </c>
      <c r="D265" s="11">
        <f t="shared" si="181"/>
        <v>-75.651445543161259</v>
      </c>
      <c r="E265" s="11">
        <f t="shared" si="181"/>
        <v>51.273773597460305</v>
      </c>
      <c r="F265" s="11">
        <f t="shared" si="181"/>
        <v>-24.377671945700975</v>
      </c>
      <c r="G265" s="200">
        <f t="shared" si="180"/>
        <v>1.8161773847589657E-2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3.1396717096150648</v>
      </c>
      <c r="C268" s="11">
        <v>1.5254375672737004</v>
      </c>
      <c r="D268" s="11">
        <f>C268-B268</f>
        <v>-1.6142341423413644</v>
      </c>
      <c r="E268" s="11">
        <v>0.66201241404638611</v>
      </c>
      <c r="F268" s="11">
        <f>SUM(D268:E268)</f>
        <v>-0.95222172829497831</v>
      </c>
      <c r="G268" s="200">
        <f>IF(B268&gt;0,(1+(E268/B268))^(1/($C$6-$B$6))-1,0)</f>
        <v>1.2836753794489564E-2</v>
      </c>
    </row>
    <row r="269" spans="1:7" x14ac:dyDescent="0.2">
      <c r="A269" t="str">
        <f t="shared" si="183"/>
        <v>12 Other managers and proprietors</v>
      </c>
      <c r="B269" s="11">
        <v>2.0556756756098382</v>
      </c>
      <c r="C269" s="11">
        <v>1.2897014024614866</v>
      </c>
      <c r="D269" s="11">
        <f t="shared" ref="D269:D284" si="184">C269-B269</f>
        <v>-0.76597427314835165</v>
      </c>
      <c r="E269" s="11">
        <v>0.65095844411518444</v>
      </c>
      <c r="F269" s="11">
        <f t="shared" ref="F269:F276" si="185">SUM(D269:E269)</f>
        <v>-0.11501582903316721</v>
      </c>
      <c r="G269" s="200">
        <f t="shared" ref="G269:G271" si="186">IF(B269&gt;0,(1+(E269/B269))^(1/($C$6-$B$6))-1,0)</f>
        <v>1.8509295593588826E-2</v>
      </c>
    </row>
    <row r="270" spans="1:7" x14ac:dyDescent="0.2">
      <c r="A270" t="str">
        <f t="shared" si="183"/>
        <v>21 Science, research, engineering and technology professionals</v>
      </c>
      <c r="B270" s="11">
        <v>1.7257620579328976</v>
      </c>
      <c r="C270" s="11">
        <v>1.0767816565066419</v>
      </c>
      <c r="D270" s="11">
        <f t="shared" si="184"/>
        <v>-0.64898040142625568</v>
      </c>
      <c r="E270" s="11">
        <v>0.40865053457125117</v>
      </c>
      <c r="F270" s="11">
        <f t="shared" si="185"/>
        <v>-0.24032986685500451</v>
      </c>
      <c r="G270" s="200">
        <f t="shared" si="186"/>
        <v>1.4269027799010514E-2</v>
      </c>
    </row>
    <row r="271" spans="1:7" x14ac:dyDescent="0.2">
      <c r="A271" t="str">
        <f t="shared" si="183"/>
        <v>22 Health professionals</v>
      </c>
      <c r="B271" s="11">
        <v>0.799450879372546</v>
      </c>
      <c r="C271" s="11">
        <v>0.86066872590676635</v>
      </c>
      <c r="D271" s="11">
        <f t="shared" si="184"/>
        <v>6.1217846534220355E-2</v>
      </c>
      <c r="E271" s="11">
        <v>0.35409893582664909</v>
      </c>
      <c r="F271" s="11">
        <f t="shared" si="185"/>
        <v>0.41531678236086944</v>
      </c>
      <c r="G271" s="200">
        <f t="shared" si="186"/>
        <v>2.4746171921838034E-2</v>
      </c>
    </row>
    <row r="272" spans="1:7" x14ac:dyDescent="0.2">
      <c r="A272" t="str">
        <f t="shared" si="183"/>
        <v>23 Teaching and other educational professionals</v>
      </c>
      <c r="B272" s="11">
        <v>0.57527833036587939</v>
      </c>
      <c r="C272" s="11">
        <v>0.3265307208835847</v>
      </c>
      <c r="D272" s="11">
        <f t="shared" si="184"/>
        <v>-0.24874760948229468</v>
      </c>
      <c r="E272" s="11">
        <v>0.18756976118407898</v>
      </c>
      <c r="F272" s="11">
        <f t="shared" si="185"/>
        <v>-6.1177848298215709E-2</v>
      </c>
      <c r="G272" s="200">
        <f>IF(B272&gt;0,(1+(E272/B272))^(1/($C$6-$B$6))-1,0)</f>
        <v>1.8991754809701167E-2</v>
      </c>
    </row>
    <row r="273" spans="1:7" x14ac:dyDescent="0.2">
      <c r="A273" t="str">
        <f t="shared" si="183"/>
        <v>24 Business, media and public service professionals</v>
      </c>
      <c r="B273" s="11">
        <v>1.9175426825161481</v>
      </c>
      <c r="C273" s="11">
        <v>1.111412533815122</v>
      </c>
      <c r="D273" s="11">
        <f t="shared" si="184"/>
        <v>-0.80613014870102617</v>
      </c>
      <c r="E273" s="11">
        <v>0.51162498807568324</v>
      </c>
      <c r="F273" s="11">
        <f t="shared" si="185"/>
        <v>-0.29450516062534293</v>
      </c>
      <c r="G273" s="200">
        <f t="shared" ref="G273" si="187">IF(B273&gt;0,(1+(E273/B273))^(1/($C$6-$B$6))-1,0)</f>
        <v>1.5891898303306951E-2</v>
      </c>
    </row>
    <row r="274" spans="1:7" x14ac:dyDescent="0.2">
      <c r="A274" t="str">
        <f t="shared" si="183"/>
        <v>31 Science, engineering and technology associate professionals</v>
      </c>
      <c r="B274" s="11">
        <v>0.98603554239775193</v>
      </c>
      <c r="C274" s="11">
        <v>0.90392314571961385</v>
      </c>
      <c r="D274" s="11">
        <f t="shared" si="184"/>
        <v>-8.2112396678138078E-2</v>
      </c>
      <c r="E274" s="11">
        <v>0.32699343443920342</v>
      </c>
      <c r="F274" s="11">
        <f t="shared" si="185"/>
        <v>0.24488103776106535</v>
      </c>
      <c r="G274" s="200">
        <f>IF(B274&gt;0,(1+(E274/B274))^(1/($C$6-$B$6))-1,0)</f>
        <v>1.927674557106962E-2</v>
      </c>
    </row>
    <row r="275" spans="1:7" x14ac:dyDescent="0.2">
      <c r="A275" t="str">
        <f t="shared" si="183"/>
        <v>32 Health and social care associate professionals</v>
      </c>
      <c r="B275" s="11">
        <v>0.33822947009428278</v>
      </c>
      <c r="C275" s="11">
        <v>0.24142053860719243</v>
      </c>
      <c r="D275" s="11">
        <f t="shared" si="184"/>
        <v>-9.6808931487090355E-2</v>
      </c>
      <c r="E275" s="11">
        <v>0.10785505103771502</v>
      </c>
      <c r="F275" s="11">
        <f t="shared" si="185"/>
        <v>1.1046119550624664E-2</v>
      </c>
      <c r="G275" s="200">
        <f t="shared" ref="G275:G292" si="188">IF(B275&gt;0,(1+(E275/B275))^(1/($C$6-$B$6))-1,0)</f>
        <v>1.8623553059227804E-2</v>
      </c>
    </row>
    <row r="276" spans="1:7" x14ac:dyDescent="0.2">
      <c r="A276" t="str">
        <f t="shared" si="183"/>
        <v>33 Protective service occupations</v>
      </c>
      <c r="B276" s="11">
        <v>0.40545784498483545</v>
      </c>
      <c r="C276" s="11">
        <v>0.25225741903317034</v>
      </c>
      <c r="D276" s="11">
        <f t="shared" si="184"/>
        <v>-0.15320042595166511</v>
      </c>
      <c r="E276" s="11">
        <v>7.2266736881358387E-2</v>
      </c>
      <c r="F276" s="11">
        <f t="shared" si="185"/>
        <v>-8.0933689070306722E-2</v>
      </c>
      <c r="G276" s="200">
        <f t="shared" si="188"/>
        <v>1.0994497967889094E-2</v>
      </c>
    </row>
    <row r="277" spans="1:7" x14ac:dyDescent="0.2">
      <c r="A277" t="str">
        <f t="shared" si="183"/>
        <v>34 Culture, media and sports occupations</v>
      </c>
      <c r="B277" s="11">
        <v>0.88576172480810833</v>
      </c>
      <c r="C277" s="11">
        <v>0.42687904578614072</v>
      </c>
      <c r="D277" s="11">
        <f t="shared" si="184"/>
        <v>-0.45888267902196761</v>
      </c>
      <c r="E277" s="11">
        <v>0.20004546379418148</v>
      </c>
      <c r="F277" s="11">
        <f t="shared" ref="F277:F278" si="189">SUM(D277:E277)</f>
        <v>-0.25883721522778613</v>
      </c>
      <c r="G277" s="200">
        <f t="shared" si="188"/>
        <v>1.3667961511119708E-2</v>
      </c>
    </row>
    <row r="278" spans="1:7" x14ac:dyDescent="0.2">
      <c r="A278" t="str">
        <f t="shared" si="183"/>
        <v>35 Business and public service associate professionals</v>
      </c>
      <c r="B278" s="11">
        <v>2.8040397176482368</v>
      </c>
      <c r="C278" s="11">
        <v>1.6945938745494031</v>
      </c>
      <c r="D278" s="11">
        <f t="shared" si="184"/>
        <v>-1.1094458430988337</v>
      </c>
      <c r="E278" s="11">
        <v>0.63685889487114677</v>
      </c>
      <c r="F278" s="11">
        <f t="shared" si="189"/>
        <v>-0.47258694822768688</v>
      </c>
      <c r="G278" s="200">
        <f t="shared" si="188"/>
        <v>1.3738283241058413E-2</v>
      </c>
    </row>
    <row r="279" spans="1:7" x14ac:dyDescent="0.2">
      <c r="A279" t="str">
        <f t="shared" si="183"/>
        <v>41 Administrative occupations</v>
      </c>
      <c r="B279" s="11">
        <v>6.1639904391589724</v>
      </c>
      <c r="C279" s="11">
        <v>3.1337933993946874</v>
      </c>
      <c r="D279" s="11">
        <f t="shared" si="184"/>
        <v>-3.030197039764285</v>
      </c>
      <c r="E279" s="11">
        <v>1.3245605293470415</v>
      </c>
      <c r="F279" s="11">
        <f t="shared" ref="F279:F282" si="190">SUM(D279:E279)</f>
        <v>-1.7056365104172435</v>
      </c>
      <c r="G279" s="200">
        <f t="shared" si="188"/>
        <v>1.3061293168474597E-2</v>
      </c>
    </row>
    <row r="280" spans="1:7" x14ac:dyDescent="0.2">
      <c r="A280" t="str">
        <f t="shared" si="183"/>
        <v>42 Secretarial and related occupations</v>
      </c>
      <c r="B280" s="11">
        <v>2.1831043120732705</v>
      </c>
      <c r="C280" s="11">
        <v>1.5701373402968424</v>
      </c>
      <c r="D280" s="11">
        <f t="shared" si="184"/>
        <v>-0.61296697177642812</v>
      </c>
      <c r="E280" s="11">
        <v>0.78075280103083999</v>
      </c>
      <c r="F280" s="11">
        <f t="shared" si="190"/>
        <v>0.16778582925441188</v>
      </c>
      <c r="G280" s="200">
        <f t="shared" si="188"/>
        <v>2.0592059344956226E-2</v>
      </c>
    </row>
    <row r="281" spans="1:7" x14ac:dyDescent="0.2">
      <c r="A281" t="str">
        <f t="shared" si="183"/>
        <v>51 Skilled agricultural and related trades</v>
      </c>
      <c r="B281" s="11">
        <v>1.2542820011551021</v>
      </c>
      <c r="C281" s="11">
        <v>0.64469889290568627</v>
      </c>
      <c r="D281" s="11">
        <f t="shared" si="184"/>
        <v>-0.60958310824941586</v>
      </c>
      <c r="E281" s="11">
        <v>0.35915319222984016</v>
      </c>
      <c r="F281" s="11">
        <f t="shared" si="190"/>
        <v>-0.2504299160195757</v>
      </c>
      <c r="G281" s="200">
        <f t="shared" si="188"/>
        <v>1.6928508242405327E-2</v>
      </c>
    </row>
    <row r="282" spans="1:7" x14ac:dyDescent="0.2">
      <c r="A282" t="str">
        <f t="shared" si="183"/>
        <v>52 Skilled metal, electrical and electronic trades</v>
      </c>
      <c r="B282" s="11">
        <v>3.4508509215421599</v>
      </c>
      <c r="C282" s="11">
        <v>1.3556758183320259</v>
      </c>
      <c r="D282" s="11">
        <f t="shared" si="184"/>
        <v>-2.095175103210134</v>
      </c>
      <c r="E282" s="11">
        <v>0.71557436517923789</v>
      </c>
      <c r="F282" s="11">
        <f t="shared" si="190"/>
        <v>-1.3796007380308961</v>
      </c>
      <c r="G282" s="200">
        <f t="shared" si="188"/>
        <v>1.2641744952062606E-2</v>
      </c>
    </row>
    <row r="283" spans="1:7" x14ac:dyDescent="0.2">
      <c r="A283" t="str">
        <f t="shared" si="183"/>
        <v>53 Skilled construction and building trades</v>
      </c>
      <c r="B283" s="11">
        <v>4.8278156812878059</v>
      </c>
      <c r="C283" s="11">
        <v>0.50758887814526932</v>
      </c>
      <c r="D283" s="11">
        <f t="shared" si="184"/>
        <v>-4.3202268031425364</v>
      </c>
      <c r="E283" s="11">
        <v>0.61201412533600374</v>
      </c>
      <c r="F283" s="11">
        <f t="shared" ref="F283" si="191">SUM(D283:E283)</f>
        <v>-3.7082126778065327</v>
      </c>
      <c r="G283" s="200">
        <f t="shared" si="188"/>
        <v>7.9886502943296023E-3</v>
      </c>
    </row>
    <row r="284" spans="1:7" x14ac:dyDescent="0.2">
      <c r="A284" t="str">
        <f t="shared" si="183"/>
        <v>54 Textiles, printing and other skilled trades</v>
      </c>
      <c r="B284" s="11">
        <v>3.0572426599590785</v>
      </c>
      <c r="C284" s="11">
        <v>1.1660232626710081</v>
      </c>
      <c r="D284" s="11">
        <f t="shared" si="184"/>
        <v>-1.8912193972880704</v>
      </c>
      <c r="E284" s="11">
        <v>0.54237470486542783</v>
      </c>
      <c r="F284" s="11">
        <f t="shared" ref="F284" si="192">SUM(D284:E284)</f>
        <v>-1.3488446924226425</v>
      </c>
      <c r="G284" s="200">
        <f t="shared" si="188"/>
        <v>1.0947094640103128E-2</v>
      </c>
    </row>
    <row r="285" spans="1:7" x14ac:dyDescent="0.2">
      <c r="A285" t="str">
        <f t="shared" si="183"/>
        <v>61 Caring personal service occupations</v>
      </c>
      <c r="B285" s="11">
        <v>1.4805991123291695</v>
      </c>
      <c r="C285" s="11">
        <v>0.85853945026231615</v>
      </c>
      <c r="D285" s="11">
        <f>C285-B285</f>
        <v>-0.62205966206685337</v>
      </c>
      <c r="E285" s="11">
        <v>0.33472894175862805</v>
      </c>
      <c r="F285" s="11">
        <f>SUM(D285:E285)</f>
        <v>-0.28733072030822532</v>
      </c>
      <c r="G285" s="200">
        <f t="shared" si="188"/>
        <v>1.3680694933172033E-2</v>
      </c>
    </row>
    <row r="286" spans="1:7" x14ac:dyDescent="0.2">
      <c r="A286" t="str">
        <f t="shared" si="183"/>
        <v>62 Leisure, travel and related personal service occupations</v>
      </c>
      <c r="B286" s="11">
        <v>2.1597535459489174</v>
      </c>
      <c r="C286" s="11">
        <v>0.93620777582897408</v>
      </c>
      <c r="D286" s="11">
        <f t="shared" ref="D286:D292" si="193">C286-B286</f>
        <v>-1.2235457701199435</v>
      </c>
      <c r="E286" s="11">
        <v>0.42378458194762297</v>
      </c>
      <c r="F286" s="11">
        <f t="shared" ref="F286:F287" si="194">SUM(D286:E286)</f>
        <v>-0.79976118817232056</v>
      </c>
      <c r="G286" s="200">
        <f t="shared" si="188"/>
        <v>1.2015999698194779E-2</v>
      </c>
    </row>
    <row r="287" spans="1:7" x14ac:dyDescent="0.2">
      <c r="A287" t="str">
        <f t="shared" si="183"/>
        <v>63 Community and civil enforcement occupations</v>
      </c>
      <c r="B287" s="11">
        <v>0.1228627466694637</v>
      </c>
      <c r="C287" s="11">
        <v>2.7051143331741686E-2</v>
      </c>
      <c r="D287" s="11">
        <f t="shared" si="193"/>
        <v>-9.5811603337722012E-2</v>
      </c>
      <c r="E287" s="11">
        <v>1.3116614094050932E-2</v>
      </c>
      <c r="F287" s="11">
        <f t="shared" si="194"/>
        <v>-8.269498924367108E-2</v>
      </c>
      <c r="G287" s="200">
        <f t="shared" si="188"/>
        <v>6.785267225135394E-3</v>
      </c>
    </row>
    <row r="288" spans="1:7" x14ac:dyDescent="0.2">
      <c r="A288" t="str">
        <f t="shared" si="183"/>
        <v>71 Sales occupations</v>
      </c>
      <c r="B288" s="11">
        <v>7.3424405055645243</v>
      </c>
      <c r="C288" s="11">
        <v>1.9518857685669704</v>
      </c>
      <c r="D288" s="11">
        <f t="shared" si="193"/>
        <v>-5.3905547369975544</v>
      </c>
      <c r="E288" s="11">
        <v>0.97896354410987596</v>
      </c>
      <c r="F288" s="11">
        <f t="shared" ref="F288:F289" si="195">SUM(D288:E288)</f>
        <v>-4.4115911928876788</v>
      </c>
      <c r="G288" s="200">
        <f t="shared" si="188"/>
        <v>8.3788890498621704E-3</v>
      </c>
    </row>
    <row r="289" spans="1:7" x14ac:dyDescent="0.2">
      <c r="A289" t="str">
        <f t="shared" si="183"/>
        <v>72 Customer service occupations</v>
      </c>
      <c r="B289" s="11">
        <v>1.6100302359686918</v>
      </c>
      <c r="C289" s="11">
        <v>1.5752794847950025</v>
      </c>
      <c r="D289" s="11">
        <f t="shared" si="193"/>
        <v>-3.4750751173689309E-2</v>
      </c>
      <c r="E289" s="11">
        <v>0.55777423481347477</v>
      </c>
      <c r="F289" s="11">
        <f t="shared" si="195"/>
        <v>0.52302348363978546</v>
      </c>
      <c r="G289" s="200">
        <f t="shared" si="188"/>
        <v>2.0028731927115295E-2</v>
      </c>
    </row>
    <row r="290" spans="1:7" x14ac:dyDescent="0.2">
      <c r="A290" t="str">
        <f t="shared" si="183"/>
        <v>81 Process, plant and machine operatives</v>
      </c>
      <c r="B290" s="11">
        <v>5.724229584924168</v>
      </c>
      <c r="C290" s="11">
        <v>1.0735276137642271</v>
      </c>
      <c r="D290" s="11">
        <f t="shared" si="193"/>
        <v>-4.6507019711599407</v>
      </c>
      <c r="E290" s="11">
        <v>0.62278751127883647</v>
      </c>
      <c r="F290" s="11">
        <f t="shared" ref="F290:F291" si="196">SUM(D290:E290)</f>
        <v>-4.0279144598811039</v>
      </c>
      <c r="G290" s="200">
        <f t="shared" si="188"/>
        <v>6.9088892713731198E-3</v>
      </c>
    </row>
    <row r="291" spans="1:7" x14ac:dyDescent="0.2">
      <c r="A291" t="str">
        <f t="shared" si="183"/>
        <v>82 Transport and mobile machine drivers and operatives</v>
      </c>
      <c r="B291" s="11">
        <v>9.4794198794871889</v>
      </c>
      <c r="C291" s="11">
        <v>2.8060437070897599</v>
      </c>
      <c r="D291" s="11">
        <f t="shared" si="193"/>
        <v>-6.673376172397429</v>
      </c>
      <c r="E291" s="11">
        <v>2.2209623254230575</v>
      </c>
      <c r="F291" s="11">
        <f t="shared" si="196"/>
        <v>-4.4524138469743715</v>
      </c>
      <c r="G291" s="200">
        <f t="shared" si="188"/>
        <v>1.4132153805807679E-2</v>
      </c>
    </row>
    <row r="292" spans="1:7" x14ac:dyDescent="0.2">
      <c r="A292" t="str">
        <f t="shared" si="183"/>
        <v>91 Elementary trades and related occupations</v>
      </c>
      <c r="B292" s="11">
        <v>4.7751159329690287</v>
      </c>
      <c r="C292" s="11">
        <v>1.8073126490445892</v>
      </c>
      <c r="D292" s="11">
        <f t="shared" si="193"/>
        <v>-2.9678032839244395</v>
      </c>
      <c r="E292" s="11">
        <v>0.86821785061184942</v>
      </c>
      <c r="F292" s="11">
        <f t="shared" ref="F292" si="197">SUM(D292:E292)</f>
        <v>-2.0995854333125901</v>
      </c>
      <c r="G292" s="200">
        <f t="shared" si="188"/>
        <v>1.119936417855727E-2</v>
      </c>
    </row>
    <row r="293" spans="1:7" x14ac:dyDescent="0.2">
      <c r="A293" t="str">
        <f t="shared" si="183"/>
        <v>92 Elementary administration and service occupations</v>
      </c>
      <c r="B293" s="11">
        <v>16.974614940217791</v>
      </c>
      <c r="C293" s="11">
        <v>5.7497483652527208</v>
      </c>
      <c r="D293" s="11">
        <f t="shared" ref="D293" si="198">C293-B293</f>
        <v>-11.22486657496507</v>
      </c>
      <c r="E293" s="11">
        <v>2.9311244404842549</v>
      </c>
      <c r="F293" s="11">
        <f t="shared" ref="F293" si="199">SUM(D293:E293)</f>
        <v>-8.2937421344808158</v>
      </c>
      <c r="G293" s="200">
        <f t="shared" ref="G293:G294" si="200">IF(B293&gt;0,(1+(E293/B293))^(1/($C$6-$B$6))-1,0)</f>
        <v>1.0675858742348554E-2</v>
      </c>
    </row>
    <row r="294" spans="1:7" x14ac:dyDescent="0.2">
      <c r="A294" s="24" t="str">
        <f t="shared" si="183"/>
        <v>All occupations</v>
      </c>
      <c r="B294" s="34">
        <f>SUM(B268:B293)</f>
        <v>86.239258134600931</v>
      </c>
      <c r="C294" s="34">
        <f t="shared" ref="C294:F294" si="201">SUM(C268:C293)</f>
        <v>34.873120180224646</v>
      </c>
      <c r="D294" s="34">
        <f t="shared" si="201"/>
        <v>-51.366137954376278</v>
      </c>
      <c r="E294" s="34">
        <f t="shared" si="201"/>
        <v>17.404824421352885</v>
      </c>
      <c r="F294" s="34">
        <f t="shared" si="201"/>
        <v>-33.9613135330234</v>
      </c>
      <c r="G294" s="234">
        <f t="shared" si="200"/>
        <v>1.2331226393073269E-2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Midlands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-6.894850954287989</v>
      </c>
      <c r="Q7" s="11">
        <f>'Occ T1'!J16</f>
        <v>57.889305868264529</v>
      </c>
    </row>
    <row r="8" spans="1:17" x14ac:dyDescent="0.2">
      <c r="O8" t="str">
        <f>name!E11</f>
        <v>Process, plant and machine operatives</v>
      </c>
      <c r="P8" s="11">
        <f>'Occ T1'!H15</f>
        <v>13.484395376917718</v>
      </c>
      <c r="Q8" s="11">
        <f>'Occ T1'!J15</f>
        <v>65.38680077526169</v>
      </c>
    </row>
    <row r="9" spans="1:17" x14ac:dyDescent="0.2">
      <c r="O9" t="str">
        <f>name!E10</f>
        <v>Sales and customer service occupations</v>
      </c>
      <c r="P9" s="11">
        <f>'Occ T1'!H14</f>
        <v>4.4990639655789266</v>
      </c>
      <c r="Q9" s="11">
        <f>'Occ T1'!J14</f>
        <v>53.917153699825647</v>
      </c>
    </row>
    <row r="10" spans="1:17" x14ac:dyDescent="0.2">
      <c r="O10" t="str">
        <f>name!E9</f>
        <v>Caring, leisure and other service occupations</v>
      </c>
      <c r="P10" s="11">
        <f>'Occ T1'!H13</f>
        <v>23.094006911796811</v>
      </c>
      <c r="Q10" s="11">
        <f>'Occ T1'!J13</f>
        <v>108.41136050215535</v>
      </c>
    </row>
    <row r="11" spans="1:17" x14ac:dyDescent="0.2">
      <c r="O11" t="str">
        <f>name!E8</f>
        <v>Skilled trades occupations</v>
      </c>
      <c r="P11" s="11">
        <f>'Occ T1'!H12</f>
        <v>-9.6313297208741773</v>
      </c>
      <c r="Q11" s="11">
        <f>'Occ T1'!J12</f>
        <v>41.965181481843992</v>
      </c>
    </row>
    <row r="12" spans="1:17" x14ac:dyDescent="0.2">
      <c r="O12" t="str">
        <f>name!E7</f>
        <v>Administrative and secretarial occupations</v>
      </c>
      <c r="P12" s="11">
        <f>'Occ T1'!H11</f>
        <v>-24.388114715817721</v>
      </c>
      <c r="Q12" s="11">
        <f>'Occ T1'!J11</f>
        <v>54.638579141971633</v>
      </c>
    </row>
    <row r="13" spans="1:17" x14ac:dyDescent="0.2">
      <c r="O13" t="str">
        <f>name!E6</f>
        <v>Associate professional occupations</v>
      </c>
      <c r="P13" s="11">
        <f>'Occ T1'!H10</f>
        <v>9.2841060313229207</v>
      </c>
      <c r="Q13" s="11">
        <f>'Occ T1'!J10</f>
        <v>92.883060150973009</v>
      </c>
    </row>
    <row r="14" spans="1:17" x14ac:dyDescent="0.2">
      <c r="O14" t="str">
        <f>name!E5</f>
        <v>Professional occupations</v>
      </c>
      <c r="P14" s="11">
        <f>'Occ T1'!H9</f>
        <v>59.907119197350994</v>
      </c>
      <c r="Q14" s="11">
        <f>'Occ T1'!J9</f>
        <v>217.62036801394927</v>
      </c>
    </row>
    <row r="15" spans="1:17" x14ac:dyDescent="0.2">
      <c r="O15" t="str">
        <f>name!E4</f>
        <v>Managers, directors and senior officials</v>
      </c>
      <c r="P15" s="11">
        <f>'Occ T1'!H8</f>
        <v>20.569603908011715</v>
      </c>
      <c r="Q15" s="11">
        <f>'Occ T1'!J8</f>
        <v>96.935386972397367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Midlands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3.1446032683010543</v>
      </c>
      <c r="Q37" s="11">
        <f>'Occ T2'!J8</f>
        <v>51.150589694908724</v>
      </c>
    </row>
    <row r="38" spans="1:17" x14ac:dyDescent="0.2">
      <c r="O38" s="10" t="str">
        <f>name!D5</f>
        <v>12 Other managers and proprietors</v>
      </c>
      <c r="P38" s="11">
        <f>'Occ T2'!H9</f>
        <v>17.425000639710653</v>
      </c>
      <c r="Q38" s="11">
        <f>'Occ T2'!J9</f>
        <v>45.784797277488636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11.680500194538226</v>
      </c>
      <c r="Q39" s="11">
        <f>'Occ T2'!J10</f>
        <v>43.199823358926054</v>
      </c>
    </row>
    <row r="40" spans="1:17" x14ac:dyDescent="0.2">
      <c r="O40" s="10" t="str">
        <f>name!D7</f>
        <v>22 Health professionals</v>
      </c>
      <c r="P40" s="11">
        <f>'Occ T2'!H11</f>
        <v>13.43944862327325</v>
      </c>
      <c r="Q40" s="11">
        <f>'Occ T2'!J11</f>
        <v>55.815336620447795</v>
      </c>
    </row>
    <row r="41" spans="1:17" x14ac:dyDescent="0.2">
      <c r="O41" s="10" t="str">
        <f>name!D8</f>
        <v>23 Teaching and other educational professionals</v>
      </c>
      <c r="P41" s="11">
        <f>'Occ T2'!H12</f>
        <v>12.384946162017087</v>
      </c>
      <c r="Q41" s="11">
        <f>'Occ T2'!J12</f>
        <v>48.887062177584554</v>
      </c>
    </row>
    <row r="42" spans="1:17" x14ac:dyDescent="0.2">
      <c r="O42" s="10" t="str">
        <f>name!D9</f>
        <v>24 Business, media and public service professionals</v>
      </c>
      <c r="P42" s="11">
        <f>'Occ T2'!H13</f>
        <v>22.402224217522402</v>
      </c>
      <c r="Q42" s="11">
        <f>'Occ T2'!J13</f>
        <v>69.718145856990844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-2.2072898144482949</v>
      </c>
      <c r="Q43" s="11">
        <f>'Occ T2'!J14</f>
        <v>7.2724081245313315</v>
      </c>
    </row>
    <row r="44" spans="1:17" x14ac:dyDescent="0.2">
      <c r="O44" s="10" t="str">
        <f>name!D11</f>
        <v>32 Health and social care associate professionals</v>
      </c>
      <c r="P44" s="11">
        <f>'Occ T2'!H15</f>
        <v>3.9603011969824387</v>
      </c>
      <c r="Q44" s="11">
        <f>'Occ T2'!J15</f>
        <v>22.231312794002768</v>
      </c>
    </row>
    <row r="45" spans="1:17" x14ac:dyDescent="0.2">
      <c r="O45" s="10" t="str">
        <f>name!D12</f>
        <v>33 Protective service occupations</v>
      </c>
      <c r="P45" s="11">
        <f>'Occ T2'!H16</f>
        <v>6.1592142175782545</v>
      </c>
      <c r="Q45" s="11">
        <f>'Occ T2'!J16</f>
        <v>12.759565235474795</v>
      </c>
    </row>
    <row r="46" spans="1:17" x14ac:dyDescent="0.2">
      <c r="O46" s="10" t="str">
        <f>name!D13</f>
        <v>34 Culture, media and sports occupations</v>
      </c>
      <c r="P46" s="11">
        <f>'Occ T2'!H17</f>
        <v>1.2067837777741666</v>
      </c>
      <c r="Q46" s="11">
        <f>'Occ T2'!J17</f>
        <v>11.818676452069413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0.16509665343633628</v>
      </c>
      <c r="Q47" s="11">
        <f>'Occ T2'!J18</f>
        <v>38.801097544894681</v>
      </c>
    </row>
    <row r="48" spans="1:17" x14ac:dyDescent="0.2">
      <c r="O48" s="10" t="str">
        <f>name!D15</f>
        <v>41 Administrative occupations</v>
      </c>
      <c r="P48" s="11">
        <f>'Occ T2'!H19</f>
        <v>-16.362358240421017</v>
      </c>
      <c r="Q48" s="11">
        <f>'Occ T2'!J19</f>
        <v>48.91878559092055</v>
      </c>
    </row>
    <row r="49" spans="15:17" x14ac:dyDescent="0.2">
      <c r="O49" s="10" t="str">
        <f>name!D16</f>
        <v>42 Secretarial and related occupations</v>
      </c>
      <c r="P49" s="11">
        <f>'Occ T2'!H20</f>
        <v>-8.0257564753966868</v>
      </c>
      <c r="Q49" s="11">
        <f>'Occ T2'!J20</f>
        <v>5.7197935510511062</v>
      </c>
    </row>
    <row r="50" spans="15:17" x14ac:dyDescent="0.2">
      <c r="O50" s="10" t="str">
        <f>name!D17</f>
        <v>51 Skilled agricultural and related trades</v>
      </c>
      <c r="P50" s="11">
        <f>'Occ T2'!H21</f>
        <v>1.4137151565661821</v>
      </c>
      <c r="Q50" s="11">
        <f>'Occ T2'!J21</f>
        <v>6.333807524766673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-4.865658511822744</v>
      </c>
      <c r="Q51" s="11">
        <f>'Occ T2'!J22</f>
        <v>15.14890508351121</v>
      </c>
    </row>
    <row r="52" spans="15:17" x14ac:dyDescent="0.2">
      <c r="O52" s="10" t="str">
        <f>name!D19</f>
        <v>53 Skilled construction and building trades</v>
      </c>
      <c r="P52" s="11">
        <f>'Occ T2'!H23</f>
        <v>-4.5537556512743791</v>
      </c>
      <c r="Q52" s="11">
        <f>'Occ T2'!J23</f>
        <v>12.887035965193341</v>
      </c>
    </row>
    <row r="53" spans="15:17" x14ac:dyDescent="0.2">
      <c r="O53" s="10" t="str">
        <f>name!D20</f>
        <v>54 Textiles, printing and other skilled trades</v>
      </c>
      <c r="P53" s="11">
        <f>'Occ T2'!H24</f>
        <v>-1.6256307143432203</v>
      </c>
      <c r="Q53" s="11">
        <f>'Occ T2'!J24</f>
        <v>7.5954329083727838</v>
      </c>
    </row>
    <row r="54" spans="15:17" x14ac:dyDescent="0.2">
      <c r="O54" s="10" t="str">
        <f>name!D21</f>
        <v>61 Caring personal service occupations</v>
      </c>
      <c r="P54" s="11">
        <f>'Occ T2'!H25</f>
        <v>21.973510222328002</v>
      </c>
      <c r="Q54" s="11">
        <f>'Occ T2'!J25</f>
        <v>92.978116265790987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1.2225667035624106</v>
      </c>
      <c r="Q55" s="11">
        <f>'Occ T2'!J26</f>
        <v>14.909333541949074</v>
      </c>
    </row>
    <row r="56" spans="15:17" x14ac:dyDescent="0.2">
      <c r="O56" s="10" t="str">
        <f>name!D23</f>
        <v>63 Community and civil enforcement occupations</v>
      </c>
      <c r="P56" s="11">
        <f>'Occ T2'!H27</f>
        <v>-0.10207001409359373</v>
      </c>
      <c r="Q56" s="11">
        <f>'Occ T2'!J27</f>
        <v>0.52391069441529725</v>
      </c>
    </row>
    <row r="57" spans="15:17" x14ac:dyDescent="0.2">
      <c r="O57" s="10" t="str">
        <f>name!D24</f>
        <v>71 Sales occupations</v>
      </c>
      <c r="P57" s="11">
        <f>'Occ T2'!H28</f>
        <v>-9.8396517243793795</v>
      </c>
      <c r="Q57" s="11">
        <f>'Occ T2'!J28</f>
        <v>22.367272423990485</v>
      </c>
    </row>
    <row r="58" spans="15:17" x14ac:dyDescent="0.2">
      <c r="O58" s="10" t="str">
        <f>name!D25</f>
        <v>72 Customer service occupations</v>
      </c>
      <c r="P58" s="11">
        <f>'Occ T2'!H29</f>
        <v>14.338715689958313</v>
      </c>
      <c r="Q58" s="11">
        <f>'Occ T2'!J29</f>
        <v>31.549881275835169</v>
      </c>
    </row>
    <row r="59" spans="15:17" x14ac:dyDescent="0.2">
      <c r="O59" s="10" t="str">
        <f>name!D26</f>
        <v>81 Process, plant and machine operatives</v>
      </c>
      <c r="P59" s="11">
        <f>'Occ T2'!H30</f>
        <v>8.1060519816953516</v>
      </c>
      <c r="Q59" s="11">
        <f>'Occ T2'!J30</f>
        <v>27.910234285971143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5.3783433952223518</v>
      </c>
      <c r="Q60" s="11">
        <f>'Occ T2'!J31</f>
        <v>37.476566489290541</v>
      </c>
    </row>
    <row r="61" spans="15:17" x14ac:dyDescent="0.2">
      <c r="O61" s="10" t="str">
        <f>name!D28</f>
        <v>91 Elementary trades and related occupations</v>
      </c>
      <c r="P61" s="11">
        <f>'Occ T2'!H32</f>
        <v>-4.0355734967595218</v>
      </c>
      <c r="Q61" s="11">
        <f>'Occ T2'!J32</f>
        <v>3.3748734325948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-2.8592774575284636</v>
      </c>
      <c r="Q62" s="11">
        <f>'Occ T2'!J33</f>
        <v>54.514432435669733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89.923999999999296</v>
      </c>
      <c r="Q64" s="11">
        <f>'Occ T2'!J35</f>
        <v>789.64719660664264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Midlands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1399.5330000000001</v>
      </c>
      <c r="C8" s="305">
        <f>SUM(C9:C17)</f>
        <v>1437.6329999999998</v>
      </c>
      <c r="D8" s="305">
        <f>SUM(D9:D17)</f>
        <v>1489.4569999999994</v>
      </c>
      <c r="E8" s="304"/>
      <c r="F8" s="305">
        <f>SUM(F9:F17)</f>
        <v>21.210718995184365</v>
      </c>
      <c r="G8" s="305">
        <f>SUM(G9:G17)</f>
        <v>27.350095248673963</v>
      </c>
      <c r="H8" s="305">
        <f>SUM(H9:H17)</f>
        <v>40.008725159191272</v>
      </c>
      <c r="I8" s="304"/>
      <c r="J8" s="305">
        <f>SUM(J9:J17)</f>
        <v>145.79819689546807</v>
      </c>
      <c r="K8" s="305">
        <f>SUM(K9:K17)</f>
        <v>185.06457256957736</v>
      </c>
      <c r="L8" s="305">
        <f>SUM(L9:L17)</f>
        <v>271.50630433685382</v>
      </c>
      <c r="M8" s="304"/>
      <c r="N8" s="305">
        <f>SUM(N9:N17)</f>
        <v>272.03962263602875</v>
      </c>
      <c r="O8" s="305">
        <f>SUM(O9:O17)</f>
        <v>290.08765391483792</v>
      </c>
      <c r="P8" s="305">
        <f>SUM(P9:P17)</f>
        <v>332.36398949835194</v>
      </c>
      <c r="Q8" s="306"/>
      <c r="R8" s="305">
        <f>SUM(R9:R17)</f>
        <v>78.630065369894808</v>
      </c>
      <c r="S8" s="305">
        <f>SUM(S9:S17)</f>
        <v>77.010935917327956</v>
      </c>
      <c r="T8" s="305">
        <f>SUM(T9:T17)</f>
        <v>84.660012557254788</v>
      </c>
      <c r="U8" s="306"/>
      <c r="V8" s="305">
        <f>SUM(V9:V17)</f>
        <v>76.243954425775527</v>
      </c>
      <c r="W8" s="305">
        <f>SUM(W9:W17)</f>
        <v>79.090943278267318</v>
      </c>
      <c r="X8" s="305">
        <f>SUM(X9:X17)</f>
        <v>90.427273074366497</v>
      </c>
      <c r="Y8" s="306"/>
      <c r="Z8" s="305">
        <f>SUM(Z9:Z17)</f>
        <v>282.91024602378275</v>
      </c>
      <c r="AA8" s="305">
        <f>SUM(AA9:AA17)</f>
        <v>294.24197933842083</v>
      </c>
      <c r="AB8" s="305">
        <f>SUM(AB9:AB17)</f>
        <v>294.93945194150302</v>
      </c>
      <c r="AC8" s="306"/>
      <c r="AD8" s="305">
        <f>SUM(AD9:AD17)</f>
        <v>271.03031241464436</v>
      </c>
      <c r="AE8" s="305">
        <f>SUM(AE9:AE17)</f>
        <v>285.86398237898868</v>
      </c>
      <c r="AF8" s="305">
        <f>SUM(AF9:AF17)</f>
        <v>250.89894369079425</v>
      </c>
      <c r="AG8" s="306"/>
      <c r="AH8" s="305">
        <f>SUM(AH9:AH17)</f>
        <v>165.43062510462056</v>
      </c>
      <c r="AI8" s="305">
        <f>SUM(AI9:AI17)</f>
        <v>143.58458792222351</v>
      </c>
      <c r="AJ8" s="305">
        <f>SUM(AJ9:AJ17)</f>
        <v>89.779179561459316</v>
      </c>
      <c r="AK8" s="306"/>
      <c r="AL8" s="305">
        <f>SUM(AL9:AL17)</f>
        <v>86.239258134600931</v>
      </c>
      <c r="AM8" s="305">
        <f>SUM(AM9:AM17)</f>
        <v>55.338249431682108</v>
      </c>
      <c r="AN8" s="305">
        <f>SUM(AN9:AN17)</f>
        <v>34.873120180224646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134.28417625806003</v>
      </c>
      <c r="C9" s="304">
        <f t="shared" ref="B9:D17" si="0">SUM(C21,C33,C51,C63,C75,C93)</f>
        <v>137.6301004535967</v>
      </c>
      <c r="D9" s="304">
        <f t="shared" si="0"/>
        <v>154.85378016607166</v>
      </c>
      <c r="E9" s="304"/>
      <c r="F9" s="304">
        <f t="shared" ref="F9:H17" si="1">SUM(F21,F33,F51,F63,F75,F93)</f>
        <v>1.680617794530133</v>
      </c>
      <c r="G9" s="304">
        <f t="shared" si="1"/>
        <v>2.1865987337858863</v>
      </c>
      <c r="H9" s="304">
        <f t="shared" si="1"/>
        <v>3.4977124577922249</v>
      </c>
      <c r="I9" s="304"/>
      <c r="J9" s="304">
        <f t="shared" ref="J9:L17" si="2">SUM(J21,J33,J51,J63,J75,J93)</f>
        <v>15.440886311279773</v>
      </c>
      <c r="K9" s="304">
        <f t="shared" si="2"/>
        <v>19.648755308225869</v>
      </c>
      <c r="L9" s="304">
        <f t="shared" si="2"/>
        <v>31.171463972941986</v>
      </c>
      <c r="M9" s="304"/>
      <c r="N9" s="304">
        <f t="shared" ref="N9:P17" si="3">SUM(N21,N33,N51,N63,N75,N93)</f>
        <v>34.773826444914349</v>
      </c>
      <c r="O9" s="304">
        <f t="shared" si="3"/>
        <v>36.366012832085687</v>
      </c>
      <c r="P9" s="304">
        <f t="shared" si="3"/>
        <v>43.117481674795357</v>
      </c>
      <c r="Q9" s="306"/>
      <c r="R9" s="304">
        <f t="shared" ref="R9:T9" si="4">SUM(R21,R33,R51,R63,R75,R93)</f>
        <v>7.5201679158340102</v>
      </c>
      <c r="S9" s="304">
        <f t="shared" si="4"/>
        <v>7.5873086321612888</v>
      </c>
      <c r="T9" s="304">
        <f t="shared" si="4"/>
        <v>8.7554373883448608</v>
      </c>
      <c r="U9" s="306"/>
      <c r="V9" s="304">
        <f t="shared" ref="V9:X9" si="5">SUM(V21,V33,V51,V63,V75,V93)</f>
        <v>9.9254437676685807</v>
      </c>
      <c r="W9" s="304">
        <f t="shared" si="5"/>
        <v>9.8514430156953008</v>
      </c>
      <c r="X9" s="304">
        <f t="shared" si="5"/>
        <v>11.028208095165448</v>
      </c>
      <c r="Y9" s="306"/>
      <c r="Z9" s="304">
        <f t="shared" ref="Z9:AB9" si="6">SUM(Z21,Z33,Z51,Z63,Z75,Z93)</f>
        <v>24.260114262904739</v>
      </c>
      <c r="AA9" s="304">
        <f t="shared" si="6"/>
        <v>23.7775420248229</v>
      </c>
      <c r="AB9" s="304">
        <f t="shared" si="6"/>
        <v>25.323348240356168</v>
      </c>
      <c r="AC9" s="306"/>
      <c r="AD9" s="304">
        <f>SUM(AD21,AD33,AD51,AD63,AD75,AD93)</f>
        <v>20.713737970862994</v>
      </c>
      <c r="AE9" s="304">
        <f t="shared" ref="AE9:AF9" si="7">SUM(AE21,AE33,AE51,AE63,AE75,AE93)</f>
        <v>21.299817340495082</v>
      </c>
      <c r="AF9" s="304">
        <f t="shared" si="7"/>
        <v>19.494455182290345</v>
      </c>
      <c r="AG9" s="306"/>
      <c r="AH9" s="304">
        <f t="shared" ref="AH9:AJ9" si="8">SUM(AH21,AH33,AH51,AH63,AH75,AH93)</f>
        <v>14.774034404840549</v>
      </c>
      <c r="AI9" s="304">
        <f t="shared" si="8"/>
        <v>13.129891727806937</v>
      </c>
      <c r="AJ9" s="304">
        <f t="shared" si="8"/>
        <v>9.6505341846501018</v>
      </c>
      <c r="AK9" s="306"/>
      <c r="AL9" s="304">
        <f t="shared" ref="AL9:AN9" si="9">SUM(AL21,AL33,AL51,AL63,AL75,AL93)</f>
        <v>5.1953473852249008</v>
      </c>
      <c r="AM9" s="304">
        <f t="shared" si="9"/>
        <v>3.7827308385177467</v>
      </c>
      <c r="AN9" s="304">
        <f t="shared" si="9"/>
        <v>2.8151389697351865</v>
      </c>
    </row>
    <row r="10" spans="1:40" x14ac:dyDescent="0.2">
      <c r="A10" s="13" t="str">
        <f>name!E5</f>
        <v>Professional occupations</v>
      </c>
      <c r="B10" s="304">
        <f t="shared" si="0"/>
        <v>304.94878314426342</v>
      </c>
      <c r="C10" s="304">
        <f t="shared" si="0"/>
        <v>328.5060087438801</v>
      </c>
      <c r="D10" s="304">
        <f t="shared" si="0"/>
        <v>364.85590234161424</v>
      </c>
      <c r="E10" s="304"/>
      <c r="F10" s="304">
        <f t="shared" si="1"/>
        <v>15.803971729606104</v>
      </c>
      <c r="G10" s="304">
        <f t="shared" si="1"/>
        <v>20.23383340390858</v>
      </c>
      <c r="H10" s="304">
        <f t="shared" si="1"/>
        <v>28.368167911251167</v>
      </c>
      <c r="I10" s="304"/>
      <c r="J10" s="304">
        <f t="shared" si="2"/>
        <v>81.52570469568181</v>
      </c>
      <c r="K10" s="304">
        <f t="shared" si="2"/>
        <v>102.19353531654492</v>
      </c>
      <c r="L10" s="304">
        <f t="shared" si="2"/>
        <v>139.59882332309579</v>
      </c>
      <c r="M10" s="304"/>
      <c r="N10" s="304">
        <f t="shared" si="3"/>
        <v>101.49517995321122</v>
      </c>
      <c r="O10" s="304">
        <f t="shared" si="3"/>
        <v>104.52101630029409</v>
      </c>
      <c r="P10" s="304">
        <f t="shared" si="3"/>
        <v>106.14162857623187</v>
      </c>
      <c r="Q10" s="306"/>
      <c r="R10" s="304">
        <f t="shared" ref="R10:T10" si="10">SUM(R22,R34,R52,R64,R76,R94)</f>
        <v>16.096375908783596</v>
      </c>
      <c r="S10" s="304">
        <f t="shared" si="10"/>
        <v>11.958223734785914</v>
      </c>
      <c r="T10" s="304">
        <f t="shared" si="10"/>
        <v>8.8182085010002993</v>
      </c>
      <c r="U10" s="306"/>
      <c r="V10" s="304">
        <f t="shared" ref="V10:X10" si="11">SUM(V22,V34,V52,V64,V76,V94)</f>
        <v>14.738922246021879</v>
      </c>
      <c r="W10" s="304">
        <f t="shared" si="11"/>
        <v>14.527310739262685</v>
      </c>
      <c r="X10" s="304">
        <f t="shared" si="11"/>
        <v>14.957511885751945</v>
      </c>
      <c r="Y10" s="306"/>
      <c r="Z10" s="304">
        <f t="shared" ref="Z10:AB10" si="12">SUM(Z22,Z34,Z52,Z64,Z76,Z94)</f>
        <v>33.480499995772568</v>
      </c>
      <c r="AA10" s="304">
        <f t="shared" si="12"/>
        <v>35.067584886562479</v>
      </c>
      <c r="AB10" s="304">
        <f t="shared" si="12"/>
        <v>35.611778990726151</v>
      </c>
      <c r="AC10" s="306"/>
      <c r="AD10" s="304">
        <f t="shared" ref="AD10:AF10" si="13">SUM(AD22,AD34,AD52,AD64,AD76,AD94)</f>
        <v>23.233430284103989</v>
      </c>
      <c r="AE10" s="304">
        <f t="shared" si="13"/>
        <v>23.988470639845058</v>
      </c>
      <c r="AF10" s="304">
        <f t="shared" si="13"/>
        <v>20.440064502116108</v>
      </c>
      <c r="AG10" s="306"/>
      <c r="AH10" s="304">
        <f t="shared" ref="AH10:AJ10" si="14">SUM(AH22,AH34,AH52,AH64,AH76,AH94)</f>
        <v>13.556664380894746</v>
      </c>
      <c r="AI10" s="304">
        <f t="shared" si="14"/>
        <v>12.00862512896118</v>
      </c>
      <c r="AJ10" s="304">
        <f t="shared" si="14"/>
        <v>7.5443250143288552</v>
      </c>
      <c r="AK10" s="306"/>
      <c r="AL10" s="304">
        <f t="shared" ref="AL10:AN10" si="15">SUM(AL22,AL34,AL52,AL64,AL76,AL94)</f>
        <v>5.01803395018747</v>
      </c>
      <c r="AM10" s="304">
        <f t="shared" si="15"/>
        <v>4.0074085937152137</v>
      </c>
      <c r="AN10" s="304">
        <f t="shared" si="15"/>
        <v>3.3753936371121154</v>
      </c>
    </row>
    <row r="11" spans="1:40" x14ac:dyDescent="0.2">
      <c r="A11" s="13" t="str">
        <f>name!E6</f>
        <v>Associate professional occupations</v>
      </c>
      <c r="B11" s="304">
        <f>SUM(B23,B35,B53,B65,B77,B95)</f>
        <v>181.39827380228155</v>
      </c>
      <c r="C11" s="304">
        <f t="shared" si="0"/>
        <v>176.95687397516963</v>
      </c>
      <c r="D11" s="304">
        <f>SUM(D23,D35,D53,D65,D77,D95)</f>
        <v>190.68237983360467</v>
      </c>
      <c r="E11" s="304"/>
      <c r="F11" s="304">
        <f t="shared" si="1"/>
        <v>1.9232891286534373</v>
      </c>
      <c r="G11" s="304">
        <f t="shared" si="1"/>
        <v>2.4302561869631742</v>
      </c>
      <c r="H11" s="304">
        <f t="shared" si="1"/>
        <v>3.9149602911176169</v>
      </c>
      <c r="I11" s="304"/>
      <c r="J11" s="304">
        <f t="shared" si="2"/>
        <v>22.468160127445309</v>
      </c>
      <c r="K11" s="304">
        <f t="shared" si="2"/>
        <v>27.015848071351598</v>
      </c>
      <c r="L11" s="304">
        <f t="shared" si="2"/>
        <v>40.634277610961959</v>
      </c>
      <c r="M11" s="304"/>
      <c r="N11" s="304">
        <f t="shared" si="3"/>
        <v>50.904537675109069</v>
      </c>
      <c r="O11" s="304">
        <f t="shared" si="3"/>
        <v>51.181617175936594</v>
      </c>
      <c r="P11" s="304">
        <f t="shared" si="3"/>
        <v>57.787512097350259</v>
      </c>
      <c r="Q11" s="306"/>
      <c r="R11" s="304">
        <f t="shared" ref="R11:T11" si="16">SUM(R23,R35,R53,R65,R77,R95)</f>
        <v>14.942746789064635</v>
      </c>
      <c r="S11" s="304">
        <f t="shared" si="16"/>
        <v>13.845258939492512</v>
      </c>
      <c r="T11" s="304">
        <f t="shared" si="16"/>
        <v>14.328404946070386</v>
      </c>
      <c r="U11" s="306"/>
      <c r="V11" s="304">
        <f t="shared" ref="V11:X11" si="17">SUM(V23,V35,V53,V65,V77,V95)</f>
        <v>11.811970183986574</v>
      </c>
      <c r="W11" s="304">
        <f t="shared" si="17"/>
        <v>10.910380183759543</v>
      </c>
      <c r="X11" s="304">
        <f t="shared" si="17"/>
        <v>11.631427172986962</v>
      </c>
      <c r="Y11" s="306"/>
      <c r="Z11" s="304">
        <f t="shared" ref="Z11:AB11" si="18">SUM(Z23,Z35,Z53,Z65,Z77,Z95)</f>
        <v>33.021946406426117</v>
      </c>
      <c r="AA11" s="304">
        <f t="shared" si="18"/>
        <v>31.246608900166692</v>
      </c>
      <c r="AB11" s="304">
        <f t="shared" si="18"/>
        <v>30.596880751564676</v>
      </c>
      <c r="AC11" s="306"/>
      <c r="AD11" s="304">
        <f t="shared" ref="AD11:AF11" si="19">SUM(AD23,AD35,AD53,AD65,AD77,AD95)</f>
        <v>25.533307594000426</v>
      </c>
      <c r="AE11" s="304">
        <f t="shared" si="19"/>
        <v>24.378897412394071</v>
      </c>
      <c r="AF11" s="304">
        <f t="shared" si="19"/>
        <v>20.45486795850146</v>
      </c>
      <c r="AG11" s="306"/>
      <c r="AH11" s="304">
        <f t="shared" ref="AH11:AJ11" si="20">SUM(AH23,AH35,AH53,AH65,AH77,AH95)</f>
        <v>15.372791597662784</v>
      </c>
      <c r="AI11" s="304">
        <f t="shared" si="20"/>
        <v>12.20360949020988</v>
      </c>
      <c r="AJ11" s="304">
        <f t="shared" si="20"/>
        <v>7.8149749813558413</v>
      </c>
      <c r="AK11" s="306"/>
      <c r="AL11" s="304">
        <f t="shared" ref="AL11:AN11" si="21">SUM(AL23,AL35,AL53,AL65,AL77,AL95)</f>
        <v>5.4195242999332143</v>
      </c>
      <c r="AM11" s="304">
        <f t="shared" si="21"/>
        <v>3.7443976148955831</v>
      </c>
      <c r="AN11" s="304">
        <f t="shared" si="21"/>
        <v>3.5190740236955205</v>
      </c>
    </row>
    <row r="12" spans="1:40" x14ac:dyDescent="0.2">
      <c r="A12" s="13" t="str">
        <f>name!E7</f>
        <v>Administrative and secretarial occupations</v>
      </c>
      <c r="B12" s="304">
        <f t="shared" si="0"/>
        <v>170.33108054537968</v>
      </c>
      <c r="C12" s="304">
        <f t="shared" si="0"/>
        <v>161.73976940644002</v>
      </c>
      <c r="D12" s="304">
        <f t="shared" si="0"/>
        <v>145.94296582956173</v>
      </c>
      <c r="E12" s="304"/>
      <c r="F12" s="304">
        <f t="shared" si="1"/>
        <v>0.97310017884883693</v>
      </c>
      <c r="G12" s="304">
        <f t="shared" si="1"/>
        <v>1.2591215667488072</v>
      </c>
      <c r="H12" s="304">
        <f t="shared" si="1"/>
        <v>2.0705691625836775</v>
      </c>
      <c r="I12" s="304"/>
      <c r="J12" s="304">
        <f t="shared" si="2"/>
        <v>10.836754969591341</v>
      </c>
      <c r="K12" s="304">
        <f t="shared" si="2"/>
        <v>13.461385484089647</v>
      </c>
      <c r="L12" s="304">
        <f t="shared" si="2"/>
        <v>18.429662214178109</v>
      </c>
      <c r="M12" s="304"/>
      <c r="N12" s="304">
        <f t="shared" si="3"/>
        <v>32.851645260452841</v>
      </c>
      <c r="O12" s="304">
        <f t="shared" si="3"/>
        <v>34.929201671294528</v>
      </c>
      <c r="P12" s="304">
        <f t="shared" si="3"/>
        <v>40.916705928590446</v>
      </c>
      <c r="Q12" s="306"/>
      <c r="R12" s="304">
        <f t="shared" ref="R12:T12" si="22">SUM(R24,R36,R54,R66,R78,R96)</f>
        <v>12.111216848121579</v>
      </c>
      <c r="S12" s="304">
        <f t="shared" si="22"/>
        <v>12.565712018000463</v>
      </c>
      <c r="T12" s="304">
        <f t="shared" si="22"/>
        <v>14.141277181225393</v>
      </c>
      <c r="U12" s="306"/>
      <c r="V12" s="304">
        <f t="shared" ref="V12:X12" si="23">SUM(V24,V36,V54,V66,V78,V96)</f>
        <v>11.560927733631807</v>
      </c>
      <c r="W12" s="304">
        <f t="shared" si="23"/>
        <v>11.591427002349224</v>
      </c>
      <c r="X12" s="304">
        <f t="shared" si="23"/>
        <v>12.914264210979809</v>
      </c>
      <c r="Y12" s="306"/>
      <c r="Z12" s="304">
        <f t="shared" ref="Z12:AA12" si="24">SUM(Z24,Z36,Z54,Z66,Z78,Z96)</f>
        <v>34.5091677811468</v>
      </c>
      <c r="AA12" s="304">
        <f t="shared" si="24"/>
        <v>32.079694675318351</v>
      </c>
      <c r="AB12" s="304">
        <f>SUM(AB24,AB36,AB54,AB66,AB78,AB96)</f>
        <v>24.609694753384204</v>
      </c>
      <c r="AC12" s="306"/>
      <c r="AD12" s="304">
        <f t="shared" ref="AD12:AE12" si="25">SUM(AD24,AD36,AD54,AD66,AD78,AD96)</f>
        <v>39.472256618784989</v>
      </c>
      <c r="AE12" s="304">
        <f t="shared" si="25"/>
        <v>35.611439918543851</v>
      </c>
      <c r="AF12" s="304">
        <f>SUM(AF24,AF36,AF54,AF66,AF78,AF96)</f>
        <v>23.816658934093876</v>
      </c>
      <c r="AG12" s="306"/>
      <c r="AH12" s="304">
        <f t="shared" ref="AH12:AI12" si="26">SUM(AH24,AH36,AH54,AH66,AH78,AH96)</f>
        <v>19.668916403569234</v>
      </c>
      <c r="AI12" s="304">
        <f t="shared" si="26"/>
        <v>14.187127672208208</v>
      </c>
      <c r="AJ12" s="304">
        <f>SUM(AJ24,AJ36,AJ54,AJ66,AJ78,AJ96)</f>
        <v>4.3402027048347023</v>
      </c>
      <c r="AK12" s="306"/>
      <c r="AL12" s="304">
        <f t="shared" ref="AL12:AM12" si="27">SUM(AL24,AL36,AL54,AL66,AL78,AL96)</f>
        <v>8.3470947512322393</v>
      </c>
      <c r="AM12" s="304">
        <f t="shared" si="27"/>
        <v>6.0546593978869083</v>
      </c>
      <c r="AN12" s="304">
        <f>SUM(AN24,AN36,AN54,AN66,AN78,AN96)</f>
        <v>4.70393073969153</v>
      </c>
    </row>
    <row r="13" spans="1:40" x14ac:dyDescent="0.2">
      <c r="A13" s="13" t="str">
        <f>name!E8</f>
        <v>Skilled trades occupations</v>
      </c>
      <c r="B13" s="304">
        <f t="shared" si="0"/>
        <v>128.22586848719456</v>
      </c>
      <c r="C13" s="304">
        <f t="shared" si="0"/>
        <v>127.12800734528156</v>
      </c>
      <c r="D13" s="304">
        <f t="shared" si="0"/>
        <v>118.59453876632053</v>
      </c>
      <c r="E13" s="304"/>
      <c r="F13" s="304">
        <f t="shared" si="1"/>
        <v>0.14537052704702397</v>
      </c>
      <c r="G13" s="304">
        <f t="shared" si="1"/>
        <v>0.18956938258263881</v>
      </c>
      <c r="H13" s="304">
        <f t="shared" si="1"/>
        <v>0.26438737411651175</v>
      </c>
      <c r="I13" s="304"/>
      <c r="J13" s="304">
        <f t="shared" si="2"/>
        <v>2.2215100679962156</v>
      </c>
      <c r="K13" s="304">
        <f t="shared" si="2"/>
        <v>3.3199942798277204</v>
      </c>
      <c r="L13" s="304">
        <f t="shared" si="2"/>
        <v>5.2575453329438879</v>
      </c>
      <c r="M13" s="304"/>
      <c r="N13" s="304">
        <f t="shared" si="3"/>
        <v>6.3848615451362596</v>
      </c>
      <c r="O13" s="304">
        <f t="shared" si="3"/>
        <v>7.8213791485757902</v>
      </c>
      <c r="P13" s="304">
        <f t="shared" si="3"/>
        <v>9.7467663750257962</v>
      </c>
      <c r="Q13" s="306"/>
      <c r="R13" s="304">
        <f t="shared" ref="R13:T13" si="28">SUM(R25,R37,R55,R67,R79,R97)</f>
        <v>2.9180672835777068</v>
      </c>
      <c r="S13" s="304">
        <f t="shared" si="28"/>
        <v>3.2889269369576999</v>
      </c>
      <c r="T13" s="304">
        <f t="shared" si="28"/>
        <v>4.007755518054859</v>
      </c>
      <c r="U13" s="306"/>
      <c r="V13" s="304">
        <f t="shared" ref="V13:X13" si="29">SUM(V25,V37,V55,V67,V79,V97)</f>
        <v>6.9653308865179531</v>
      </c>
      <c r="W13" s="304">
        <f t="shared" si="29"/>
        <v>7.6888170197164838</v>
      </c>
      <c r="X13" s="304">
        <f t="shared" si="29"/>
        <v>8.8860326732850137</v>
      </c>
      <c r="Y13" s="306"/>
      <c r="Z13" s="304">
        <f t="shared" ref="Z13:AB13" si="30">SUM(Z25,Z37,Z55,Z67,Z79,Z97)</f>
        <v>43.104707334657192</v>
      </c>
      <c r="AA13" s="304">
        <f t="shared" si="30"/>
        <v>44.138774333067609</v>
      </c>
      <c r="AB13" s="304">
        <f t="shared" si="30"/>
        <v>41.923025754009643</v>
      </c>
      <c r="AC13" s="306"/>
      <c r="AD13" s="304">
        <f t="shared" ref="AD13:AF13" si="31">SUM(AD25,AD37,AD55,AD67,AD79,AD97)</f>
        <v>34.632295932340931</v>
      </c>
      <c r="AE13" s="304">
        <f t="shared" si="31"/>
        <v>36.44305703926323</v>
      </c>
      <c r="AF13" s="304">
        <f t="shared" si="31"/>
        <v>33.321478102366839</v>
      </c>
      <c r="AG13" s="306"/>
      <c r="AH13" s="304">
        <f t="shared" ref="AH13:AJ13" si="32">SUM(AH25,AH37,AH55,AH67,AH79,AH97)</f>
        <v>19.263533645977137</v>
      </c>
      <c r="AI13" s="304">
        <f t="shared" si="32"/>
        <v>16.837854142705073</v>
      </c>
      <c r="AJ13" s="304">
        <f t="shared" si="32"/>
        <v>11.513560784463982</v>
      </c>
      <c r="AK13" s="306"/>
      <c r="AL13" s="304">
        <f t="shared" ref="AL13:AN13" si="33">SUM(AL25,AL37,AL55,AL67,AL79,AL97)</f>
        <v>12.590191263944147</v>
      </c>
      <c r="AM13" s="304">
        <f t="shared" si="33"/>
        <v>7.3996350625853164</v>
      </c>
      <c r="AN13" s="304">
        <f t="shared" si="33"/>
        <v>3.6739868520539884</v>
      </c>
    </row>
    <row r="14" spans="1:40" x14ac:dyDescent="0.2">
      <c r="A14" s="13" t="str">
        <f>name!E9</f>
        <v>Caring, leisure and other service occupations</v>
      </c>
      <c r="B14" s="304">
        <f t="shared" si="0"/>
        <v>139.61666761430268</v>
      </c>
      <c r="C14" s="304">
        <f t="shared" si="0"/>
        <v>149.49288861484584</v>
      </c>
      <c r="D14" s="304">
        <f t="shared" si="0"/>
        <v>162.71067452609944</v>
      </c>
      <c r="E14" s="304"/>
      <c r="F14" s="304">
        <f t="shared" si="1"/>
        <v>0.12112310382595032</v>
      </c>
      <c r="G14" s="304">
        <f t="shared" si="1"/>
        <v>0.17231974144725104</v>
      </c>
      <c r="H14" s="304">
        <f t="shared" si="1"/>
        <v>0.30913251386463325</v>
      </c>
      <c r="I14" s="304"/>
      <c r="J14" s="304">
        <f t="shared" si="2"/>
        <v>5.6540942853435192</v>
      </c>
      <c r="K14" s="304">
        <f t="shared" si="2"/>
        <v>8.0008681764472591</v>
      </c>
      <c r="L14" s="304">
        <f t="shared" si="2"/>
        <v>15.279531017582427</v>
      </c>
      <c r="M14" s="304"/>
      <c r="N14" s="304">
        <f t="shared" si="3"/>
        <v>17.61689317708327</v>
      </c>
      <c r="O14" s="304">
        <f t="shared" si="3"/>
        <v>20.839998077684321</v>
      </c>
      <c r="P14" s="304">
        <f t="shared" si="3"/>
        <v>27.6880615992002</v>
      </c>
      <c r="Q14" s="306"/>
      <c r="R14" s="304">
        <f>SUM(R26,R38,R56,R68,R80,R98)</f>
        <v>13.919388392007757</v>
      </c>
      <c r="S14" s="304">
        <f t="shared" ref="S14:T14" si="34">SUM(S26,S38,S56,S68,S80,S98)</f>
        <v>14.463806461983898</v>
      </c>
      <c r="T14" s="304">
        <f t="shared" si="34"/>
        <v>16.689735724254724</v>
      </c>
      <c r="U14" s="306"/>
      <c r="V14" s="304">
        <f t="shared" ref="V14:X14" si="35">SUM(V26,V38,V56,V68,V80,V98)</f>
        <v>8.593004405591568</v>
      </c>
      <c r="W14" s="304">
        <f t="shared" si="35"/>
        <v>9.2109244810262432</v>
      </c>
      <c r="X14" s="304">
        <f t="shared" si="35"/>
        <v>11.314090421881243</v>
      </c>
      <c r="Y14" s="306"/>
      <c r="Z14" s="304">
        <f t="shared" ref="Z14:AB14" si="36">SUM(Z26,Z38,Z56,Z68,Z80,Z98)</f>
        <v>46.818665023476086</v>
      </c>
      <c r="AA14" s="304">
        <f t="shared" si="36"/>
        <v>51.350808840061617</v>
      </c>
      <c r="AB14" s="304">
        <f t="shared" si="36"/>
        <v>55.185725655444692</v>
      </c>
      <c r="AC14" s="306"/>
      <c r="AD14" s="304">
        <f t="shared" ref="AD14:AF14" si="37">SUM(AD26,AD38,AD56,AD68,AD80,AD98)</f>
        <v>34.423759574669063</v>
      </c>
      <c r="AE14" s="304">
        <f t="shared" si="37"/>
        <v>35.860095660960411</v>
      </c>
      <c r="AF14" s="304">
        <f t="shared" si="37"/>
        <v>29.54487635625091</v>
      </c>
      <c r="AG14" s="306"/>
      <c r="AH14" s="304">
        <f t="shared" ref="AH14:AJ14" si="38">SUM(AH26,AH38,AH56,AH68,AH80,AH98)</f>
        <v>8.7065242473579314</v>
      </c>
      <c r="AI14" s="304">
        <f t="shared" si="38"/>
        <v>6.9854626990055575</v>
      </c>
      <c r="AJ14" s="304">
        <f t="shared" si="38"/>
        <v>4.8777228681975719</v>
      </c>
      <c r="AK14" s="306"/>
      <c r="AL14" s="304">
        <f t="shared" ref="AL14:AN14" si="39">SUM(AL26,AL38,AL56,AL68,AL80,AL98)</f>
        <v>3.7632154049475499</v>
      </c>
      <c r="AM14" s="304">
        <f t="shared" si="39"/>
        <v>2.6086044762292668</v>
      </c>
      <c r="AN14" s="304">
        <f t="shared" si="39"/>
        <v>1.821798369423032</v>
      </c>
    </row>
    <row r="15" spans="1:40" x14ac:dyDescent="0.2">
      <c r="A15" s="13" t="str">
        <f>name!E10</f>
        <v>Sales and customer service occupations</v>
      </c>
      <c r="B15" s="304">
        <f t="shared" si="0"/>
        <v>105.85712923338485</v>
      </c>
      <c r="C15" s="304">
        <f t="shared" si="0"/>
        <v>108.49718145355199</v>
      </c>
      <c r="D15" s="304">
        <f t="shared" si="0"/>
        <v>110.35619319896392</v>
      </c>
      <c r="E15" s="304"/>
      <c r="F15" s="304">
        <f t="shared" si="1"/>
        <v>0.2723999474328393</v>
      </c>
      <c r="G15" s="304">
        <f t="shared" si="1"/>
        <v>0.39385911173359256</v>
      </c>
      <c r="H15" s="304">
        <f t="shared" si="1"/>
        <v>0.66283603574786953</v>
      </c>
      <c r="I15" s="304"/>
      <c r="J15" s="304">
        <f t="shared" si="2"/>
        <v>3.822609442260247</v>
      </c>
      <c r="K15" s="304">
        <f t="shared" si="2"/>
        <v>5.3905523639887214</v>
      </c>
      <c r="L15" s="304">
        <f t="shared" si="2"/>
        <v>9.3692485648274975</v>
      </c>
      <c r="M15" s="304"/>
      <c r="N15" s="304">
        <f t="shared" si="3"/>
        <v>15.054059740110244</v>
      </c>
      <c r="O15" s="304">
        <f t="shared" si="3"/>
        <v>17.61991371112423</v>
      </c>
      <c r="P15" s="304">
        <f t="shared" si="3"/>
        <v>23.179579030368455</v>
      </c>
      <c r="Q15" s="306"/>
      <c r="R15" s="304">
        <f t="shared" ref="R15:T15" si="40">SUM(R27,R39,R57,R69,R81,R99)</f>
        <v>4.826309831627456</v>
      </c>
      <c r="S15" s="304">
        <f t="shared" si="40"/>
        <v>5.407218942134679</v>
      </c>
      <c r="T15" s="304">
        <f t="shared" si="40"/>
        <v>7.0651312203813221</v>
      </c>
      <c r="U15" s="306"/>
      <c r="V15" s="304">
        <f t="shared" ref="V15:X15" si="41">SUM(V27,V39,V57,V69,V81,V99)</f>
        <v>5.2040726621391098</v>
      </c>
      <c r="W15" s="304">
        <f t="shared" si="41"/>
        <v>5.932493827806133</v>
      </c>
      <c r="X15" s="304">
        <f t="shared" si="41"/>
        <v>7.1035621604229924</v>
      </c>
      <c r="Y15" s="306"/>
      <c r="Z15" s="304">
        <f t="shared" ref="Z15:AB15" si="42">SUM(Z27,Z39,Z57,Z69,Z81,Z99)</f>
        <v>26.385224920195114</v>
      </c>
      <c r="AA15" s="304">
        <f t="shared" si="42"/>
        <v>28.078645590308259</v>
      </c>
      <c r="AB15" s="304">
        <f t="shared" si="42"/>
        <v>29.021376936735649</v>
      </c>
      <c r="AC15" s="306"/>
      <c r="AD15" s="304">
        <f t="shared" ref="AD15:AF15" si="43">SUM(AD27,AD39,AD57,AD69,AD81,AD99)</f>
        <v>25.935362085279007</v>
      </c>
      <c r="AE15" s="304">
        <f t="shared" si="43"/>
        <v>27.20887688940541</v>
      </c>
      <c r="AF15" s="304">
        <f t="shared" si="43"/>
        <v>23.489655307892587</v>
      </c>
      <c r="AG15" s="306"/>
      <c r="AH15" s="304">
        <f t="shared" ref="AH15:AJ15" si="44">SUM(AH27,AH39,AH57,AH69,AH81,AH99)</f>
        <v>15.404619862807625</v>
      </c>
      <c r="AI15" s="304">
        <f t="shared" si="44"/>
        <v>12.880981143016403</v>
      </c>
      <c r="AJ15" s="304">
        <f t="shared" si="44"/>
        <v>6.9376386892255733</v>
      </c>
      <c r="AK15" s="306"/>
      <c r="AL15" s="304">
        <f t="shared" ref="AL15:AN15" si="45">SUM(AL27,AL39,AL57,AL69,AL81,AL99)</f>
        <v>8.952470741533217</v>
      </c>
      <c r="AM15" s="304">
        <f t="shared" si="45"/>
        <v>5.5846398740345453</v>
      </c>
      <c r="AN15" s="304">
        <f t="shared" si="45"/>
        <v>3.5271652533619733</v>
      </c>
    </row>
    <row r="16" spans="1:40" x14ac:dyDescent="0.2">
      <c r="A16" s="13" t="str">
        <f>name!E11</f>
        <v>Process, plant and machine operatives</v>
      </c>
      <c r="B16" s="304">
        <f t="shared" si="0"/>
        <v>97.549479371085596</v>
      </c>
      <c r="C16" s="304">
        <f t="shared" si="0"/>
        <v>111.0012397073512</v>
      </c>
      <c r="D16" s="304">
        <f t="shared" si="0"/>
        <v>111.0338747480034</v>
      </c>
      <c r="E16" s="304"/>
      <c r="F16" s="304">
        <f t="shared" si="1"/>
        <v>0.19804611651056395</v>
      </c>
      <c r="G16" s="304">
        <f t="shared" si="1"/>
        <v>0.34092418610719633</v>
      </c>
      <c r="H16" s="304">
        <f t="shared" si="1"/>
        <v>0.6767809876996409</v>
      </c>
      <c r="I16" s="304"/>
      <c r="J16" s="304">
        <f t="shared" si="2"/>
        <v>1.1814642012962864</v>
      </c>
      <c r="K16" s="304">
        <f t="shared" si="2"/>
        <v>1.9887156186749659</v>
      </c>
      <c r="L16" s="304">
        <f t="shared" si="2"/>
        <v>3.6474036028532049</v>
      </c>
      <c r="M16" s="304"/>
      <c r="N16" s="304">
        <f t="shared" si="3"/>
        <v>3.8798680606371554</v>
      </c>
      <c r="O16" s="304">
        <f t="shared" si="3"/>
        <v>5.632197658014559</v>
      </c>
      <c r="P16" s="304">
        <f t="shared" si="3"/>
        <v>8.8136362895677358</v>
      </c>
      <c r="Q16" s="306"/>
      <c r="R16" s="304">
        <f t="shared" ref="R16:T16" si="46">SUM(R28,R40,R58,R70,R82,R100)</f>
        <v>1.7949581085918311</v>
      </c>
      <c r="S16" s="304">
        <f t="shared" si="46"/>
        <v>2.4620265046769925</v>
      </c>
      <c r="T16" s="304">
        <f t="shared" si="46"/>
        <v>3.2626130517745899</v>
      </c>
      <c r="U16" s="306"/>
      <c r="V16" s="304">
        <f t="shared" ref="V16:X16" si="47">SUM(V28,V40,V58,V70,V82,V100)</f>
        <v>3.2535889708662755</v>
      </c>
      <c r="W16" s="304">
        <f t="shared" si="47"/>
        <v>4.3721394988028353</v>
      </c>
      <c r="X16" s="304">
        <f t="shared" si="47"/>
        <v>5.7202973808463362</v>
      </c>
      <c r="Y16" s="306"/>
      <c r="Z16" s="304">
        <f t="shared" ref="Z16:AB16" si="48">SUM(Z28,Z40,Z58,Z70,Z82,Z100)</f>
        <v>20.279579312705476</v>
      </c>
      <c r="AA16" s="304">
        <f t="shared" si="48"/>
        <v>26.75682046342202</v>
      </c>
      <c r="AB16" s="304">
        <f t="shared" si="48"/>
        <v>31.50642607884804</v>
      </c>
      <c r="AC16" s="306"/>
      <c r="AD16" s="304">
        <f t="shared" ref="AD16:AF16" si="49">SUM(AD28,AD40,AD58,AD70,AD82,AD100)</f>
        <v>28.571590376805009</v>
      </c>
      <c r="AE16" s="304">
        <f t="shared" si="49"/>
        <v>37.618054947961362</v>
      </c>
      <c r="AF16" s="304">
        <f t="shared" si="49"/>
        <v>38.746918520429119</v>
      </c>
      <c r="AG16" s="306"/>
      <c r="AH16" s="304">
        <f t="shared" ref="AH16:AJ16" si="50">SUM(AH28,AH40,AH58,AH70,AH82,AH100)</f>
        <v>23.186734759261647</v>
      </c>
      <c r="AI16" s="304">
        <f t="shared" si="50"/>
        <v>23.06328526578578</v>
      </c>
      <c r="AJ16" s="304">
        <f t="shared" si="50"/>
        <v>14.780227515130736</v>
      </c>
      <c r="AK16" s="306"/>
      <c r="AL16" s="304">
        <f t="shared" ref="AL16:AN16" si="51">SUM(AL28,AL40,AL58,AL70,AL82,AL100)</f>
        <v>15.203649464411356</v>
      </c>
      <c r="AM16" s="304">
        <f t="shared" si="51"/>
        <v>8.7670755639054914</v>
      </c>
      <c r="AN16" s="304">
        <f t="shared" si="51"/>
        <v>3.8795713208539895</v>
      </c>
    </row>
    <row r="17" spans="1:40" x14ac:dyDescent="0.2">
      <c r="A17" s="13" t="str">
        <f>name!E12</f>
        <v>Elementary occupations</v>
      </c>
      <c r="B17" s="304">
        <f t="shared" si="0"/>
        <v>137.32154154404779</v>
      </c>
      <c r="C17" s="304">
        <f t="shared" si="0"/>
        <v>136.68093029988268</v>
      </c>
      <c r="D17" s="304">
        <f t="shared" si="0"/>
        <v>130.42669058975991</v>
      </c>
      <c r="E17" s="304"/>
      <c r="F17" s="304">
        <f t="shared" si="1"/>
        <v>9.2800468729476435E-2</v>
      </c>
      <c r="G17" s="304">
        <f t="shared" si="1"/>
        <v>0.1436129353968382</v>
      </c>
      <c r="H17" s="304">
        <f t="shared" si="1"/>
        <v>0.24417842501791956</v>
      </c>
      <c r="I17" s="304"/>
      <c r="J17" s="304">
        <f t="shared" si="2"/>
        <v>2.6470127945735893</v>
      </c>
      <c r="K17" s="304">
        <f t="shared" si="2"/>
        <v>4.0449179504266386</v>
      </c>
      <c r="L17" s="304">
        <f t="shared" si="2"/>
        <v>8.1183486974689476</v>
      </c>
      <c r="M17" s="304"/>
      <c r="N17" s="304">
        <f t="shared" si="3"/>
        <v>9.0787507793743654</v>
      </c>
      <c r="O17" s="304">
        <f t="shared" si="3"/>
        <v>11.176317339828135</v>
      </c>
      <c r="P17" s="304">
        <f t="shared" si="3"/>
        <v>14.97261792722187</v>
      </c>
      <c r="Q17" s="306"/>
      <c r="R17" s="304">
        <f t="shared" ref="R17:T17" si="52">SUM(R29,R41,R59,R71,R83,R101)</f>
        <v>4.500834292286239</v>
      </c>
      <c r="S17" s="304">
        <f t="shared" si="52"/>
        <v>5.4324537471345051</v>
      </c>
      <c r="T17" s="304">
        <f t="shared" si="52"/>
        <v>7.5914490261483598</v>
      </c>
      <c r="U17" s="306"/>
      <c r="V17" s="304">
        <f t="shared" ref="V17:X17" si="53">SUM(V29,V41,V59,V71,V83,V101)</f>
        <v>4.1906935693517804</v>
      </c>
      <c r="W17" s="304">
        <f t="shared" si="53"/>
        <v>5.0060075098488817</v>
      </c>
      <c r="X17" s="304">
        <f t="shared" si="53"/>
        <v>6.8718790730467392</v>
      </c>
      <c r="Y17" s="306"/>
      <c r="Z17" s="304">
        <f t="shared" ref="Z17:AB17" si="54">SUM(Z29,Z41,Z59,Z71,Z83,Z101)</f>
        <v>21.050340986498664</v>
      </c>
      <c r="AA17" s="304">
        <f t="shared" si="54"/>
        <v>21.745499624690922</v>
      </c>
      <c r="AB17" s="304">
        <f t="shared" si="54"/>
        <v>21.161194780433789</v>
      </c>
      <c r="AC17" s="306"/>
      <c r="AD17" s="304">
        <f t="shared" ref="AD17:AF17" si="55">SUM(AD29,AD41,AD59,AD71,AD83,AD101)</f>
        <v>38.514571977797928</v>
      </c>
      <c r="AE17" s="304">
        <f t="shared" si="55"/>
        <v>43.455272530120226</v>
      </c>
      <c r="AF17" s="304">
        <f t="shared" si="55"/>
        <v>41.589968826853045</v>
      </c>
      <c r="AG17" s="306"/>
      <c r="AH17" s="304">
        <f t="shared" ref="AH17:AJ17" si="56">SUM(AH29,AH41,AH59,AH71,AH83,AH101)</f>
        <v>35.496805802248915</v>
      </c>
      <c r="AI17" s="304">
        <f t="shared" si="56"/>
        <v>32.287750652524501</v>
      </c>
      <c r="AJ17" s="304">
        <f t="shared" si="56"/>
        <v>22.319992819271945</v>
      </c>
      <c r="AK17" s="306"/>
      <c r="AL17" s="304">
        <f t="shared" ref="AL17:AN17" si="57">SUM(AL29,AL41,AL59,AL71,AL83,AL101)</f>
        <v>21.749730873186817</v>
      </c>
      <c r="AM17" s="304">
        <f t="shared" si="57"/>
        <v>13.389098009912033</v>
      </c>
      <c r="AN17" s="304">
        <f t="shared" si="57"/>
        <v>7.5570610142973074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18.903999999999996</v>
      </c>
      <c r="C20" s="305">
        <f>SUM(C21:C29)</f>
        <v>19.086000000000009</v>
      </c>
      <c r="D20" s="305">
        <f>SUM(D21:D29)</f>
        <v>19.189</v>
      </c>
      <c r="E20" s="304"/>
      <c r="F20" s="305">
        <f>SUM(F21:F29)</f>
        <v>0.24291743049420589</v>
      </c>
      <c r="G20" s="305">
        <f>SUM(G21:G29)</f>
        <v>0.32840146883197707</v>
      </c>
      <c r="H20" s="305">
        <f>SUM(H21:H29)</f>
        <v>0.51466305383163735</v>
      </c>
      <c r="I20" s="304"/>
      <c r="J20" s="305">
        <f>SUM(J21:J29)</f>
        <v>1.3739954232346241</v>
      </c>
      <c r="K20" s="305">
        <f>SUM(K21:K29)</f>
        <v>1.7702088179969753</v>
      </c>
      <c r="L20" s="305">
        <f>SUM(L21:L29)</f>
        <v>2.6275361414019773</v>
      </c>
      <c r="M20" s="304"/>
      <c r="N20" s="305">
        <f>SUM(N21:N29)</f>
        <v>3.1584988208077625</v>
      </c>
      <c r="O20" s="305">
        <f>SUM(O21:O29)</f>
        <v>3.3018111353158912</v>
      </c>
      <c r="P20" s="305">
        <f>SUM(P21:P29)</f>
        <v>3.656888582462718</v>
      </c>
      <c r="Q20" s="306"/>
      <c r="R20" s="305">
        <f>SUM(R21:R29)</f>
        <v>0.51228912807654681</v>
      </c>
      <c r="S20" s="305">
        <f>SUM(S21:S29)</f>
        <v>0.54328437685126951</v>
      </c>
      <c r="T20" s="305">
        <f>SUM(T21:T29)</f>
        <v>0.62112269833127864</v>
      </c>
      <c r="U20" s="306"/>
      <c r="V20" s="305">
        <f>SUM(V21:V29)</f>
        <v>1.6710604067301296</v>
      </c>
      <c r="W20" s="305">
        <f>SUM(W21:W29)</f>
        <v>1.7266126013811101</v>
      </c>
      <c r="X20" s="305">
        <f>SUM(X21:X29)</f>
        <v>1.9100242339787776</v>
      </c>
      <c r="Y20" s="306"/>
      <c r="Z20" s="305">
        <f>SUM(Z21:Z29)</f>
        <v>3.7526394891952961</v>
      </c>
      <c r="AA20" s="305">
        <f>SUM(AA21:AA29)</f>
        <v>3.8336851389002522</v>
      </c>
      <c r="AB20" s="305">
        <f>SUM(AB21:AB29)</f>
        <v>3.8997018468014906</v>
      </c>
      <c r="AC20" s="306"/>
      <c r="AD20" s="305">
        <f>SUM(AD21:AD29)</f>
        <v>3.5094609513285957</v>
      </c>
      <c r="AE20" s="305">
        <f>SUM(AE21:AE29)</f>
        <v>3.652777955135925</v>
      </c>
      <c r="AF20" s="305">
        <f>SUM(AF21:AF29)</f>
        <v>3.2135434238260889</v>
      </c>
      <c r="AG20" s="306"/>
      <c r="AH20" s="305">
        <f>SUM(AH21:AH29)</f>
        <v>2.485724755884176</v>
      </c>
      <c r="AI20" s="305">
        <f>SUM(AI21:AI29)</f>
        <v>2.1697333254490676</v>
      </c>
      <c r="AJ20" s="305">
        <f>SUM(AJ21:AJ29)</f>
        <v>1.5460584770927257</v>
      </c>
      <c r="AK20" s="306"/>
      <c r="AL20" s="305">
        <f>SUM(AL21:AL29)</f>
        <v>2.1974135942486637</v>
      </c>
      <c r="AM20" s="305">
        <f>SUM(AM21:AM29)</f>
        <v>1.7594851801375437</v>
      </c>
      <c r="AN20" s="305">
        <f>SUM(AN21:AN29)</f>
        <v>1.1994615422733035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1.8491836245108173</v>
      </c>
      <c r="C21" s="304">
        <f t="shared" ref="C21:D21" si="59">SUM(G21,K21,O21,S21,W21,AA21,AE21,AI21,AM21)</f>
        <v>1.914001402640223</v>
      </c>
      <c r="D21" s="304">
        <f t="shared" si="59"/>
        <v>2.0350792150943229</v>
      </c>
      <c r="E21" s="304"/>
      <c r="F21" s="304">
        <v>5.0808329126135247E-2</v>
      </c>
      <c r="G21" s="304">
        <v>6.9493744852748271E-2</v>
      </c>
      <c r="H21" s="304">
        <v>0.1026252162053394</v>
      </c>
      <c r="I21" s="304"/>
      <c r="J21" s="304">
        <v>0.30872318559846756</v>
      </c>
      <c r="K21" s="304">
        <v>0.38157603919770283</v>
      </c>
      <c r="L21" s="304">
        <v>0.52361291572609026</v>
      </c>
      <c r="M21" s="304"/>
      <c r="N21" s="304">
        <v>0.41412155338566464</v>
      </c>
      <c r="O21" s="304">
        <v>0.41130940555670575</v>
      </c>
      <c r="P21" s="304">
        <v>0.44807525603545434</v>
      </c>
      <c r="Q21" s="306"/>
      <c r="R21" s="304">
        <v>6.1574167080973435E-2</v>
      </c>
      <c r="S21" s="304">
        <v>6.1593698264576835E-2</v>
      </c>
      <c r="T21" s="304">
        <v>6.0451903184587985E-2</v>
      </c>
      <c r="U21" s="306"/>
      <c r="V21" s="304">
        <v>0.11930537090666238</v>
      </c>
      <c r="W21" s="304">
        <v>0.10300877577014929</v>
      </c>
      <c r="X21" s="304">
        <v>9.5485237739604906E-2</v>
      </c>
      <c r="Y21" s="306"/>
      <c r="Z21" s="304">
        <v>0.22876869532558655</v>
      </c>
      <c r="AA21" s="304">
        <v>0.24625101829174584</v>
      </c>
      <c r="AB21" s="304">
        <v>0.28325375264910785</v>
      </c>
      <c r="AC21" s="306"/>
      <c r="AD21" s="304">
        <v>0.26134291112538433</v>
      </c>
      <c r="AE21" s="304">
        <v>0.29377036152694869</v>
      </c>
      <c r="AF21" s="304">
        <v>0.26748881676890063</v>
      </c>
      <c r="AG21" s="306"/>
      <c r="AH21" s="304">
        <v>0.17609464743578568</v>
      </c>
      <c r="AI21" s="304">
        <v>0.15356471629018872</v>
      </c>
      <c r="AJ21" s="304">
        <v>0.11245390337850097</v>
      </c>
      <c r="AK21" s="306"/>
      <c r="AL21" s="304">
        <v>0.22844476452615747</v>
      </c>
      <c r="AM21" s="304">
        <v>0.1934336428894568</v>
      </c>
      <c r="AN21" s="304">
        <v>0.14163221340673643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2.8522357552241817</v>
      </c>
      <c r="C22" s="304">
        <f t="shared" ref="C22:C29" si="61">SUM(G22,K22,O22,S22,W22,AA22,AE22,AI22,AM22)</f>
        <v>3.0252781507782456</v>
      </c>
      <c r="D22" s="304">
        <f t="shared" ref="D22:D29" si="62">SUM(H22,L22,P22,T22,X22,AB22,AF22,AJ22,AN22)</f>
        <v>3.3377070093776449</v>
      </c>
      <c r="E22" s="304"/>
      <c r="F22" s="304">
        <v>0.10862409144546192</v>
      </c>
      <c r="G22" s="304">
        <v>0.14965869441014065</v>
      </c>
      <c r="H22" s="304">
        <v>0.23037340654672323</v>
      </c>
      <c r="I22" s="304"/>
      <c r="J22" s="304">
        <v>0.49128600351805718</v>
      </c>
      <c r="K22" s="304">
        <v>0.65530234331571813</v>
      </c>
      <c r="L22" s="304">
        <v>0.97351257886340992</v>
      </c>
      <c r="M22" s="304"/>
      <c r="N22" s="304">
        <v>0.91040928479991257</v>
      </c>
      <c r="O22" s="304">
        <v>0.93400452001714473</v>
      </c>
      <c r="P22" s="304">
        <v>0.97079802851055508</v>
      </c>
      <c r="Q22" s="306"/>
      <c r="R22" s="304">
        <v>0.10195809037127687</v>
      </c>
      <c r="S22" s="304">
        <v>0.10574804473182178</v>
      </c>
      <c r="T22" s="304">
        <v>0.11043313940604514</v>
      </c>
      <c r="U22" s="306"/>
      <c r="V22" s="304">
        <v>0.35360066954737479</v>
      </c>
      <c r="W22" s="304">
        <v>0.34562713297179654</v>
      </c>
      <c r="X22" s="304">
        <v>0.3455110519384722</v>
      </c>
      <c r="Y22" s="306"/>
      <c r="Z22" s="304">
        <v>0.35870161812627382</v>
      </c>
      <c r="AA22" s="304">
        <v>0.35261097877190783</v>
      </c>
      <c r="AB22" s="304">
        <v>0.32486539813376858</v>
      </c>
      <c r="AC22" s="306"/>
      <c r="AD22" s="304">
        <v>0.20844881315357702</v>
      </c>
      <c r="AE22" s="304">
        <v>0.19858679440107774</v>
      </c>
      <c r="AF22" s="304">
        <v>0.17265461942426488</v>
      </c>
      <c r="AG22" s="306"/>
      <c r="AH22" s="304">
        <v>0.171043933009807</v>
      </c>
      <c r="AI22" s="304">
        <v>0.16269274225876257</v>
      </c>
      <c r="AJ22" s="304">
        <v>0.11869478651263313</v>
      </c>
      <c r="AK22" s="306"/>
      <c r="AL22" s="304">
        <v>0.14816325125244034</v>
      </c>
      <c r="AM22" s="304">
        <v>0.12104689989987587</v>
      </c>
      <c r="AN22" s="304">
        <v>9.086400004177253E-2</v>
      </c>
    </row>
    <row r="23" spans="1:40" x14ac:dyDescent="0.2">
      <c r="A23" s="13" t="str">
        <f t="shared" si="58"/>
        <v>Associate professional occupations</v>
      </c>
      <c r="B23" s="304">
        <f t="shared" si="60"/>
        <v>2.7914403870185787</v>
      </c>
      <c r="C23" s="304">
        <f t="shared" si="61"/>
        <v>2.7022019433598952</v>
      </c>
      <c r="D23" s="304">
        <f t="shared" si="62"/>
        <v>3.0035992281320865</v>
      </c>
      <c r="E23" s="304"/>
      <c r="F23" s="304">
        <v>5.0470658268625658E-2</v>
      </c>
      <c r="G23" s="304">
        <v>6.7596102980683193E-2</v>
      </c>
      <c r="H23" s="304">
        <v>0.11939130306685214</v>
      </c>
      <c r="I23" s="304"/>
      <c r="J23" s="304">
        <v>0.24571084349032468</v>
      </c>
      <c r="K23" s="304">
        <v>0.31384251353761899</v>
      </c>
      <c r="L23" s="304">
        <v>0.50852639559334223</v>
      </c>
      <c r="M23" s="304"/>
      <c r="N23" s="304">
        <v>0.67037630422096628</v>
      </c>
      <c r="O23" s="304">
        <v>0.63776096247516922</v>
      </c>
      <c r="P23" s="304">
        <v>0.68098515357397393</v>
      </c>
      <c r="Q23" s="306"/>
      <c r="R23" s="304">
        <v>7.0309033008058186E-2</v>
      </c>
      <c r="S23" s="304">
        <v>6.9004872555730998E-2</v>
      </c>
      <c r="T23" s="304">
        <v>8.5479708714096964E-2</v>
      </c>
      <c r="U23" s="306"/>
      <c r="V23" s="304">
        <v>0.46203262649817028</v>
      </c>
      <c r="W23" s="304">
        <v>0.48070410592441098</v>
      </c>
      <c r="X23" s="304">
        <v>0.56272659261921176</v>
      </c>
      <c r="Y23" s="306"/>
      <c r="Z23" s="304">
        <v>0.6218305446994371</v>
      </c>
      <c r="AA23" s="304">
        <v>0.55424841018274562</v>
      </c>
      <c r="AB23" s="304">
        <v>0.54948920313231742</v>
      </c>
      <c r="AC23" s="306"/>
      <c r="AD23" s="304">
        <v>0.27510081820254051</v>
      </c>
      <c r="AE23" s="304">
        <v>0.24102381100099413</v>
      </c>
      <c r="AF23" s="304">
        <v>0.17844169257150516</v>
      </c>
      <c r="AG23" s="306"/>
      <c r="AH23" s="304">
        <v>0.24650789346354848</v>
      </c>
      <c r="AI23" s="304">
        <v>0.20788681660578676</v>
      </c>
      <c r="AJ23" s="304">
        <v>0.15182452655949988</v>
      </c>
      <c r="AK23" s="306"/>
      <c r="AL23" s="304">
        <v>0.14910166516690748</v>
      </c>
      <c r="AM23" s="304">
        <v>0.13013434809675486</v>
      </c>
      <c r="AN23" s="304">
        <v>0.16673465230128673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2.1528603219407203</v>
      </c>
      <c r="C24" s="304">
        <f t="shared" si="61"/>
        <v>1.9862279445094455</v>
      </c>
      <c r="D24" s="304">
        <f t="shared" si="62"/>
        <v>1.7688419001751627</v>
      </c>
      <c r="E24" s="304"/>
      <c r="F24" s="304">
        <v>8.2928717591611873E-3</v>
      </c>
      <c r="G24" s="304">
        <v>8.7234560600252132E-3</v>
      </c>
      <c r="H24" s="304">
        <v>1.149534703091341E-2</v>
      </c>
      <c r="I24" s="304"/>
      <c r="J24" s="304">
        <v>0.13588830234758001</v>
      </c>
      <c r="K24" s="304">
        <v>0.16259925124413935</v>
      </c>
      <c r="L24" s="304">
        <v>0.24324206451361208</v>
      </c>
      <c r="M24" s="304"/>
      <c r="N24" s="304">
        <v>0.46186501486448861</v>
      </c>
      <c r="O24" s="304">
        <v>0.47575062483440889</v>
      </c>
      <c r="P24" s="304">
        <v>0.50997773619146691</v>
      </c>
      <c r="Q24" s="306"/>
      <c r="R24" s="304">
        <v>5.1411593147587469E-2</v>
      </c>
      <c r="S24" s="304">
        <v>4.5177991650053033E-2</v>
      </c>
      <c r="T24" s="304">
        <v>3.8164918851298385E-2</v>
      </c>
      <c r="U24" s="306"/>
      <c r="V24" s="304">
        <v>0.1598414595800664</v>
      </c>
      <c r="W24" s="304">
        <v>0.14950451313732119</v>
      </c>
      <c r="X24" s="304">
        <v>0.14269723121552511</v>
      </c>
      <c r="Y24" s="306"/>
      <c r="Z24" s="304">
        <v>0.38015415185148005</v>
      </c>
      <c r="AA24" s="304">
        <v>0.32919845589833363</v>
      </c>
      <c r="AB24" s="304">
        <v>0.23285012759753931</v>
      </c>
      <c r="AC24" s="306"/>
      <c r="AD24" s="304">
        <v>0.3333024809437895</v>
      </c>
      <c r="AE24" s="304">
        <v>0.27303457391337427</v>
      </c>
      <c r="AF24" s="304">
        <v>0.18918558863365764</v>
      </c>
      <c r="AG24" s="306"/>
      <c r="AH24" s="304">
        <v>0.35221037503020469</v>
      </c>
      <c r="AI24" s="304">
        <v>0.31449211815728123</v>
      </c>
      <c r="AJ24" s="304">
        <v>0.19125350504588109</v>
      </c>
      <c r="AK24" s="306"/>
      <c r="AL24" s="304">
        <v>0.26989407241636271</v>
      </c>
      <c r="AM24" s="304">
        <v>0.22774695961450883</v>
      </c>
      <c r="AN24" s="304">
        <v>0.20997538109526909</v>
      </c>
    </row>
    <row r="25" spans="1:40" x14ac:dyDescent="0.2">
      <c r="A25" s="13" t="str">
        <f t="shared" si="58"/>
        <v>Skilled trades occupations</v>
      </c>
      <c r="B25" s="304">
        <f t="shared" si="60"/>
        <v>3.7370167058001318</v>
      </c>
      <c r="C25" s="304">
        <f t="shared" si="61"/>
        <v>3.8479127283455679</v>
      </c>
      <c r="D25" s="304">
        <f t="shared" si="62"/>
        <v>3.5383975585644172</v>
      </c>
      <c r="E25" s="304"/>
      <c r="F25" s="304">
        <v>1.4370406762834314E-2</v>
      </c>
      <c r="G25" s="304">
        <v>1.9091757675119864E-2</v>
      </c>
      <c r="H25" s="304">
        <v>2.8549026803706318E-2</v>
      </c>
      <c r="I25" s="304"/>
      <c r="J25" s="304">
        <v>6.6436412794359911E-2</v>
      </c>
      <c r="K25" s="304">
        <v>8.9685495324912184E-2</v>
      </c>
      <c r="L25" s="304">
        <v>0.13417070047259311</v>
      </c>
      <c r="M25" s="304"/>
      <c r="N25" s="304">
        <v>0.40694669499889852</v>
      </c>
      <c r="O25" s="304">
        <v>0.49231473562918365</v>
      </c>
      <c r="P25" s="304">
        <v>0.63326801833335011</v>
      </c>
      <c r="Q25" s="306"/>
      <c r="R25" s="304">
        <v>0.1210322725076651</v>
      </c>
      <c r="S25" s="304">
        <v>0.13874363910565066</v>
      </c>
      <c r="T25" s="304">
        <v>0.16270582799723038</v>
      </c>
      <c r="U25" s="306"/>
      <c r="V25" s="304">
        <v>0.39405970646146188</v>
      </c>
      <c r="W25" s="304">
        <v>0.44519958735561999</v>
      </c>
      <c r="X25" s="304">
        <v>0.53831342711757479</v>
      </c>
      <c r="Y25" s="306"/>
      <c r="Z25" s="304">
        <v>0.8919765654440176</v>
      </c>
      <c r="AA25" s="304">
        <v>0.87477112501404797</v>
      </c>
      <c r="AB25" s="304">
        <v>0.7041661453775333</v>
      </c>
      <c r="AC25" s="306"/>
      <c r="AD25" s="304">
        <v>0.83020770688527001</v>
      </c>
      <c r="AE25" s="304">
        <v>0.8878758349031739</v>
      </c>
      <c r="AF25" s="304">
        <v>0.74947385958522261</v>
      </c>
      <c r="AG25" s="306"/>
      <c r="AH25" s="304">
        <v>0.57751823333529351</v>
      </c>
      <c r="AI25" s="304">
        <v>0.54443243228584304</v>
      </c>
      <c r="AJ25" s="304">
        <v>0.42997691876214877</v>
      </c>
      <c r="AK25" s="306"/>
      <c r="AL25" s="304">
        <v>0.43446870661033121</v>
      </c>
      <c r="AM25" s="304">
        <v>0.35579812105201625</v>
      </c>
      <c r="AN25" s="304">
        <v>0.15777363411505765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0.45493222015198637</v>
      </c>
      <c r="C26" s="304">
        <f t="shared" si="61"/>
        <v>0.46897195953017412</v>
      </c>
      <c r="D26" s="304">
        <f t="shared" si="62"/>
        <v>0.48936775222769779</v>
      </c>
      <c r="E26" s="304"/>
      <c r="F26" s="304">
        <v>3.967594687831969E-3</v>
      </c>
      <c r="G26" s="304">
        <v>6.0101888580891211E-3</v>
      </c>
      <c r="H26" s="304">
        <v>8.4197193327408115E-3</v>
      </c>
      <c r="I26" s="304"/>
      <c r="J26" s="304">
        <v>4.6103186811099692E-2</v>
      </c>
      <c r="K26" s="304">
        <v>5.9350087834552173E-2</v>
      </c>
      <c r="L26" s="304">
        <v>8.2517479425331969E-2</v>
      </c>
      <c r="M26" s="304"/>
      <c r="N26" s="304">
        <v>0.11056337019279562</v>
      </c>
      <c r="O26" s="304">
        <v>0.12084830787811628</v>
      </c>
      <c r="P26" s="304">
        <v>0.12008509988590081</v>
      </c>
      <c r="Q26" s="306"/>
      <c r="R26" s="304">
        <v>2.3613146674574682E-2</v>
      </c>
      <c r="S26" s="304">
        <v>2.973162425628012E-2</v>
      </c>
      <c r="T26" s="304">
        <v>3.6994959583848637E-2</v>
      </c>
      <c r="U26" s="306"/>
      <c r="V26" s="304">
        <v>1.8796023666778069E-2</v>
      </c>
      <c r="W26" s="304">
        <v>1.7658590198432994E-2</v>
      </c>
      <c r="X26" s="304">
        <v>1.7864977249689943E-2</v>
      </c>
      <c r="Y26" s="306"/>
      <c r="Z26" s="304">
        <v>6.6280523746866091E-2</v>
      </c>
      <c r="AA26" s="304">
        <v>6.9220916997678766E-2</v>
      </c>
      <c r="AB26" s="304">
        <v>7.3467547868710001E-2</v>
      </c>
      <c r="AC26" s="306"/>
      <c r="AD26" s="304">
        <v>5.1111843160361999E-2</v>
      </c>
      <c r="AE26" s="304">
        <v>5.121568002730742E-2</v>
      </c>
      <c r="AF26" s="304">
        <v>4.0374614191915112E-2</v>
      </c>
      <c r="AG26" s="306"/>
      <c r="AH26" s="304">
        <v>6.8180229988896529E-2</v>
      </c>
      <c r="AI26" s="304">
        <v>6.0845896574709596E-2</v>
      </c>
      <c r="AJ26" s="304">
        <v>4.9733743442597095E-2</v>
      </c>
      <c r="AK26" s="306"/>
      <c r="AL26" s="304">
        <v>6.6316301222781704E-2</v>
      </c>
      <c r="AM26" s="304">
        <v>5.4090666905007613E-2</v>
      </c>
      <c r="AN26" s="304">
        <v>5.9909611246963396E-2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1.0434373743108731</v>
      </c>
      <c r="C27" s="304">
        <f t="shared" si="61"/>
        <v>1.0651150396893478</v>
      </c>
      <c r="D27" s="304">
        <f t="shared" si="62"/>
        <v>1.0889561269473316</v>
      </c>
      <c r="E27" s="304"/>
      <c r="F27" s="304">
        <v>6.1984115242633654E-3</v>
      </c>
      <c r="G27" s="304">
        <v>7.560497649248479E-3</v>
      </c>
      <c r="H27" s="304">
        <v>1.3381117802434714E-2</v>
      </c>
      <c r="I27" s="304"/>
      <c r="J27" s="304">
        <v>3.4587111633239687E-2</v>
      </c>
      <c r="K27" s="304">
        <v>4.5029026196857662E-2</v>
      </c>
      <c r="L27" s="304">
        <v>6.7018051704315337E-2</v>
      </c>
      <c r="M27" s="304"/>
      <c r="N27" s="304">
        <v>0.10479221770066609</v>
      </c>
      <c r="O27" s="304">
        <v>0.12004718292265738</v>
      </c>
      <c r="P27" s="304">
        <v>0.15005176837712422</v>
      </c>
      <c r="Q27" s="306"/>
      <c r="R27" s="304">
        <v>4.1335261797029989E-2</v>
      </c>
      <c r="S27" s="304">
        <v>4.5577927963106522E-2</v>
      </c>
      <c r="T27" s="304">
        <v>6.6915201159871859E-2</v>
      </c>
      <c r="U27" s="306"/>
      <c r="V27" s="304">
        <v>7.5059299029697421E-2</v>
      </c>
      <c r="W27" s="304">
        <v>7.2612139090177233E-2</v>
      </c>
      <c r="X27" s="304">
        <v>6.9144722637609415E-2</v>
      </c>
      <c r="Y27" s="306"/>
      <c r="Z27" s="304">
        <v>0.33087841790026201</v>
      </c>
      <c r="AA27" s="304">
        <v>0.35997164482787758</v>
      </c>
      <c r="AB27" s="304">
        <v>0.39066058348124283</v>
      </c>
      <c r="AC27" s="306"/>
      <c r="AD27" s="304">
        <v>0.16744738310424789</v>
      </c>
      <c r="AE27" s="304">
        <v>0.18491463712865952</v>
      </c>
      <c r="AF27" s="304">
        <v>0.17878177521938721</v>
      </c>
      <c r="AG27" s="306"/>
      <c r="AH27" s="304">
        <v>0.18007556237518907</v>
      </c>
      <c r="AI27" s="304">
        <v>0.16336836854496023</v>
      </c>
      <c r="AJ27" s="304">
        <v>0.11222252752857102</v>
      </c>
      <c r="AK27" s="306"/>
      <c r="AL27" s="304">
        <v>0.10306370924627757</v>
      </c>
      <c r="AM27" s="304">
        <v>6.6033615365803267E-2</v>
      </c>
      <c r="AN27" s="304">
        <v>4.0780379036774991E-2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2.3011737338387812</v>
      </c>
      <c r="C28" s="304">
        <f t="shared" si="61"/>
        <v>2.5081807693528582</v>
      </c>
      <c r="D28" s="304">
        <f t="shared" si="62"/>
        <v>2.6088337936870758</v>
      </c>
      <c r="E28" s="304"/>
      <c r="F28" s="304">
        <v>1.0964143438566358E-4</v>
      </c>
      <c r="G28" s="304">
        <v>1.792430072563561E-4</v>
      </c>
      <c r="H28" s="304">
        <v>2.8040560400544138E-4</v>
      </c>
      <c r="I28" s="304"/>
      <c r="J28" s="304">
        <v>2.3416095671736942E-2</v>
      </c>
      <c r="K28" s="304">
        <v>3.2978630228379373E-2</v>
      </c>
      <c r="L28" s="304">
        <v>4.5599906807376155E-2</v>
      </c>
      <c r="M28" s="304"/>
      <c r="N28" s="304">
        <v>5.8279512571633163E-2</v>
      </c>
      <c r="O28" s="304">
        <v>8.5546782283416778E-2</v>
      </c>
      <c r="P28" s="304">
        <v>0.11759724353337328</v>
      </c>
      <c r="Q28" s="306"/>
      <c r="R28" s="304">
        <v>2.7687252151020088E-2</v>
      </c>
      <c r="S28" s="304">
        <v>3.3431156171446819E-2</v>
      </c>
      <c r="T28" s="304">
        <v>4.4729306991706352E-2</v>
      </c>
      <c r="U28" s="306"/>
      <c r="V28" s="304">
        <v>5.0074198351451417E-2</v>
      </c>
      <c r="W28" s="304">
        <v>7.0561475574000568E-2</v>
      </c>
      <c r="X28" s="304">
        <v>8.9510731311213843E-2</v>
      </c>
      <c r="Y28" s="306"/>
      <c r="Z28" s="304">
        <v>0.65169779642600956</v>
      </c>
      <c r="AA28" s="304">
        <v>0.84705955565308566</v>
      </c>
      <c r="AB28" s="304">
        <v>1.1784426815160389</v>
      </c>
      <c r="AC28" s="306"/>
      <c r="AD28" s="304">
        <v>0.72679298332377218</v>
      </c>
      <c r="AE28" s="304">
        <v>0.83725178360426289</v>
      </c>
      <c r="AF28" s="304">
        <v>0.80886088405433587</v>
      </c>
      <c r="AG28" s="306"/>
      <c r="AH28" s="304">
        <v>0.18968232828780243</v>
      </c>
      <c r="AI28" s="304">
        <v>0.12964412647791795</v>
      </c>
      <c r="AJ28" s="304">
        <v>7.7613070306397011E-2</v>
      </c>
      <c r="AK28" s="306"/>
      <c r="AL28" s="304">
        <v>0.57343392562097018</v>
      </c>
      <c r="AM28" s="304">
        <v>0.47152801635309172</v>
      </c>
      <c r="AN28" s="304">
        <v>0.24619956356262904</v>
      </c>
    </row>
    <row r="29" spans="1:40" x14ac:dyDescent="0.2">
      <c r="A29" s="13" t="str">
        <f t="shared" si="58"/>
        <v>Elementary occupations</v>
      </c>
      <c r="B29" s="304">
        <f t="shared" si="60"/>
        <v>1.7217198772039288</v>
      </c>
      <c r="C29" s="304">
        <f t="shared" si="61"/>
        <v>1.5681100617942541</v>
      </c>
      <c r="D29" s="304">
        <f t="shared" si="62"/>
        <v>1.3182174157942592</v>
      </c>
      <c r="E29" s="304"/>
      <c r="F29" s="304">
        <v>7.5425485506548691E-5</v>
      </c>
      <c r="G29" s="304">
        <v>8.7783338665862467E-5</v>
      </c>
      <c r="H29" s="304">
        <v>1.4751143892200691E-4</v>
      </c>
      <c r="I29" s="304"/>
      <c r="J29" s="304">
        <v>2.1844281369758432E-2</v>
      </c>
      <c r="K29" s="304">
        <v>2.9845431117094628E-2</v>
      </c>
      <c r="L29" s="304">
        <v>4.9336048295906168E-2</v>
      </c>
      <c r="M29" s="304"/>
      <c r="N29" s="304">
        <v>2.1144868072736824E-2</v>
      </c>
      <c r="O29" s="304">
        <v>2.4228613719088184E-2</v>
      </c>
      <c r="P29" s="304">
        <v>2.6050278021519439E-2</v>
      </c>
      <c r="Q29" s="306"/>
      <c r="R29" s="304">
        <v>1.3368311338360993E-2</v>
      </c>
      <c r="S29" s="304">
        <v>1.4275422152602791E-2</v>
      </c>
      <c r="T29" s="304">
        <v>1.5247732442592966E-2</v>
      </c>
      <c r="U29" s="306"/>
      <c r="V29" s="304">
        <v>3.8291052688466803E-2</v>
      </c>
      <c r="W29" s="304">
        <v>4.1736281359201155E-2</v>
      </c>
      <c r="X29" s="304">
        <v>4.8770262149876106E-2</v>
      </c>
      <c r="Y29" s="306"/>
      <c r="Z29" s="304">
        <v>0.22235117567536322</v>
      </c>
      <c r="AA29" s="304">
        <v>0.20035303326282919</v>
      </c>
      <c r="AB29" s="304">
        <v>0.16250640704523264</v>
      </c>
      <c r="AC29" s="306"/>
      <c r="AD29" s="304">
        <v>0.65570601142965235</v>
      </c>
      <c r="AE29" s="304">
        <v>0.68510447863012613</v>
      </c>
      <c r="AF29" s="304">
        <v>0.6282815733768996</v>
      </c>
      <c r="AG29" s="306"/>
      <c r="AH29" s="304">
        <v>0.52441155295764863</v>
      </c>
      <c r="AI29" s="304">
        <v>0.43280610825361759</v>
      </c>
      <c r="AJ29" s="304">
        <v>0.30228549555649653</v>
      </c>
      <c r="AK29" s="306"/>
      <c r="AL29" s="304">
        <v>0.22452719818643505</v>
      </c>
      <c r="AM29" s="304">
        <v>0.1396729099610286</v>
      </c>
      <c r="AN29" s="304">
        <v>8.5592107466813769E-2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133.33700000000013</v>
      </c>
      <c r="C32" s="305">
        <f>SUM(C33:C41)</f>
        <v>131.60699999999989</v>
      </c>
      <c r="D32" s="305">
        <f>SUM(D33:D41)</f>
        <v>120.70999999999992</v>
      </c>
      <c r="E32" s="304"/>
      <c r="F32" s="305">
        <f>SUM(F33:F41)</f>
        <v>1.3565996213765259</v>
      </c>
      <c r="G32" s="305">
        <f>SUM(G33:G41)</f>
        <v>1.7443709039937827</v>
      </c>
      <c r="H32" s="305">
        <f>SUM(H33:H41)</f>
        <v>2.3768895052662735</v>
      </c>
      <c r="I32" s="304"/>
      <c r="J32" s="305">
        <f>SUM(J33:J41)</f>
        <v>7.3969066174070566</v>
      </c>
      <c r="K32" s="305">
        <f>SUM(K33:K41)</f>
        <v>9.6558896522451914</v>
      </c>
      <c r="L32" s="305">
        <f>SUM(L33:L41)</f>
        <v>13.529202178567713</v>
      </c>
      <c r="M32" s="304"/>
      <c r="N32" s="305">
        <f>SUM(N33:N41)</f>
        <v>18.232541222421776</v>
      </c>
      <c r="O32" s="305">
        <f>SUM(O33:O41)</f>
        <v>19.00798583331785</v>
      </c>
      <c r="P32" s="305">
        <f>SUM(P33:P41)</f>
        <v>19.388169254352363</v>
      </c>
      <c r="Q32" s="306"/>
      <c r="R32" s="305">
        <f>SUM(R33:R41)</f>
        <v>4.424214603045618</v>
      </c>
      <c r="S32" s="305">
        <f>SUM(S33:S41)</f>
        <v>4.6286153424584198</v>
      </c>
      <c r="T32" s="305">
        <f>SUM(T33:T41)</f>
        <v>4.8486383815613801</v>
      </c>
      <c r="U32" s="306"/>
      <c r="V32" s="305">
        <f>SUM(V33:V41)</f>
        <v>10.175881887012308</v>
      </c>
      <c r="W32" s="305">
        <f>SUM(W33:W41)</f>
        <v>10.278014502039301</v>
      </c>
      <c r="X32" s="305">
        <f>SUM(X33:X41)</f>
        <v>10.093501886833918</v>
      </c>
      <c r="Y32" s="306"/>
      <c r="Z32" s="305">
        <f>SUM(Z33:Z41)</f>
        <v>33.188815372231396</v>
      </c>
      <c r="AA32" s="305">
        <f>SUM(AA33:AA41)</f>
        <v>34.79179115735149</v>
      </c>
      <c r="AB32" s="305">
        <f>SUM(AB33:AB41)</f>
        <v>33.471752746787494</v>
      </c>
      <c r="AC32" s="306"/>
      <c r="AD32" s="305">
        <f>SUM(AD33:AD41)</f>
        <v>29.072519136963209</v>
      </c>
      <c r="AE32" s="305">
        <f>SUM(AE33:AE41)</f>
        <v>30.62706518247704</v>
      </c>
      <c r="AF32" s="305">
        <f>SUM(AF33:AF41)</f>
        <v>25.283713462211256</v>
      </c>
      <c r="AG32" s="306"/>
      <c r="AH32" s="305">
        <f>SUM(AH33:AH41)</f>
        <v>19.53125260895893</v>
      </c>
      <c r="AI32" s="305">
        <f>SUM(AI33:AI41)</f>
        <v>16.220487664396288</v>
      </c>
      <c r="AJ32" s="305">
        <f>SUM(AJ33:AJ41)</f>
        <v>9.0559633855357422</v>
      </c>
      <c r="AK32" s="306"/>
      <c r="AL32" s="305">
        <f>SUM(AL33:AL41)</f>
        <v>9.9582689305833458</v>
      </c>
      <c r="AM32" s="305">
        <f>SUM(AM33:AM41)</f>
        <v>4.6527797617205051</v>
      </c>
      <c r="AN32" s="305">
        <f>SUM(AN33:AN41)</f>
        <v>2.6621691988837632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13.473232436235069</v>
      </c>
      <c r="C33" s="304">
        <f t="shared" ref="C33:C41" si="64">SUM(G33,K33,O33,S33,W33,AA33,AE33,AI33,AM33)</f>
        <v>12.798314522554472</v>
      </c>
      <c r="D33" s="304">
        <f t="shared" ref="D33:D40" si="65">SUM(H33,L33,P33,T33,X33,AB33,AF33,AJ33,AN33)</f>
        <v>12.433163954642856</v>
      </c>
      <c r="E33" s="304"/>
      <c r="F33" s="304">
        <v>0.19137393808240311</v>
      </c>
      <c r="G33" s="304">
        <v>0.21280297735030124</v>
      </c>
      <c r="H33" s="304">
        <v>0.27629013958163845</v>
      </c>
      <c r="I33" s="304"/>
      <c r="J33" s="304">
        <v>1.358442252804376</v>
      </c>
      <c r="K33" s="304">
        <v>1.6827789616405546</v>
      </c>
      <c r="L33" s="304">
        <v>2.2787216618467037</v>
      </c>
      <c r="M33" s="304"/>
      <c r="N33" s="304">
        <v>3.5054111470656664</v>
      </c>
      <c r="O33" s="304">
        <v>3.4588781429629245</v>
      </c>
      <c r="P33" s="304">
        <v>3.4491388215377246</v>
      </c>
      <c r="Q33" s="306"/>
      <c r="R33" s="304">
        <v>0.743287914137712</v>
      </c>
      <c r="S33" s="304">
        <v>0.72203022083898072</v>
      </c>
      <c r="T33" s="304">
        <v>0.70474296714828732</v>
      </c>
      <c r="U33" s="306"/>
      <c r="V33" s="304">
        <v>1.7222197069524754</v>
      </c>
      <c r="W33" s="304">
        <v>1.628348455261651</v>
      </c>
      <c r="X33" s="304">
        <v>1.6107950055071831</v>
      </c>
      <c r="Y33" s="306"/>
      <c r="Z33" s="304">
        <v>2.4123483685890816</v>
      </c>
      <c r="AA33" s="304">
        <v>2.1707932436107744</v>
      </c>
      <c r="AB33" s="304">
        <v>1.9327292411096844</v>
      </c>
      <c r="AC33" s="306"/>
      <c r="AD33" s="304">
        <v>1.9635762089842079</v>
      </c>
      <c r="AE33" s="304">
        <v>1.7809781474014004</v>
      </c>
      <c r="AF33" s="304">
        <v>1.4157099994985114</v>
      </c>
      <c r="AG33" s="306"/>
      <c r="AH33" s="304">
        <v>1.1225876743281178</v>
      </c>
      <c r="AI33" s="304">
        <v>0.81489223728588467</v>
      </c>
      <c r="AJ33" s="304">
        <v>0.48977703692904945</v>
      </c>
      <c r="AK33" s="306"/>
      <c r="AL33" s="304">
        <v>0.45398522529103047</v>
      </c>
      <c r="AM33" s="304">
        <v>0.32681213620199862</v>
      </c>
      <c r="AN33" s="304">
        <v>0.27525908148407163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21.506661903169448</v>
      </c>
      <c r="C34" s="304">
        <f t="shared" si="64"/>
        <v>22.568931044060278</v>
      </c>
      <c r="D34" s="304">
        <f t="shared" si="65"/>
        <v>22.731276036546745</v>
      </c>
      <c r="E34" s="304"/>
      <c r="F34" s="304">
        <v>0.87563250974259377</v>
      </c>
      <c r="G34" s="304">
        <v>1.1810083993511955</v>
      </c>
      <c r="H34" s="304">
        <v>1.6094193303510849</v>
      </c>
      <c r="I34" s="304"/>
      <c r="J34" s="304">
        <v>3.224883308589146</v>
      </c>
      <c r="K34" s="304">
        <v>4.3108073977626855</v>
      </c>
      <c r="L34" s="304">
        <v>5.9550351522462268</v>
      </c>
      <c r="M34" s="304"/>
      <c r="N34" s="304">
        <v>5.9606779443420894</v>
      </c>
      <c r="O34" s="304">
        <v>6.0845383569615175</v>
      </c>
      <c r="P34" s="304">
        <v>5.6600071951631525</v>
      </c>
      <c r="Q34" s="306"/>
      <c r="R34" s="304">
        <v>0.67224386632540145</v>
      </c>
      <c r="S34" s="304">
        <v>0.66683406204266937</v>
      </c>
      <c r="T34" s="304">
        <v>0.63934688959115882</v>
      </c>
      <c r="U34" s="306"/>
      <c r="V34" s="304">
        <v>2.64857605291385</v>
      </c>
      <c r="W34" s="304">
        <v>2.6053214291995115</v>
      </c>
      <c r="X34" s="304">
        <v>2.429040298916092</v>
      </c>
      <c r="Y34" s="306"/>
      <c r="Z34" s="304">
        <v>3.8875509529794918</v>
      </c>
      <c r="AA34" s="304">
        <v>3.8662227317221842</v>
      </c>
      <c r="AB34" s="304">
        <v>3.540322508087236</v>
      </c>
      <c r="AC34" s="306"/>
      <c r="AD34" s="304">
        <v>2.3018750041619849</v>
      </c>
      <c r="AE34" s="304">
        <v>2.2433848501172897</v>
      </c>
      <c r="AF34" s="304">
        <v>1.7053531456019806</v>
      </c>
      <c r="AG34" s="306"/>
      <c r="AH34" s="304">
        <v>1.5434684007926953</v>
      </c>
      <c r="AI34" s="304">
        <v>1.3069025997500701</v>
      </c>
      <c r="AJ34" s="304">
        <v>0.97295737565503437</v>
      </c>
      <c r="AK34" s="306"/>
      <c r="AL34" s="304">
        <v>0.39175386332219791</v>
      </c>
      <c r="AM34" s="304">
        <v>0.30391121715315172</v>
      </c>
      <c r="AN34" s="304">
        <v>0.21979414093478231</v>
      </c>
    </row>
    <row r="35" spans="1:40" x14ac:dyDescent="0.2">
      <c r="A35" s="13" t="str">
        <f t="shared" si="63"/>
        <v>Associate professional occupations</v>
      </c>
      <c r="B35" s="304">
        <f t="shared" si="66"/>
        <v>13.777734756073928</v>
      </c>
      <c r="C35" s="304">
        <f t="shared" si="64"/>
        <v>12.457840084899461</v>
      </c>
      <c r="D35" s="304">
        <f t="shared" si="65"/>
        <v>11.766537976335171</v>
      </c>
      <c r="E35" s="304"/>
      <c r="F35" s="304">
        <v>0.15721514604252457</v>
      </c>
      <c r="G35" s="304">
        <v>0.18024364347882837</v>
      </c>
      <c r="H35" s="304">
        <v>0.24671948403789065</v>
      </c>
      <c r="I35" s="304"/>
      <c r="J35" s="304">
        <v>1.2289551984107934</v>
      </c>
      <c r="K35" s="304">
        <v>1.41007907149272</v>
      </c>
      <c r="L35" s="304">
        <v>1.9259199950471875</v>
      </c>
      <c r="M35" s="304"/>
      <c r="N35" s="304">
        <v>3.3456123575086876</v>
      </c>
      <c r="O35" s="304">
        <v>3.2179247941228257</v>
      </c>
      <c r="P35" s="304">
        <v>3.1094695688047467</v>
      </c>
      <c r="Q35" s="306"/>
      <c r="R35" s="304">
        <v>0.95790586833840008</v>
      </c>
      <c r="S35" s="304">
        <v>0.95517163505240543</v>
      </c>
      <c r="T35" s="304">
        <v>0.99042815711515741</v>
      </c>
      <c r="U35" s="306"/>
      <c r="V35" s="304">
        <v>1.2967867498179066</v>
      </c>
      <c r="W35" s="304">
        <v>1.1030917221479919</v>
      </c>
      <c r="X35" s="304">
        <v>1.0039612277407608</v>
      </c>
      <c r="Y35" s="306"/>
      <c r="Z35" s="304">
        <v>3.0744376013173671</v>
      </c>
      <c r="AA35" s="304">
        <v>2.7058885391997403</v>
      </c>
      <c r="AB35" s="304">
        <v>2.3731384845752856</v>
      </c>
      <c r="AC35" s="306"/>
      <c r="AD35" s="304">
        <v>2.2667157331403529</v>
      </c>
      <c r="AE35" s="304">
        <v>1.9667154742897974</v>
      </c>
      <c r="AF35" s="304">
        <v>1.5381073826091998</v>
      </c>
      <c r="AG35" s="306"/>
      <c r="AH35" s="304">
        <v>1.1942863508712485</v>
      </c>
      <c r="AI35" s="304">
        <v>0.75328483350206787</v>
      </c>
      <c r="AJ35" s="304">
        <v>0.46808440508955779</v>
      </c>
      <c r="AK35" s="306"/>
      <c r="AL35" s="304">
        <v>0.25581975062664669</v>
      </c>
      <c r="AM35" s="304">
        <v>0.16544037161308445</v>
      </c>
      <c r="AN35" s="304">
        <v>0.11070927131538492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10.809839950612112</v>
      </c>
      <c r="C36" s="304">
        <f t="shared" si="64"/>
        <v>9.6718699670684298</v>
      </c>
      <c r="D36" s="304">
        <f t="shared" si="65"/>
        <v>8.2797383822205397</v>
      </c>
      <c r="E36" s="304"/>
      <c r="F36" s="304">
        <v>4.170971397124857E-2</v>
      </c>
      <c r="G36" s="304">
        <v>4.7207863434740635E-2</v>
      </c>
      <c r="H36" s="304">
        <v>6.1433010918082731E-2</v>
      </c>
      <c r="I36" s="304"/>
      <c r="J36" s="304">
        <v>0.46055762080730711</v>
      </c>
      <c r="K36" s="304">
        <v>0.53872085301727979</v>
      </c>
      <c r="L36" s="304">
        <v>0.7264156536156301</v>
      </c>
      <c r="M36" s="304"/>
      <c r="N36" s="304">
        <v>1.8914517979427361</v>
      </c>
      <c r="O36" s="304">
        <v>1.9161325947773422</v>
      </c>
      <c r="P36" s="304">
        <v>1.9796801744576247</v>
      </c>
      <c r="Q36" s="306"/>
      <c r="R36" s="304">
        <v>0.58244415395768956</v>
      </c>
      <c r="S36" s="304">
        <v>0.58814316835908353</v>
      </c>
      <c r="T36" s="304">
        <v>0.62050717086016349</v>
      </c>
      <c r="U36" s="306"/>
      <c r="V36" s="304">
        <v>0.76838940371944797</v>
      </c>
      <c r="W36" s="304">
        <v>0.74318162464635884</v>
      </c>
      <c r="X36" s="304">
        <v>0.76774480289419766</v>
      </c>
      <c r="Y36" s="306"/>
      <c r="Z36" s="304">
        <v>2.4777897380932261</v>
      </c>
      <c r="AA36" s="304">
        <v>2.295944977596994</v>
      </c>
      <c r="AB36" s="304">
        <v>2.0392620107954507</v>
      </c>
      <c r="AC36" s="306"/>
      <c r="AD36" s="304">
        <v>3.1653932844779384</v>
      </c>
      <c r="AE36" s="304">
        <v>2.7365027626654994</v>
      </c>
      <c r="AF36" s="304">
        <v>1.7645158833641004</v>
      </c>
      <c r="AG36" s="306"/>
      <c r="AH36" s="304">
        <v>1.1150499948913435</v>
      </c>
      <c r="AI36" s="304">
        <v>0.5741993508036336</v>
      </c>
      <c r="AJ36" s="304">
        <v>0.12605506078659781</v>
      </c>
      <c r="AK36" s="306"/>
      <c r="AL36" s="304">
        <v>0.30705424275117427</v>
      </c>
      <c r="AM36" s="304">
        <v>0.23183677176749715</v>
      </c>
      <c r="AN36" s="304">
        <v>0.1941246145286939</v>
      </c>
    </row>
    <row r="37" spans="1:40" x14ac:dyDescent="0.2">
      <c r="A37" s="13" t="str">
        <f t="shared" si="63"/>
        <v>Skilled trades occupations</v>
      </c>
      <c r="B37" s="304">
        <f t="shared" si="66"/>
        <v>33.604374835554573</v>
      </c>
      <c r="C37" s="304">
        <f t="shared" si="64"/>
        <v>31.817343210866152</v>
      </c>
      <c r="D37" s="304">
        <f t="shared" si="65"/>
        <v>27.152774450059326</v>
      </c>
      <c r="E37" s="304"/>
      <c r="F37" s="304">
        <v>2.767592577763792E-2</v>
      </c>
      <c r="G37" s="304">
        <v>3.7861326151794349E-2</v>
      </c>
      <c r="H37" s="304">
        <v>5.2905769672859572E-2</v>
      </c>
      <c r="I37" s="304"/>
      <c r="J37" s="304">
        <v>0.60050744021288982</v>
      </c>
      <c r="K37" s="304">
        <v>0.90099292227442018</v>
      </c>
      <c r="L37" s="304">
        <v>1.3190440333390308</v>
      </c>
      <c r="M37" s="304"/>
      <c r="N37" s="304">
        <v>1.4460258704916005</v>
      </c>
      <c r="O37" s="304">
        <v>1.7419255296401306</v>
      </c>
      <c r="P37" s="304">
        <v>1.9356399372749216</v>
      </c>
      <c r="Q37" s="306"/>
      <c r="R37" s="304">
        <v>0.539630457386437</v>
      </c>
      <c r="S37" s="304">
        <v>0.5732272993643347</v>
      </c>
      <c r="T37" s="304">
        <v>0.58705733887066958</v>
      </c>
      <c r="U37" s="306"/>
      <c r="V37" s="304">
        <v>2.376203959753286</v>
      </c>
      <c r="W37" s="304">
        <v>2.4475527197293228</v>
      </c>
      <c r="X37" s="304">
        <v>2.3708276998773847</v>
      </c>
      <c r="Y37" s="306"/>
      <c r="Z37" s="304">
        <v>12.872177279630025</v>
      </c>
      <c r="AA37" s="304">
        <v>12.960562056801523</v>
      </c>
      <c r="AB37" s="304">
        <v>12.056755021894579</v>
      </c>
      <c r="AC37" s="306"/>
      <c r="AD37" s="304">
        <v>8.3279048009222638</v>
      </c>
      <c r="AE37" s="304">
        <v>8.2089893914352352</v>
      </c>
      <c r="AF37" s="304">
        <v>6.1381243139623782</v>
      </c>
      <c r="AG37" s="306"/>
      <c r="AH37" s="304">
        <v>4.8516687649105821</v>
      </c>
      <c r="AI37" s="304">
        <v>3.8631242984713099</v>
      </c>
      <c r="AJ37" s="304">
        <v>2.1348841100283309</v>
      </c>
      <c r="AK37" s="306"/>
      <c r="AL37" s="304">
        <v>2.5625803364698556</v>
      </c>
      <c r="AM37" s="304">
        <v>1.083107666998081</v>
      </c>
      <c r="AN37" s="304">
        <v>0.55753622513916978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1.6857858431947912</v>
      </c>
      <c r="C38" s="304">
        <f t="shared" si="64"/>
        <v>1.7517138803718508</v>
      </c>
      <c r="D38" s="304">
        <f t="shared" si="65"/>
        <v>1.6915648165362076</v>
      </c>
      <c r="E38" s="304"/>
      <c r="F38" s="304">
        <v>2.4056075711901614E-2</v>
      </c>
      <c r="G38" s="304">
        <v>3.2418038069446431E-2</v>
      </c>
      <c r="H38" s="304">
        <v>5.2389799972895792E-2</v>
      </c>
      <c r="I38" s="304"/>
      <c r="J38" s="304">
        <v>1.9290127146864979E-2</v>
      </c>
      <c r="K38" s="304">
        <v>2.1265052892871544E-2</v>
      </c>
      <c r="L38" s="304">
        <v>2.3828794738297323E-2</v>
      </c>
      <c r="M38" s="304"/>
      <c r="N38" s="304">
        <v>0.19877323505806987</v>
      </c>
      <c r="O38" s="304">
        <v>0.20342418474517496</v>
      </c>
      <c r="P38" s="304">
        <v>0.20047823899334544</v>
      </c>
      <c r="Q38" s="306"/>
      <c r="R38" s="304">
        <v>4.9710458342239833E-2</v>
      </c>
      <c r="S38" s="304">
        <v>4.6935606555023386E-2</v>
      </c>
      <c r="T38" s="304">
        <v>4.4740695042842518E-2</v>
      </c>
      <c r="U38" s="306"/>
      <c r="V38" s="304">
        <v>0.12855753050199456</v>
      </c>
      <c r="W38" s="304">
        <v>0.14395697812994096</v>
      </c>
      <c r="X38" s="304">
        <v>0.14880688496728336</v>
      </c>
      <c r="Y38" s="306"/>
      <c r="Z38" s="304">
        <v>0.20099353760020652</v>
      </c>
      <c r="AA38" s="304">
        <v>0.19942374243290792</v>
      </c>
      <c r="AB38" s="304">
        <v>0.16626215749738688</v>
      </c>
      <c r="AC38" s="306"/>
      <c r="AD38" s="304">
        <v>0.31796654490801096</v>
      </c>
      <c r="AE38" s="304">
        <v>0.33078293886641336</v>
      </c>
      <c r="AF38" s="304">
        <v>0.27996420532027405</v>
      </c>
      <c r="AG38" s="306"/>
      <c r="AH38" s="304">
        <v>0.56170784081744407</v>
      </c>
      <c r="AI38" s="304">
        <v>0.6017902571547481</v>
      </c>
      <c r="AJ38" s="304">
        <v>0.6110503000352433</v>
      </c>
      <c r="AK38" s="306"/>
      <c r="AL38" s="304">
        <v>0.18473049310805861</v>
      </c>
      <c r="AM38" s="304">
        <v>0.17171708152532411</v>
      </c>
      <c r="AN38" s="304">
        <v>0.16404373996863914</v>
      </c>
    </row>
    <row r="39" spans="1:40" x14ac:dyDescent="0.2">
      <c r="A39" s="13" t="str">
        <f t="shared" si="63"/>
        <v>Sales and customer service occupations</v>
      </c>
      <c r="B39" s="304">
        <f t="shared" si="66"/>
        <v>4.3732977158687314</v>
      </c>
      <c r="C39" s="304">
        <f t="shared" si="64"/>
        <v>4.3575388211023141</v>
      </c>
      <c r="D39" s="304">
        <f t="shared" si="65"/>
        <v>4.1237336820263852</v>
      </c>
      <c r="E39" s="304"/>
      <c r="F39" s="304">
        <v>2.3505342940038042E-2</v>
      </c>
      <c r="G39" s="304">
        <v>3.0646004790503448E-2</v>
      </c>
      <c r="H39" s="304">
        <v>4.3401830763804342E-2</v>
      </c>
      <c r="I39" s="304"/>
      <c r="J39" s="304">
        <v>0.19556924041110196</v>
      </c>
      <c r="K39" s="304">
        <v>0.26647790992538417</v>
      </c>
      <c r="L39" s="304">
        <v>0.36302538616215196</v>
      </c>
      <c r="M39" s="304"/>
      <c r="N39" s="304">
        <v>0.89381264270226379</v>
      </c>
      <c r="O39" s="304">
        <v>0.97898057506572322</v>
      </c>
      <c r="P39" s="304">
        <v>1.0849500695816086</v>
      </c>
      <c r="Q39" s="306"/>
      <c r="R39" s="304">
        <v>0.26637890646880508</v>
      </c>
      <c r="S39" s="304">
        <v>0.31086093706826501</v>
      </c>
      <c r="T39" s="304">
        <v>0.3595226354869126</v>
      </c>
      <c r="U39" s="306"/>
      <c r="V39" s="304">
        <v>0.29873636859125202</v>
      </c>
      <c r="W39" s="304">
        <v>0.33794510729790339</v>
      </c>
      <c r="X39" s="304">
        <v>0.38003762032370586</v>
      </c>
      <c r="Y39" s="306"/>
      <c r="Z39" s="304">
        <v>0.99261935605358254</v>
      </c>
      <c r="AA39" s="304">
        <v>0.95559091810228236</v>
      </c>
      <c r="AB39" s="304">
        <v>0.77626082937244656</v>
      </c>
      <c r="AC39" s="306"/>
      <c r="AD39" s="304">
        <v>0.78448673370327937</v>
      </c>
      <c r="AE39" s="304">
        <v>0.80419820546963583</v>
      </c>
      <c r="AF39" s="304">
        <v>0.74724400837685345</v>
      </c>
      <c r="AG39" s="306"/>
      <c r="AH39" s="304">
        <v>0.50105669731048885</v>
      </c>
      <c r="AI39" s="304">
        <v>0.3714302009502719</v>
      </c>
      <c r="AJ39" s="304">
        <v>0.13266181236713301</v>
      </c>
      <c r="AK39" s="306"/>
      <c r="AL39" s="304">
        <v>0.41713242768791914</v>
      </c>
      <c r="AM39" s="304">
        <v>0.30140896243234427</v>
      </c>
      <c r="AN39" s="304">
        <v>0.23662948959176908</v>
      </c>
    </row>
    <row r="40" spans="1:40" x14ac:dyDescent="0.2">
      <c r="A40" s="13" t="str">
        <f t="shared" si="63"/>
        <v>Process, plant and machine operatives</v>
      </c>
      <c r="B40" s="304">
        <f t="shared" si="66"/>
        <v>26.622233686485544</v>
      </c>
      <c r="C40" s="304">
        <f t="shared" si="64"/>
        <v>29.950142803882656</v>
      </c>
      <c r="D40" s="304">
        <f t="shared" si="65"/>
        <v>27.662736273264013</v>
      </c>
      <c r="E40" s="304"/>
      <c r="F40" s="304">
        <v>3.9862887608244574E-3</v>
      </c>
      <c r="G40" s="304">
        <v>6.0709443735118161E-3</v>
      </c>
      <c r="H40" s="304">
        <v>8.8222501388131504E-3</v>
      </c>
      <c r="I40" s="304"/>
      <c r="J40" s="304">
        <v>0.23719676663384467</v>
      </c>
      <c r="K40" s="304">
        <v>0.41824989703830501</v>
      </c>
      <c r="L40" s="304">
        <v>0.77237068772097961</v>
      </c>
      <c r="M40" s="304"/>
      <c r="N40" s="304">
        <v>0.71677891539127025</v>
      </c>
      <c r="O40" s="304">
        <v>1.0987469263883796</v>
      </c>
      <c r="P40" s="304">
        <v>1.6297042577565686</v>
      </c>
      <c r="Q40" s="306"/>
      <c r="R40" s="305">
        <v>0.43125169902073907</v>
      </c>
      <c r="S40" s="305">
        <v>0.57709981620535322</v>
      </c>
      <c r="T40" s="305">
        <v>0.67898002100301047</v>
      </c>
      <c r="U40" s="306"/>
      <c r="V40" s="305">
        <v>0.79620252424966476</v>
      </c>
      <c r="W40" s="305">
        <v>1.1182881642847824</v>
      </c>
      <c r="X40" s="305">
        <v>1.2163082744753502</v>
      </c>
      <c r="Y40" s="306"/>
      <c r="Z40" s="305">
        <v>6.4175932987173727</v>
      </c>
      <c r="AA40" s="305">
        <v>8.8359507217616038</v>
      </c>
      <c r="AB40" s="305">
        <v>9.8835333612030229</v>
      </c>
      <c r="AC40" s="306"/>
      <c r="AD40" s="305">
        <v>8.1564237460290432</v>
      </c>
      <c r="AE40" s="305">
        <v>10.881062045469534</v>
      </c>
      <c r="AF40" s="305">
        <v>10.406606829181994</v>
      </c>
      <c r="AG40" s="306"/>
      <c r="AH40" s="305">
        <v>6.0411994063167969</v>
      </c>
      <c r="AI40" s="305">
        <v>5.8097919040269312</v>
      </c>
      <c r="AJ40" s="305">
        <v>2.666367137498284</v>
      </c>
      <c r="AK40" s="306"/>
      <c r="AL40" s="305">
        <v>3.8216010413659904</v>
      </c>
      <c r="AM40" s="305">
        <v>1.2048823843342542</v>
      </c>
      <c r="AN40" s="305">
        <v>0.40004345428598831</v>
      </c>
    </row>
    <row r="41" spans="1:40" x14ac:dyDescent="0.2">
      <c r="A41" s="39" t="str">
        <f t="shared" si="63"/>
        <v>Elementary occupations</v>
      </c>
      <c r="B41" s="307">
        <f t="shared" si="66"/>
        <v>7.4838388728059551</v>
      </c>
      <c r="C41" s="307">
        <f t="shared" si="64"/>
        <v>6.2333056651942673</v>
      </c>
      <c r="D41" s="307">
        <f>SUM(H41,L41,P41,T41,X41,AB41,AF41,AJ41,AN41)</f>
        <v>4.8684744283686658</v>
      </c>
      <c r="E41" s="307"/>
      <c r="F41" s="307">
        <v>1.1444680347353792E-2</v>
      </c>
      <c r="G41" s="307">
        <v>1.6111706993460713E-2</v>
      </c>
      <c r="H41" s="307">
        <v>2.5507889829203982E-2</v>
      </c>
      <c r="I41" s="307"/>
      <c r="J41" s="307">
        <v>7.1504662390732152E-2</v>
      </c>
      <c r="K41" s="307">
        <v>0.10651758620097085</v>
      </c>
      <c r="L41" s="307">
        <v>0.16484081385150481</v>
      </c>
      <c r="M41" s="307"/>
      <c r="N41" s="307">
        <v>0.27399731191938953</v>
      </c>
      <c r="O41" s="307">
        <v>0.30743472865383181</v>
      </c>
      <c r="P41" s="307">
        <v>0.33910099078267225</v>
      </c>
      <c r="Q41" s="308"/>
      <c r="R41" s="307">
        <v>0.18136127906819413</v>
      </c>
      <c r="S41" s="307">
        <v>0.18831259697230424</v>
      </c>
      <c r="T41" s="307">
        <v>0.2233125064431779</v>
      </c>
      <c r="U41" s="308"/>
      <c r="V41" s="307">
        <v>0.14020959051242821</v>
      </c>
      <c r="W41" s="307">
        <v>0.15032830134183878</v>
      </c>
      <c r="X41" s="307">
        <v>0.16598007213196089</v>
      </c>
      <c r="Y41" s="308"/>
      <c r="Z41" s="307">
        <v>0.85330523925104662</v>
      </c>
      <c r="AA41" s="307">
        <v>0.80141422612348723</v>
      </c>
      <c r="AB41" s="307">
        <v>0.70348913225240661</v>
      </c>
      <c r="AC41" s="308"/>
      <c r="AD41" s="307">
        <v>1.7881770806361243</v>
      </c>
      <c r="AE41" s="307">
        <v>1.6744513667622354</v>
      </c>
      <c r="AF41" s="307">
        <v>1.2880876942959638</v>
      </c>
      <c r="AG41" s="308"/>
      <c r="AH41" s="307">
        <v>2.6002274787202131</v>
      </c>
      <c r="AI41" s="307">
        <v>2.1250719824513697</v>
      </c>
      <c r="AJ41" s="307">
        <v>1.4541261471465119</v>
      </c>
      <c r="AK41" s="308"/>
      <c r="AL41" s="307">
        <v>1.5636115499604735</v>
      </c>
      <c r="AM41" s="307">
        <v>0.86366316969476964</v>
      </c>
      <c r="AN41" s="307">
        <v>0.504029181635264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Midlands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90.208000000000084</v>
      </c>
      <c r="C50" s="305">
        <f>SUM(C51:C59)</f>
        <v>90.483999999999966</v>
      </c>
      <c r="D50" s="305">
        <f>SUM(D51:D59)</f>
        <v>92.255999999999972</v>
      </c>
      <c r="E50" s="304"/>
      <c r="F50" s="305">
        <f>SUM(F51:F59)</f>
        <v>0.20801682102562641</v>
      </c>
      <c r="G50" s="305">
        <f>SUM(G51:G59)</f>
        <v>0.28425945694620164</v>
      </c>
      <c r="H50" s="305">
        <f>SUM(H51:H59)</f>
        <v>0.51818068679160867</v>
      </c>
      <c r="I50" s="304"/>
      <c r="J50" s="305">
        <f>SUM(J51:J59)</f>
        <v>3.4635796501925671</v>
      </c>
      <c r="K50" s="305">
        <f>SUM(K51:K59)</f>
        <v>4.7113673760275052</v>
      </c>
      <c r="L50" s="305">
        <f>SUM(L51:L59)</f>
        <v>7.6758813280679581</v>
      </c>
      <c r="M50" s="304"/>
      <c r="N50" s="305">
        <f>SUM(N51:N59)</f>
        <v>7.000195853987571</v>
      </c>
      <c r="O50" s="305">
        <f>SUM(O51:O59)</f>
        <v>7.3993629296272445</v>
      </c>
      <c r="P50" s="305">
        <f>SUM(P51:P59)</f>
        <v>8.5197832194861043</v>
      </c>
      <c r="Q50" s="304"/>
      <c r="R50" s="305">
        <f>SUM(R51:R59)</f>
        <v>2.7075941614215417</v>
      </c>
      <c r="S50" s="305">
        <f>SUM(S51:S59)</f>
        <v>2.9130267444082132</v>
      </c>
      <c r="T50" s="305">
        <f>SUM(T51:T59)</f>
        <v>3.6349525267563729</v>
      </c>
      <c r="U50" s="304"/>
      <c r="V50" s="305">
        <f>SUM(V51:V59)</f>
        <v>5.3293697927882899</v>
      </c>
      <c r="W50" s="305">
        <f>SUM(W51:W59)</f>
        <v>5.5468580438121409</v>
      </c>
      <c r="X50" s="305">
        <f>SUM(X51:X59)</f>
        <v>6.6382826634434915</v>
      </c>
      <c r="Y50" s="304"/>
      <c r="Z50" s="305">
        <f>SUM(Z51:Z59)</f>
        <v>27.040132117584978</v>
      </c>
      <c r="AA50" s="305">
        <f>SUM(AA51:AA59)</f>
        <v>27.972606038115476</v>
      </c>
      <c r="AB50" s="305">
        <f>SUM(AB51:AB59)</f>
        <v>29.373227689615263</v>
      </c>
      <c r="AC50" s="304"/>
      <c r="AD50" s="305">
        <f>SUM(AD51:AD59)</f>
        <v>23.370209394800423</v>
      </c>
      <c r="AE50" s="305">
        <f>SUM(AE51:AE59)</f>
        <v>25.676550906541717</v>
      </c>
      <c r="AF50" s="305">
        <f>SUM(AF51:AF59)</f>
        <v>25.867888033357861</v>
      </c>
      <c r="AG50" s="304"/>
      <c r="AH50" s="305">
        <f>SUM(AH51:AH59)</f>
        <v>13.42488783441568</v>
      </c>
      <c r="AI50" s="305">
        <f>SUM(AI51:AI59)</f>
        <v>11.906976224211702</v>
      </c>
      <c r="AJ50" s="305">
        <f>SUM(AJ51:AJ59)</f>
        <v>8.6735362302720205</v>
      </c>
      <c r="AK50" s="304"/>
      <c r="AL50" s="305">
        <f>SUM(AL51:AL59)</f>
        <v>7.6640143737834077</v>
      </c>
      <c r="AM50" s="305">
        <f>SUM(AM51:AM59)</f>
        <v>4.0729922803097729</v>
      </c>
      <c r="AN50" s="305">
        <f>SUM(AN51:AN59)</f>
        <v>1.3542676222093042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8.1464797414133461</v>
      </c>
      <c r="C51" s="304">
        <f t="shared" ref="C51:D51" si="68">SUM(G51,K51,O51,S51,W51,AA51,AE51,AI51,AM51)</f>
        <v>7.5939109431470078</v>
      </c>
      <c r="D51" s="304">
        <f t="shared" si="68"/>
        <v>8.7793612357207369</v>
      </c>
      <c r="E51" s="304"/>
      <c r="F51" s="304">
        <v>2.0967195932394333E-2</v>
      </c>
      <c r="G51" s="304">
        <v>2.9884439872192241E-2</v>
      </c>
      <c r="H51" s="304">
        <v>5.1746620212961461E-2</v>
      </c>
      <c r="I51" s="304"/>
      <c r="J51" s="304">
        <v>0.84153261422876902</v>
      </c>
      <c r="K51" s="304">
        <v>1.1068207850885725</v>
      </c>
      <c r="L51" s="304">
        <v>1.9556199584630329</v>
      </c>
      <c r="M51" s="304"/>
      <c r="N51" s="304">
        <v>1.3310935449734673</v>
      </c>
      <c r="O51" s="304">
        <v>1.2845518381863636</v>
      </c>
      <c r="P51" s="304">
        <v>1.3881407760720144</v>
      </c>
      <c r="Q51" s="304"/>
      <c r="R51" s="304">
        <v>0.39311321807073585</v>
      </c>
      <c r="S51" s="304">
        <v>0.35955266965636051</v>
      </c>
      <c r="T51" s="304">
        <v>0.38528570123007239</v>
      </c>
      <c r="U51" s="304"/>
      <c r="V51" s="304">
        <v>0.86407128054445104</v>
      </c>
      <c r="W51" s="304">
        <v>0.7993135020105917</v>
      </c>
      <c r="X51" s="304">
        <v>0.91637733784326048</v>
      </c>
      <c r="Y51" s="304"/>
      <c r="Z51" s="304">
        <v>2.0866686813839781</v>
      </c>
      <c r="AA51" s="304">
        <v>1.9107496051573656</v>
      </c>
      <c r="AB51" s="304">
        <v>2.376930304719286</v>
      </c>
      <c r="AC51" s="304"/>
      <c r="AD51" s="304">
        <v>1.1954857595444135</v>
      </c>
      <c r="AE51" s="304">
        <v>1.0743095240227671</v>
      </c>
      <c r="AF51" s="304">
        <v>0.98566354631071329</v>
      </c>
      <c r="AG51" s="304"/>
      <c r="AH51" s="304">
        <v>0.80998561954276516</v>
      </c>
      <c r="AI51" s="304">
        <v>0.63743005903248207</v>
      </c>
      <c r="AJ51" s="304">
        <v>0.43632224204595843</v>
      </c>
      <c r="AK51" s="304"/>
      <c r="AL51" s="304">
        <v>0.60356182719237084</v>
      </c>
      <c r="AM51" s="304">
        <v>0.39129852012031191</v>
      </c>
      <c r="AN51" s="304">
        <v>0.28327474882343828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10.653001890637142</v>
      </c>
      <c r="C52" s="304">
        <f t="shared" ref="C52:C59" si="70">SUM(G52,K52,O52,S52,W52,AA52,AE52,AI52,AM52)</f>
        <v>10.705287693572751</v>
      </c>
      <c r="D52" s="304">
        <f t="shared" ref="D52:D59" si="71">SUM(H52,L52,P52,T52,X52,AB52,AF52,AJ52,AN52)</f>
        <v>12.185802922796473</v>
      </c>
      <c r="E52" s="304"/>
      <c r="F52" s="304">
        <v>9.6900023621954462E-2</v>
      </c>
      <c r="G52" s="304">
        <v>0.1189510094122157</v>
      </c>
      <c r="H52" s="304">
        <v>0.16041440826797976</v>
      </c>
      <c r="I52" s="304"/>
      <c r="J52" s="304">
        <v>1.2896968618688189</v>
      </c>
      <c r="K52" s="304">
        <v>1.7345686291280313</v>
      </c>
      <c r="L52" s="304">
        <v>2.6806219815675552</v>
      </c>
      <c r="M52" s="304"/>
      <c r="N52" s="304">
        <v>2.1269566107634534</v>
      </c>
      <c r="O52" s="304">
        <v>2.0288425492680946</v>
      </c>
      <c r="P52" s="304">
        <v>2.0530729154853256</v>
      </c>
      <c r="Q52" s="304"/>
      <c r="R52" s="304">
        <v>0.32468694730648257</v>
      </c>
      <c r="S52" s="304">
        <v>0.26003756937477557</v>
      </c>
      <c r="T52" s="304">
        <v>0.29193961973925692</v>
      </c>
      <c r="U52" s="304"/>
      <c r="V52" s="304">
        <v>0.89949104085843379</v>
      </c>
      <c r="W52" s="304">
        <v>0.70373127122940216</v>
      </c>
      <c r="X52" s="304">
        <v>0.52013574879212754</v>
      </c>
      <c r="Y52" s="304"/>
      <c r="Z52" s="304">
        <v>3.0912932104695718</v>
      </c>
      <c r="AA52" s="304">
        <v>3.219706059409746</v>
      </c>
      <c r="AB52" s="304">
        <v>4.0255003900758144</v>
      </c>
      <c r="AC52" s="304"/>
      <c r="AD52" s="304">
        <v>1.7743161746747993</v>
      </c>
      <c r="AE52" s="304">
        <v>1.8482574411814654</v>
      </c>
      <c r="AF52" s="304">
        <v>1.9591537352394028</v>
      </c>
      <c r="AG52" s="304"/>
      <c r="AH52" s="304">
        <v>0.61991667503903025</v>
      </c>
      <c r="AI52" s="304">
        <v>0.52278499411299906</v>
      </c>
      <c r="AJ52" s="304">
        <v>0.36210975690637792</v>
      </c>
      <c r="AK52" s="304"/>
      <c r="AL52" s="304">
        <v>0.42974434603459827</v>
      </c>
      <c r="AM52" s="304">
        <v>0.26840817045602183</v>
      </c>
      <c r="AN52" s="304">
        <v>0.13285436672263426</v>
      </c>
    </row>
    <row r="53" spans="1:40" x14ac:dyDescent="0.2">
      <c r="A53" s="13" t="str">
        <f t="shared" si="67"/>
        <v>Associate professional occupations</v>
      </c>
      <c r="B53" s="304">
        <f t="shared" si="69"/>
        <v>4.9534285579663262</v>
      </c>
      <c r="C53" s="304">
        <f t="shared" si="70"/>
        <v>4.4873979281183791</v>
      </c>
      <c r="D53" s="304">
        <f t="shared" si="71"/>
        <v>4.9242069407276379</v>
      </c>
      <c r="E53" s="304"/>
      <c r="F53" s="304">
        <v>1.1320563582809279E-2</v>
      </c>
      <c r="G53" s="304">
        <v>1.463302466436802E-2</v>
      </c>
      <c r="H53" s="304">
        <v>2.5301368428047054E-2</v>
      </c>
      <c r="I53" s="304"/>
      <c r="J53" s="304">
        <v>0.39412407729835186</v>
      </c>
      <c r="K53" s="304">
        <v>0.49792030646238145</v>
      </c>
      <c r="L53" s="304">
        <v>0.84766377930542713</v>
      </c>
      <c r="M53" s="304"/>
      <c r="N53" s="304">
        <v>0.79494591486097133</v>
      </c>
      <c r="O53" s="304">
        <v>0.76257308365870957</v>
      </c>
      <c r="P53" s="304">
        <v>0.85076650848405</v>
      </c>
      <c r="Q53" s="304"/>
      <c r="R53" s="304">
        <v>0.34692717720427413</v>
      </c>
      <c r="S53" s="304">
        <v>0.35509167202933989</v>
      </c>
      <c r="T53" s="304">
        <v>0.44563770725399426</v>
      </c>
      <c r="U53" s="304"/>
      <c r="V53" s="304">
        <v>0.71727788721265229</v>
      </c>
      <c r="W53" s="304">
        <v>0.63603183731072777</v>
      </c>
      <c r="X53" s="304">
        <v>0.72766736085792794</v>
      </c>
      <c r="Y53" s="304"/>
      <c r="Z53" s="304">
        <v>0.92704261278626876</v>
      </c>
      <c r="AA53" s="304">
        <v>0.71276714399866337</v>
      </c>
      <c r="AB53" s="304">
        <v>0.6531857437041938</v>
      </c>
      <c r="AC53" s="304"/>
      <c r="AD53" s="304">
        <v>0.87590451082643561</v>
      </c>
      <c r="AE53" s="304">
        <v>0.81223490720904057</v>
      </c>
      <c r="AF53" s="304">
        <v>0.84863453639659447</v>
      </c>
      <c r="AG53" s="304"/>
      <c r="AH53" s="304">
        <v>0.69942757148206891</v>
      </c>
      <c r="AI53" s="304">
        <v>0.59043401380672755</v>
      </c>
      <c r="AJ53" s="304">
        <v>0.44694536408674729</v>
      </c>
      <c r="AK53" s="304"/>
      <c r="AL53" s="304">
        <v>0.18645824271249428</v>
      </c>
      <c r="AM53" s="304">
        <v>0.105711938978421</v>
      </c>
      <c r="AN53" s="304">
        <v>7.8404572210656984E-2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7.0881979384981104</v>
      </c>
      <c r="C54" s="304">
        <f t="shared" si="70"/>
        <v>6.6428366164369299</v>
      </c>
      <c r="D54" s="304">
        <f t="shared" si="71"/>
        <v>6.2253663670724064</v>
      </c>
      <c r="E54" s="304"/>
      <c r="F54" s="304">
        <v>5.661067280782453E-2</v>
      </c>
      <c r="G54" s="304">
        <v>8.2896764563280601E-2</v>
      </c>
      <c r="H54" s="304">
        <v>0.21243965646772825</v>
      </c>
      <c r="I54" s="304"/>
      <c r="J54" s="304">
        <v>0.39504040000610324</v>
      </c>
      <c r="K54" s="304">
        <v>0.54834879186707031</v>
      </c>
      <c r="L54" s="304">
        <v>0.81911983417437362</v>
      </c>
      <c r="M54" s="304"/>
      <c r="N54" s="304">
        <v>1.0937830048586179</v>
      </c>
      <c r="O54" s="304">
        <v>1.2281378261985478</v>
      </c>
      <c r="P54" s="304">
        <v>1.569536613606247</v>
      </c>
      <c r="Q54" s="304"/>
      <c r="R54" s="304">
        <v>0.68750625074319049</v>
      </c>
      <c r="S54" s="304">
        <v>0.74877425661311581</v>
      </c>
      <c r="T54" s="304">
        <v>0.98749786014177043</v>
      </c>
      <c r="U54" s="304"/>
      <c r="V54" s="304">
        <v>0.37631233566011701</v>
      </c>
      <c r="W54" s="304">
        <v>0.40026140631483259</v>
      </c>
      <c r="X54" s="304">
        <v>0.58673272395287401</v>
      </c>
      <c r="Y54" s="304"/>
      <c r="Z54" s="304">
        <v>1.2035549268247174</v>
      </c>
      <c r="AA54" s="304">
        <v>1.0148409362071527</v>
      </c>
      <c r="AB54" s="304">
        <v>0.70005327512897564</v>
      </c>
      <c r="AC54" s="304"/>
      <c r="AD54" s="304">
        <v>1.1406876427619619</v>
      </c>
      <c r="AE54" s="304">
        <v>0.89783245373016418</v>
      </c>
      <c r="AF54" s="304">
        <v>0.43253318449305095</v>
      </c>
      <c r="AG54" s="304"/>
      <c r="AH54" s="304">
        <v>1.6142693721212349</v>
      </c>
      <c r="AI54" s="304">
        <v>1.5079518003190135</v>
      </c>
      <c r="AJ54" s="304">
        <v>0.87781832457947229</v>
      </c>
      <c r="AK54" s="304"/>
      <c r="AL54" s="304">
        <v>0.52043333271434333</v>
      </c>
      <c r="AM54" s="304">
        <v>0.21379238062375319</v>
      </c>
      <c r="AN54" s="304">
        <v>3.9634894527913876E-2</v>
      </c>
    </row>
    <row r="55" spans="1:40" x14ac:dyDescent="0.2">
      <c r="A55" s="13" t="str">
        <f t="shared" si="67"/>
        <v>Skilled trades occupations</v>
      </c>
      <c r="B55" s="304">
        <f t="shared" si="69"/>
        <v>45.169718414792214</v>
      </c>
      <c r="C55" s="304">
        <f t="shared" si="70"/>
        <v>45.729952154280582</v>
      </c>
      <c r="D55" s="304">
        <f t="shared" si="71"/>
        <v>43.363372769145641</v>
      </c>
      <c r="E55" s="304"/>
      <c r="F55" s="304">
        <v>4.8376576433113248E-3</v>
      </c>
      <c r="G55" s="304">
        <v>6.664182742462714E-3</v>
      </c>
      <c r="H55" s="304">
        <v>9.0137831401428635E-3</v>
      </c>
      <c r="I55" s="304"/>
      <c r="J55" s="304">
        <v>0.32233566929396484</v>
      </c>
      <c r="K55" s="304">
        <v>0.47706167155052537</v>
      </c>
      <c r="L55" s="304">
        <v>0.76407884190937947</v>
      </c>
      <c r="M55" s="304"/>
      <c r="N55" s="304">
        <v>1.1648052206314334</v>
      </c>
      <c r="O55" s="304">
        <v>1.4761826873270134</v>
      </c>
      <c r="P55" s="304">
        <v>1.8479538196473768</v>
      </c>
      <c r="Q55" s="304"/>
      <c r="R55" s="304">
        <v>0.74076690600679396</v>
      </c>
      <c r="S55" s="304">
        <v>0.89616321827386647</v>
      </c>
      <c r="T55" s="304">
        <v>1.1065490627314383</v>
      </c>
      <c r="U55" s="304"/>
      <c r="V55" s="304">
        <v>1.9355109597743048</v>
      </c>
      <c r="W55" s="304">
        <v>2.3194008937049855</v>
      </c>
      <c r="X55" s="304">
        <v>3.0334646401852794</v>
      </c>
      <c r="Y55" s="304"/>
      <c r="Z55" s="304">
        <v>15.996804076589331</v>
      </c>
      <c r="AA55" s="304">
        <v>16.479637139186067</v>
      </c>
      <c r="AB55" s="304">
        <v>15.547279818097541</v>
      </c>
      <c r="AC55" s="304"/>
      <c r="AD55" s="304">
        <v>14.185277165838258</v>
      </c>
      <c r="AE55" s="304">
        <v>15.908183093464986</v>
      </c>
      <c r="AF55" s="304">
        <v>15.826470124550488</v>
      </c>
      <c r="AG55" s="304"/>
      <c r="AH55" s="304">
        <v>6.484841952356529</v>
      </c>
      <c r="AI55" s="304">
        <v>5.8452282307787398</v>
      </c>
      <c r="AJ55" s="304">
        <v>4.7143345939249208</v>
      </c>
      <c r="AK55" s="304"/>
      <c r="AL55" s="304">
        <v>4.3345388066582906</v>
      </c>
      <c r="AM55" s="304">
        <v>2.3214310372519376</v>
      </c>
      <c r="AN55" s="304">
        <v>0.51422808495907135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0.20584554709047018</v>
      </c>
      <c r="C56" s="304">
        <f t="shared" si="70"/>
        <v>0.21265156648617253</v>
      </c>
      <c r="D56" s="304">
        <f t="shared" si="71"/>
        <v>0.24005513159207817</v>
      </c>
      <c r="E56" s="304"/>
      <c r="F56" s="304">
        <v>8.73631310121509E-5</v>
      </c>
      <c r="G56" s="304">
        <v>1.3828890012283513E-4</v>
      </c>
      <c r="H56" s="304">
        <v>3.2322365529102102E-4</v>
      </c>
      <c r="I56" s="304"/>
      <c r="J56" s="304">
        <v>1.2290310474695415E-2</v>
      </c>
      <c r="K56" s="304">
        <v>1.5849428951562095E-2</v>
      </c>
      <c r="L56" s="304">
        <v>2.2906789071220499E-2</v>
      </c>
      <c r="M56" s="304"/>
      <c r="N56" s="304">
        <v>1.3894059739173526E-2</v>
      </c>
      <c r="O56" s="304">
        <v>1.5125922197567974E-2</v>
      </c>
      <c r="P56" s="304">
        <v>1.8243148043799163E-2</v>
      </c>
      <c r="Q56" s="304"/>
      <c r="R56" s="304">
        <v>2.7587035498707071E-3</v>
      </c>
      <c r="S56" s="304">
        <v>3.4622050114987155E-3</v>
      </c>
      <c r="T56" s="304">
        <v>4.3897423646701138E-3</v>
      </c>
      <c r="U56" s="304"/>
      <c r="V56" s="304">
        <v>5.9618851870583377E-3</v>
      </c>
      <c r="W56" s="304">
        <v>6.0534139803902591E-3</v>
      </c>
      <c r="X56" s="304">
        <v>6.865592749313594E-3</v>
      </c>
      <c r="Y56" s="304"/>
      <c r="Z56" s="304">
        <v>7.3093590158334387E-2</v>
      </c>
      <c r="AA56" s="304">
        <v>8.4885345657293512E-2</v>
      </c>
      <c r="AB56" s="304">
        <v>0.10664052143580573</v>
      </c>
      <c r="AC56" s="304"/>
      <c r="AD56" s="304">
        <v>2.2747828763844534E-2</v>
      </c>
      <c r="AE56" s="304">
        <v>2.5097506488962709E-2</v>
      </c>
      <c r="AF56" s="304">
        <v>3.1725684432671833E-2</v>
      </c>
      <c r="AG56" s="304"/>
      <c r="AH56" s="304">
        <v>3.8927552153377946E-2</v>
      </c>
      <c r="AI56" s="304">
        <v>3.4222594016132819E-2</v>
      </c>
      <c r="AJ56" s="304">
        <v>3.217441793792291E-2</v>
      </c>
      <c r="AK56" s="304"/>
      <c r="AL56" s="304">
        <v>3.6084253933103168E-2</v>
      </c>
      <c r="AM56" s="304">
        <v>2.7816861282641638E-2</v>
      </c>
      <c r="AN56" s="304">
        <v>1.6786011901383322E-2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1.7019524362398095</v>
      </c>
      <c r="C57" s="304">
        <f t="shared" si="70"/>
        <v>1.8774064444489245</v>
      </c>
      <c r="D57" s="304">
        <f t="shared" si="71"/>
        <v>1.9621598334676222</v>
      </c>
      <c r="E57" s="304"/>
      <c r="F57" s="304">
        <v>3.0838208752442193E-3</v>
      </c>
      <c r="G57" s="304">
        <v>5.173022871148388E-3</v>
      </c>
      <c r="H57" s="304">
        <v>1.1312237441546956E-2</v>
      </c>
      <c r="I57" s="304"/>
      <c r="J57" s="304">
        <v>9.5155029233944644E-2</v>
      </c>
      <c r="K57" s="304">
        <v>0.13597253502120174</v>
      </c>
      <c r="L57" s="304">
        <v>0.20601989545846089</v>
      </c>
      <c r="M57" s="304"/>
      <c r="N57" s="304">
        <v>0.27162877166036742</v>
      </c>
      <c r="O57" s="304">
        <v>0.33560407854787294</v>
      </c>
      <c r="P57" s="304">
        <v>0.40510571095716913</v>
      </c>
      <c r="Q57" s="304"/>
      <c r="R57" s="304">
        <v>7.7734991510478704E-2</v>
      </c>
      <c r="S57" s="304">
        <v>0.10211247101125225</v>
      </c>
      <c r="T57" s="304">
        <v>0.12820273932787676</v>
      </c>
      <c r="U57" s="304"/>
      <c r="V57" s="304">
        <v>9.9065467660252468E-2</v>
      </c>
      <c r="W57" s="304">
        <v>0.12027964460121417</v>
      </c>
      <c r="X57" s="304">
        <v>0.14070572274244136</v>
      </c>
      <c r="Y57" s="304"/>
      <c r="Z57" s="304">
        <v>0.60927243884414661</v>
      </c>
      <c r="AA57" s="304">
        <v>0.69345899665340194</v>
      </c>
      <c r="AB57" s="304">
        <v>0.77545213262426049</v>
      </c>
      <c r="AC57" s="304"/>
      <c r="AD57" s="304">
        <v>0.10548096557246969</v>
      </c>
      <c r="AE57" s="304">
        <v>8.7778457037112442E-2</v>
      </c>
      <c r="AF57" s="304">
        <v>4.7826853179933529E-2</v>
      </c>
      <c r="AG57" s="304"/>
      <c r="AH57" s="304">
        <v>0.17627403280182308</v>
      </c>
      <c r="AI57" s="304">
        <v>0.18084585235851736</v>
      </c>
      <c r="AJ57" s="304">
        <v>8.070254501585461E-2</v>
      </c>
      <c r="AK57" s="304"/>
      <c r="AL57" s="304">
        <v>0.26425691808108276</v>
      </c>
      <c r="AM57" s="304">
        <v>0.21618138634720338</v>
      </c>
      <c r="AN57" s="304">
        <v>0.16683199672007853</v>
      </c>
    </row>
    <row r="58" spans="1:40" x14ac:dyDescent="0.2">
      <c r="A58" s="13" t="str">
        <f t="shared" si="67"/>
        <v>Process, plant and machine operatives</v>
      </c>
      <c r="B58" s="304">
        <f t="shared" si="69"/>
        <v>6.6760670859862623</v>
      </c>
      <c r="C58" s="304">
        <f t="shared" si="70"/>
        <v>7.7940344869625235</v>
      </c>
      <c r="D58" s="304">
        <f t="shared" si="71"/>
        <v>8.4715195904399696</v>
      </c>
      <c r="E58" s="304"/>
      <c r="F58" s="304">
        <v>1.3734741000290278E-2</v>
      </c>
      <c r="G58" s="304">
        <v>2.5178144901434527E-2</v>
      </c>
      <c r="H58" s="304">
        <v>4.6008523446411799E-2</v>
      </c>
      <c r="I58" s="304"/>
      <c r="J58" s="304">
        <v>6.7442263731671379E-2</v>
      </c>
      <c r="K58" s="304">
        <v>0.11906842766344823</v>
      </c>
      <c r="L58" s="304">
        <v>0.23408035319646001</v>
      </c>
      <c r="M58" s="304"/>
      <c r="N58" s="304">
        <v>0.1124971285585292</v>
      </c>
      <c r="O58" s="304">
        <v>0.16232642862839872</v>
      </c>
      <c r="P58" s="304">
        <v>0.26944571384136295</v>
      </c>
      <c r="Q58" s="304"/>
      <c r="R58" s="304">
        <v>0.10672919659337743</v>
      </c>
      <c r="S58" s="304">
        <v>0.15826471271483297</v>
      </c>
      <c r="T58" s="304">
        <v>0.25416190467899175</v>
      </c>
      <c r="U58" s="304"/>
      <c r="V58" s="304">
        <v>0.25873517671748358</v>
      </c>
      <c r="W58" s="304">
        <v>0.34346715902012032</v>
      </c>
      <c r="X58" s="304">
        <v>0.44692801778271485</v>
      </c>
      <c r="Y58" s="304"/>
      <c r="Z58" s="304">
        <v>1.6746255795190306</v>
      </c>
      <c r="AA58" s="304">
        <v>2.180565041912367</v>
      </c>
      <c r="AB58" s="304">
        <v>2.7721007770596953</v>
      </c>
      <c r="AC58" s="304"/>
      <c r="AD58" s="304">
        <v>2.3895579562918292</v>
      </c>
      <c r="AE58" s="304">
        <v>3.1354363668466414</v>
      </c>
      <c r="AF58" s="304">
        <v>3.5125372643679702</v>
      </c>
      <c r="AG58" s="304"/>
      <c r="AH58" s="304">
        <v>1.5555914046984403</v>
      </c>
      <c r="AI58" s="304">
        <v>1.3954339633007922</v>
      </c>
      <c r="AJ58" s="304">
        <v>0.84431874656794259</v>
      </c>
      <c r="AK58" s="304"/>
      <c r="AL58" s="304">
        <v>0.49715363887560976</v>
      </c>
      <c r="AM58" s="304">
        <v>0.27429424197448737</v>
      </c>
      <c r="AN58" s="304">
        <v>9.1938289498420492E-2</v>
      </c>
    </row>
    <row r="59" spans="1:40" x14ac:dyDescent="0.2">
      <c r="A59" s="13" t="str">
        <f t="shared" si="67"/>
        <v>Elementary occupations</v>
      </c>
      <c r="B59" s="304">
        <f t="shared" si="69"/>
        <v>5.6133083873764038</v>
      </c>
      <c r="C59" s="304">
        <f t="shared" si="70"/>
        <v>5.4405221665466978</v>
      </c>
      <c r="D59" s="304">
        <f t="shared" si="71"/>
        <v>6.1041552090374172</v>
      </c>
      <c r="E59" s="304"/>
      <c r="F59" s="304">
        <v>4.7478243078583716E-4</v>
      </c>
      <c r="G59" s="304">
        <v>7.4057901897655763E-4</v>
      </c>
      <c r="H59" s="304">
        <v>1.6208657314995467E-3</v>
      </c>
      <c r="I59" s="304"/>
      <c r="J59" s="304">
        <v>4.5962424056247682E-2</v>
      </c>
      <c r="K59" s="304">
        <v>7.5756800294712295E-2</v>
      </c>
      <c r="L59" s="304">
        <v>0.145769894922048</v>
      </c>
      <c r="M59" s="304"/>
      <c r="N59" s="304">
        <v>9.0591597941557717E-2</v>
      </c>
      <c r="O59" s="304">
        <v>0.10601851561467461</v>
      </c>
      <c r="P59" s="304">
        <v>0.11751801334876091</v>
      </c>
      <c r="Q59" s="304"/>
      <c r="R59" s="304">
        <v>2.7370770436337698E-2</v>
      </c>
      <c r="S59" s="304">
        <v>2.9567969723171265E-2</v>
      </c>
      <c r="T59" s="304">
        <v>3.128818928830248E-2</v>
      </c>
      <c r="U59" s="304"/>
      <c r="V59" s="304">
        <v>0.17294375917353705</v>
      </c>
      <c r="W59" s="304">
        <v>0.21831891563987671</v>
      </c>
      <c r="X59" s="304">
        <v>0.25940551853755284</v>
      </c>
      <c r="Y59" s="304"/>
      <c r="Z59" s="304">
        <v>1.3777770010096</v>
      </c>
      <c r="AA59" s="304">
        <v>1.6759957699334171</v>
      </c>
      <c r="AB59" s="304">
        <v>2.416084726769689</v>
      </c>
      <c r="AC59" s="304"/>
      <c r="AD59" s="304">
        <v>1.6807513905264129</v>
      </c>
      <c r="AE59" s="304">
        <v>1.8874211565605779</v>
      </c>
      <c r="AF59" s="304">
        <v>2.2233431043870331</v>
      </c>
      <c r="AG59" s="304"/>
      <c r="AH59" s="304">
        <v>1.4256536542204103</v>
      </c>
      <c r="AI59" s="304">
        <v>1.1926447164862968</v>
      </c>
      <c r="AJ59" s="304">
        <v>0.87881023920682422</v>
      </c>
      <c r="AK59" s="304"/>
      <c r="AL59" s="304">
        <v>0.79178300758151465</v>
      </c>
      <c r="AM59" s="304">
        <v>0.25405774327499503</v>
      </c>
      <c r="AN59" s="304">
        <v>3.0314656845707045E-2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366.57599999999991</v>
      </c>
      <c r="C62" s="305">
        <f>SUM(C63:C71)</f>
        <v>380.67500000000001</v>
      </c>
      <c r="D62" s="305">
        <f>SUM(D63:D71)</f>
        <v>401.59299999999996</v>
      </c>
      <c r="E62" s="304"/>
      <c r="F62" s="305">
        <f>SUM(F63:F71)</f>
        <v>1.082672244925508</v>
      </c>
      <c r="G62" s="305">
        <f>SUM(G63:G71)</f>
        <v>1.5999130704895961</v>
      </c>
      <c r="H62" s="305">
        <f>SUM(H63:H71)</f>
        <v>3.1074916297611077</v>
      </c>
      <c r="I62" s="304"/>
      <c r="J62" s="305">
        <f>SUM(J63:J71)</f>
        <v>13.257836917505502</v>
      </c>
      <c r="K62" s="305">
        <f>SUM(K63:K71)</f>
        <v>18.954151623373193</v>
      </c>
      <c r="L62" s="305">
        <f>SUM(L63:L71)</f>
        <v>36.112665764467103</v>
      </c>
      <c r="M62" s="304"/>
      <c r="N62" s="305">
        <f>SUM(N63:N71)</f>
        <v>46.785851169398633</v>
      </c>
      <c r="O62" s="305">
        <f>SUM(O63:O71)</f>
        <v>54.671342836695011</v>
      </c>
      <c r="P62" s="305">
        <f>SUM(P63:P71)</f>
        <v>74.917342431884308</v>
      </c>
      <c r="Q62" s="304"/>
      <c r="R62" s="305">
        <f>SUM(R63:R71)</f>
        <v>14.057868416326174</v>
      </c>
      <c r="S62" s="305">
        <f>SUM(S63:S71)</f>
        <v>15.980578189112455</v>
      </c>
      <c r="T62" s="305">
        <f>SUM(T63:T71)</f>
        <v>22.146150109075442</v>
      </c>
      <c r="U62" s="304"/>
      <c r="V62" s="305">
        <f>SUM(V63:V71)</f>
        <v>16.586681686548616</v>
      </c>
      <c r="W62" s="305">
        <f>SUM(W63:W71)</f>
        <v>18.544499998529218</v>
      </c>
      <c r="X62" s="305">
        <f>SUM(X63:X71)</f>
        <v>24.301123469815543</v>
      </c>
      <c r="Y62" s="304"/>
      <c r="Z62" s="305">
        <f>SUM(Z63:Z71)</f>
        <v>81.986319587294318</v>
      </c>
      <c r="AA62" s="305">
        <f>SUM(AA63:AA71)</f>
        <v>88.43240065119582</v>
      </c>
      <c r="AB62" s="305">
        <f>SUM(AB63:AB71)</f>
        <v>95.514409187631387</v>
      </c>
      <c r="AC62" s="304"/>
      <c r="AD62" s="305">
        <f>SUM(AD63:AD71)</f>
        <v>92.941897540009037</v>
      </c>
      <c r="AE62" s="305">
        <f>SUM(AE63:AE71)</f>
        <v>102.45305095451421</v>
      </c>
      <c r="AF62" s="305">
        <f>SUM(AF63:AF71)</f>
        <v>96.96267624378919</v>
      </c>
      <c r="AG62" s="304"/>
      <c r="AH62" s="305">
        <f>SUM(AH63:AH71)</f>
        <v>63.299507945205782</v>
      </c>
      <c r="AI62" s="305">
        <f>SUM(AI63:AI71)</f>
        <v>56.559985803279645</v>
      </c>
      <c r="AJ62" s="305">
        <f>SUM(AJ63:AJ71)</f>
        <v>34.425789051699184</v>
      </c>
      <c r="AK62" s="304"/>
      <c r="AL62" s="305">
        <f>SUM(AL63:AL71)</f>
        <v>36.577364492786288</v>
      </c>
      <c r="AM62" s="305">
        <f>SUM(AM63:AM71)</f>
        <v>23.47907687281085</v>
      </c>
      <c r="AN62" s="305">
        <f>SUM(AN63:AN71)</f>
        <v>14.105352111876719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49.507064744244161</v>
      </c>
      <c r="C63" s="304">
        <f t="shared" ref="C63:C71" si="73">SUM(G63,K63,O63,S63,W63,AA63,AE63,AI63,AM63)</f>
        <v>52.754696649821</v>
      </c>
      <c r="D63" s="304">
        <f t="shared" ref="D63:D71" si="74">SUM(H63,L63,P63,T63,X63,AB63,AF63,AJ63,AN63)</f>
        <v>62.475294983466206</v>
      </c>
      <c r="E63" s="304"/>
      <c r="F63" s="304">
        <v>0.18122766263844958</v>
      </c>
      <c r="G63" s="304">
        <v>0.27875767988513489</v>
      </c>
      <c r="H63" s="304">
        <v>0.58078072695671268</v>
      </c>
      <c r="I63" s="304"/>
      <c r="J63" s="304">
        <v>2.9295708916407306</v>
      </c>
      <c r="K63" s="304">
        <v>4.1523221318627783</v>
      </c>
      <c r="L63" s="304">
        <v>8.208841097419997</v>
      </c>
      <c r="M63" s="304"/>
      <c r="N63" s="304">
        <v>10.667380817119797</v>
      </c>
      <c r="O63" s="304">
        <v>12.265937082087165</v>
      </c>
      <c r="P63" s="304">
        <v>16.708972370874982</v>
      </c>
      <c r="Q63" s="304"/>
      <c r="R63" s="304">
        <v>2.134619788531996</v>
      </c>
      <c r="S63" s="304">
        <v>2.3081053604554462</v>
      </c>
      <c r="T63" s="304">
        <v>3.2165707602411127</v>
      </c>
      <c r="U63" s="304"/>
      <c r="V63" s="304">
        <v>2.8270155313904968</v>
      </c>
      <c r="W63" s="304">
        <v>2.9636458088016298</v>
      </c>
      <c r="X63" s="304">
        <v>3.6276906750205655</v>
      </c>
      <c r="Y63" s="304"/>
      <c r="Z63" s="304">
        <v>9.8655142408887144</v>
      </c>
      <c r="AA63" s="304">
        <v>10.345191234682677</v>
      </c>
      <c r="AB63" s="304">
        <v>12.124241752294934</v>
      </c>
      <c r="AC63" s="304"/>
      <c r="AD63" s="304">
        <v>10.732128477922117</v>
      </c>
      <c r="AE63" s="304">
        <v>11.615103576880569</v>
      </c>
      <c r="AF63" s="304">
        <v>11.408907123829909</v>
      </c>
      <c r="AG63" s="304"/>
      <c r="AH63" s="304">
        <v>8.2084318277254003</v>
      </c>
      <c r="AI63" s="304">
        <v>7.4788226574600651</v>
      </c>
      <c r="AJ63" s="304">
        <v>5.6292838521256323</v>
      </c>
      <c r="AK63" s="304"/>
      <c r="AL63" s="304">
        <v>1.961175506386458</v>
      </c>
      <c r="AM63" s="304">
        <v>1.346811117705532</v>
      </c>
      <c r="AN63" s="304">
        <v>0.9700066247023662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31.479972506262513</v>
      </c>
      <c r="C64" s="304">
        <f t="shared" si="73"/>
        <v>35.065910788613905</v>
      </c>
      <c r="D64" s="304">
        <f t="shared" si="74"/>
        <v>41.105472539229254</v>
      </c>
      <c r="E64" s="304"/>
      <c r="F64" s="304">
        <v>0.43684813061900812</v>
      </c>
      <c r="G64" s="304">
        <v>0.64121297191603244</v>
      </c>
      <c r="H64" s="304">
        <v>1.2039947409870912</v>
      </c>
      <c r="I64" s="304"/>
      <c r="J64" s="304">
        <v>3.3870453528226721</v>
      </c>
      <c r="K64" s="304">
        <v>4.8437674288712671</v>
      </c>
      <c r="L64" s="304">
        <v>8.5781542401303295</v>
      </c>
      <c r="M64" s="304"/>
      <c r="N64" s="304">
        <v>7.6391721948860418</v>
      </c>
      <c r="O64" s="304">
        <v>8.7597451133816104</v>
      </c>
      <c r="P64" s="304">
        <v>11.031364229751487</v>
      </c>
      <c r="Q64" s="304"/>
      <c r="R64" s="304">
        <v>1.2550505147742204</v>
      </c>
      <c r="S64" s="304">
        <v>1.2675592150574404</v>
      </c>
      <c r="T64" s="304">
        <v>1.362322336687801</v>
      </c>
      <c r="U64" s="304"/>
      <c r="V64" s="304">
        <v>1.7036781570540669</v>
      </c>
      <c r="W64" s="304">
        <v>1.8111387220395454</v>
      </c>
      <c r="X64" s="304">
        <v>2.1631247543061471</v>
      </c>
      <c r="Y64" s="304"/>
      <c r="Z64" s="304">
        <v>6.8732313623491779</v>
      </c>
      <c r="AA64" s="304">
        <v>7.804422008330576</v>
      </c>
      <c r="AB64" s="304">
        <v>8.8526608803925289</v>
      </c>
      <c r="AC64" s="304"/>
      <c r="AD64" s="304">
        <v>5.4916820838157641</v>
      </c>
      <c r="AE64" s="304">
        <v>5.7711583782368399</v>
      </c>
      <c r="AF64" s="304">
        <v>4.8755656897346</v>
      </c>
      <c r="AG64" s="304"/>
      <c r="AH64" s="304">
        <v>3.397706444594097</v>
      </c>
      <c r="AI64" s="304">
        <v>3.0964242367685473</v>
      </c>
      <c r="AJ64" s="304">
        <v>1.8744536935466327</v>
      </c>
      <c r="AK64" s="304"/>
      <c r="AL64" s="304">
        <v>1.2955582653474673</v>
      </c>
      <c r="AM64" s="304">
        <v>1.0704827140120461</v>
      </c>
      <c r="AN64" s="304">
        <v>1.1638319736926364</v>
      </c>
    </row>
    <row r="65" spans="1:40" x14ac:dyDescent="0.2">
      <c r="A65" s="13" t="str">
        <f t="shared" si="72"/>
        <v>Associate professional occupations</v>
      </c>
      <c r="B65" s="304">
        <f t="shared" si="75"/>
        <v>27.158002306042707</v>
      </c>
      <c r="C65" s="304">
        <f t="shared" si="73"/>
        <v>26.835799898614948</v>
      </c>
      <c r="D65" s="304">
        <f t="shared" si="74"/>
        <v>29.870157065533213</v>
      </c>
      <c r="E65" s="304"/>
      <c r="F65" s="304">
        <v>0.13919613673039638</v>
      </c>
      <c r="G65" s="304">
        <v>0.17010869726018399</v>
      </c>
      <c r="H65" s="304">
        <v>0.30055451688448886</v>
      </c>
      <c r="I65" s="304"/>
      <c r="J65" s="304">
        <v>1.4036370855909164</v>
      </c>
      <c r="K65" s="304">
        <v>1.7790343934736808</v>
      </c>
      <c r="L65" s="304">
        <v>3.0282147628208214</v>
      </c>
      <c r="M65" s="304"/>
      <c r="N65" s="304">
        <v>5.2296167780112599</v>
      </c>
      <c r="O65" s="304">
        <v>5.4639578415206156</v>
      </c>
      <c r="P65" s="304">
        <v>6.934078972748555</v>
      </c>
      <c r="Q65" s="304"/>
      <c r="R65" s="304">
        <v>1.2367721689957225</v>
      </c>
      <c r="S65" s="304">
        <v>1.2838839617904565</v>
      </c>
      <c r="T65" s="304">
        <v>1.7465400894508172</v>
      </c>
      <c r="U65" s="304"/>
      <c r="V65" s="304">
        <v>1.5388899784723882</v>
      </c>
      <c r="W65" s="304">
        <v>1.539826466265394</v>
      </c>
      <c r="X65" s="304">
        <v>1.8807550664404993</v>
      </c>
      <c r="Y65" s="304"/>
      <c r="Z65" s="304">
        <v>6.496616945425882</v>
      </c>
      <c r="AA65" s="304">
        <v>6.5598652791235512</v>
      </c>
      <c r="AB65" s="304">
        <v>7.3948068009827708</v>
      </c>
      <c r="AC65" s="304"/>
      <c r="AD65" s="304">
        <v>6.0471174178855955</v>
      </c>
      <c r="AE65" s="304">
        <v>6.2130989053758254</v>
      </c>
      <c r="AF65" s="304">
        <v>6.043934795883886</v>
      </c>
      <c r="AG65" s="304"/>
      <c r="AH65" s="304">
        <v>3.5732089246165506</v>
      </c>
      <c r="AI65" s="304">
        <v>2.8241479647436689</v>
      </c>
      <c r="AJ65" s="304">
        <v>1.6011486772579424</v>
      </c>
      <c r="AK65" s="304"/>
      <c r="AL65" s="304">
        <v>1.4929468703139974</v>
      </c>
      <c r="AM65" s="304">
        <v>1.0018763890615683</v>
      </c>
      <c r="AN65" s="304">
        <v>0.94012338306343324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36.601423857080619</v>
      </c>
      <c r="C66" s="304">
        <f t="shared" si="73"/>
        <v>36.671834289022101</v>
      </c>
      <c r="D66" s="304">
        <f t="shared" si="74"/>
        <v>38.115179552239915</v>
      </c>
      <c r="E66" s="304"/>
      <c r="F66" s="304">
        <v>8.4464294040016541E-2</v>
      </c>
      <c r="G66" s="304">
        <v>0.12462992404427325</v>
      </c>
      <c r="H66" s="304">
        <v>0.24022474856134698</v>
      </c>
      <c r="I66" s="304"/>
      <c r="J66" s="304">
        <v>1.4741319303365927</v>
      </c>
      <c r="K66" s="304">
        <v>2.0369722265343539</v>
      </c>
      <c r="L66" s="304">
        <v>3.656283978735944</v>
      </c>
      <c r="M66" s="304"/>
      <c r="N66" s="304">
        <v>5.5956198288580659</v>
      </c>
      <c r="O66" s="304">
        <v>6.3455893376266737</v>
      </c>
      <c r="P66" s="304">
        <v>8.8736743722656382</v>
      </c>
      <c r="Q66" s="304"/>
      <c r="R66" s="304">
        <v>1.894473793220697</v>
      </c>
      <c r="S66" s="304">
        <v>2.1005228319067064</v>
      </c>
      <c r="T66" s="304">
        <v>2.8372945381893966</v>
      </c>
      <c r="U66" s="304"/>
      <c r="V66" s="304">
        <v>1.9108562997829388</v>
      </c>
      <c r="W66" s="304">
        <v>1.9912268402544269</v>
      </c>
      <c r="X66" s="304">
        <v>2.5318772373320524</v>
      </c>
      <c r="Y66" s="304"/>
      <c r="Z66" s="304">
        <v>8.698148766884076</v>
      </c>
      <c r="AA66" s="304">
        <v>8.7672997296490909</v>
      </c>
      <c r="AB66" s="304">
        <v>8.7403130639190287</v>
      </c>
      <c r="AC66" s="304"/>
      <c r="AD66" s="304">
        <v>10.807796905139011</v>
      </c>
      <c r="AE66" s="304">
        <v>11.106164548702997</v>
      </c>
      <c r="AF66" s="304">
        <v>9.5089491100516437</v>
      </c>
      <c r="AG66" s="304"/>
      <c r="AH66" s="304">
        <v>4.6000021128672124</v>
      </c>
      <c r="AI66" s="304">
        <v>3.1573840496068426</v>
      </c>
      <c r="AJ66" s="304">
        <v>1.0843610371985584</v>
      </c>
      <c r="AK66" s="304"/>
      <c r="AL66" s="304">
        <v>1.5359299259520007</v>
      </c>
      <c r="AM66" s="304">
        <v>1.0420448006967391</v>
      </c>
      <c r="AN66" s="304">
        <v>0.64220146598630834</v>
      </c>
    </row>
    <row r="67" spans="1:40" x14ac:dyDescent="0.2">
      <c r="A67" s="13" t="str">
        <f t="shared" si="72"/>
        <v>Skilled trades occupations</v>
      </c>
      <c r="B67" s="304">
        <f t="shared" si="75"/>
        <v>30.370732702704</v>
      </c>
      <c r="C67" s="304">
        <f t="shared" si="73"/>
        <v>29.95251949588539</v>
      </c>
      <c r="D67" s="304">
        <f t="shared" si="74"/>
        <v>29.356297416184034</v>
      </c>
      <c r="E67" s="304"/>
      <c r="F67" s="304">
        <v>1.3688161830100382E-2</v>
      </c>
      <c r="G67" s="304">
        <v>1.8208220461549206E-2</v>
      </c>
      <c r="H67" s="304">
        <v>3.9942423437363844E-2</v>
      </c>
      <c r="I67" s="304"/>
      <c r="J67" s="304">
        <v>0.4222223832874088</v>
      </c>
      <c r="K67" s="304">
        <v>0.61863057252545639</v>
      </c>
      <c r="L67" s="304">
        <v>1.1853318467193616</v>
      </c>
      <c r="M67" s="304"/>
      <c r="N67" s="304">
        <v>1.4407823463039089</v>
      </c>
      <c r="O67" s="304">
        <v>1.7906499188750131</v>
      </c>
      <c r="P67" s="304">
        <v>2.4412967341646126</v>
      </c>
      <c r="Q67" s="304"/>
      <c r="R67" s="304">
        <v>0.78692421995387507</v>
      </c>
      <c r="S67" s="304">
        <v>0.85970898604070178</v>
      </c>
      <c r="T67" s="304">
        <v>1.1172282293164042</v>
      </c>
      <c r="U67" s="304"/>
      <c r="V67" s="304">
        <v>1.4474678566568018</v>
      </c>
      <c r="W67" s="304">
        <v>1.6418180063935113</v>
      </c>
      <c r="X67" s="304">
        <v>2.0661955052068426</v>
      </c>
      <c r="Y67" s="304"/>
      <c r="Z67" s="304">
        <v>9.9070863308654431</v>
      </c>
      <c r="AA67" s="304">
        <v>10.469615796029197</v>
      </c>
      <c r="AB67" s="304">
        <v>10.613173252290332</v>
      </c>
      <c r="AC67" s="304"/>
      <c r="AD67" s="304">
        <v>7.5882207808510334</v>
      </c>
      <c r="AE67" s="304">
        <v>7.7452120666669213</v>
      </c>
      <c r="AF67" s="304">
        <v>7.7657887955194358</v>
      </c>
      <c r="AG67" s="304"/>
      <c r="AH67" s="304">
        <v>5.0244061329420768</v>
      </c>
      <c r="AI67" s="304">
        <v>4.4385373736394582</v>
      </c>
      <c r="AJ67" s="304">
        <v>2.6301024699783975</v>
      </c>
      <c r="AK67" s="304"/>
      <c r="AL67" s="304">
        <v>3.7399344900133502</v>
      </c>
      <c r="AM67" s="304">
        <v>2.3701385552535772</v>
      </c>
      <c r="AN67" s="304">
        <v>1.4972381595512865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10.227674283541868</v>
      </c>
      <c r="C68" s="304">
        <f t="shared" si="73"/>
        <v>10.75006636381978</v>
      </c>
      <c r="D68" s="304">
        <f t="shared" si="74"/>
        <v>12.393009513435462</v>
      </c>
      <c r="E68" s="304"/>
      <c r="F68" s="304">
        <v>1.3049074331997229E-2</v>
      </c>
      <c r="G68" s="304">
        <v>2.0692286962786171E-2</v>
      </c>
      <c r="H68" s="304">
        <v>4.4953095076978727E-2</v>
      </c>
      <c r="I68" s="304"/>
      <c r="J68" s="304">
        <v>0.22588787728423929</v>
      </c>
      <c r="K68" s="304">
        <v>0.3443900633279065</v>
      </c>
      <c r="L68" s="304">
        <v>0.72722637227366949</v>
      </c>
      <c r="M68" s="304"/>
      <c r="N68" s="304">
        <v>1.1834791203408159</v>
      </c>
      <c r="O68" s="304">
        <v>1.3707856673802059</v>
      </c>
      <c r="P68" s="304">
        <v>1.8236307521774038</v>
      </c>
      <c r="Q68" s="304"/>
      <c r="R68" s="304">
        <v>0.99846178432699262</v>
      </c>
      <c r="S68" s="304">
        <v>1.1834295993388293</v>
      </c>
      <c r="T68" s="304">
        <v>1.8079409090714011</v>
      </c>
      <c r="U68" s="304"/>
      <c r="V68" s="304">
        <v>0.9152196664599157</v>
      </c>
      <c r="W68" s="304">
        <v>1.0768723769926565</v>
      </c>
      <c r="X68" s="304">
        <v>1.5856781572879226</v>
      </c>
      <c r="Y68" s="304"/>
      <c r="Z68" s="304">
        <v>1.9207744098131927</v>
      </c>
      <c r="AA68" s="304">
        <v>2.069554477363015</v>
      </c>
      <c r="AB68" s="304">
        <v>2.3483060590876215</v>
      </c>
      <c r="AC68" s="304"/>
      <c r="AD68" s="304">
        <v>2.5176388358066091</v>
      </c>
      <c r="AE68" s="304">
        <v>2.7186258412063067</v>
      </c>
      <c r="AF68" s="304">
        <v>2.7300664639659207</v>
      </c>
      <c r="AG68" s="304"/>
      <c r="AH68" s="304">
        <v>1.2810400864668916</v>
      </c>
      <c r="AI68" s="304">
        <v>1.1979615741367604</v>
      </c>
      <c r="AJ68" s="304">
        <v>0.789891843383415</v>
      </c>
      <c r="AK68" s="304"/>
      <c r="AL68" s="304">
        <v>1.1721234287112137</v>
      </c>
      <c r="AM68" s="304">
        <v>0.76775447711131317</v>
      </c>
      <c r="AN68" s="304">
        <v>0.53531586111113061</v>
      </c>
    </row>
    <row r="69" spans="1:40" x14ac:dyDescent="0.2">
      <c r="A69" s="13" t="str">
        <f t="shared" si="72"/>
        <v>Sales and customer service occupations</v>
      </c>
      <c r="B69" s="304">
        <f t="shared" si="75"/>
        <v>64.790159706256176</v>
      </c>
      <c r="C69" s="304">
        <f t="shared" si="73"/>
        <v>62.536376495237704</v>
      </c>
      <c r="D69" s="304">
        <f t="shared" si="74"/>
        <v>61.620937664308961</v>
      </c>
      <c r="E69" s="304"/>
      <c r="F69" s="304">
        <v>6.365684502169161E-2</v>
      </c>
      <c r="G69" s="304">
        <v>9.1255566716894096E-2</v>
      </c>
      <c r="H69" s="304">
        <v>0.15026997883378115</v>
      </c>
      <c r="I69" s="304"/>
      <c r="J69" s="304">
        <v>1.559100783953097</v>
      </c>
      <c r="K69" s="304">
        <v>2.2128423983848036</v>
      </c>
      <c r="L69" s="304">
        <v>4.3705443289587</v>
      </c>
      <c r="M69" s="304"/>
      <c r="N69" s="304">
        <v>7.3468019956870849</v>
      </c>
      <c r="O69" s="304">
        <v>8.5529657766062588</v>
      </c>
      <c r="P69" s="304">
        <v>12.090122380379755</v>
      </c>
      <c r="Q69" s="304"/>
      <c r="R69" s="304">
        <v>2.3653546665760801</v>
      </c>
      <c r="S69" s="304">
        <v>2.6420147708168482</v>
      </c>
      <c r="T69" s="304">
        <v>3.6369950059516483</v>
      </c>
      <c r="U69" s="304"/>
      <c r="V69" s="304">
        <v>1.9097777926079265</v>
      </c>
      <c r="W69" s="304">
        <v>1.9734914405971435</v>
      </c>
      <c r="X69" s="304">
        <v>2.466213826273703</v>
      </c>
      <c r="Y69" s="304"/>
      <c r="Z69" s="304">
        <v>17.320695954271656</v>
      </c>
      <c r="AA69" s="304">
        <v>17.883070370123594</v>
      </c>
      <c r="AB69" s="304">
        <v>18.896690382365822</v>
      </c>
      <c r="AC69" s="304"/>
      <c r="AD69" s="304">
        <v>17.270329624992986</v>
      </c>
      <c r="AE69" s="304">
        <v>17.229565674256538</v>
      </c>
      <c r="AF69" s="304">
        <v>14.443290990915944</v>
      </c>
      <c r="AG69" s="304"/>
      <c r="AH69" s="304">
        <v>10.604376972371082</v>
      </c>
      <c r="AI69" s="304">
        <v>8.4138682861477729</v>
      </c>
      <c r="AJ69" s="304">
        <v>3.6901470790247517</v>
      </c>
      <c r="AK69" s="304"/>
      <c r="AL69" s="304">
        <v>6.350065070774578</v>
      </c>
      <c r="AM69" s="304">
        <v>3.537302211587841</v>
      </c>
      <c r="AN69" s="304">
        <v>1.8766636916048525</v>
      </c>
    </row>
    <row r="70" spans="1:40" x14ac:dyDescent="0.2">
      <c r="A70" s="13" t="str">
        <f t="shared" si="72"/>
        <v>Process, plant and machine operatives</v>
      </c>
      <c r="B70" s="304">
        <f t="shared" si="75"/>
        <v>49.714648601198164</v>
      </c>
      <c r="C70" s="304">
        <f t="shared" si="73"/>
        <v>57.080070047778399</v>
      </c>
      <c r="D70" s="304">
        <f t="shared" si="74"/>
        <v>59.348063404998477</v>
      </c>
      <c r="E70" s="304"/>
      <c r="F70" s="304">
        <v>0.13051453076965133</v>
      </c>
      <c r="G70" s="304">
        <v>0.22638136243438373</v>
      </c>
      <c r="H70" s="304">
        <v>0.49720929604871711</v>
      </c>
      <c r="I70" s="304"/>
      <c r="J70" s="304">
        <v>0.50005076168304319</v>
      </c>
      <c r="K70" s="304">
        <v>0.86110353110228122</v>
      </c>
      <c r="L70" s="304">
        <v>1.7030576678272225</v>
      </c>
      <c r="M70" s="304"/>
      <c r="N70" s="304">
        <v>2.1951271878737399</v>
      </c>
      <c r="O70" s="304">
        <v>3.1824270008043203</v>
      </c>
      <c r="P70" s="304">
        <v>5.3721711770828149</v>
      </c>
      <c r="Q70" s="304"/>
      <c r="R70" s="304">
        <v>0.95455542021243189</v>
      </c>
      <c r="S70" s="304">
        <v>1.3124642263819453</v>
      </c>
      <c r="T70" s="304">
        <v>1.8073884082991385</v>
      </c>
      <c r="U70" s="304"/>
      <c r="V70" s="304">
        <v>1.5856912406410033</v>
      </c>
      <c r="W70" s="304">
        <v>2.119354110729426</v>
      </c>
      <c r="X70" s="304">
        <v>3.0674949875170463</v>
      </c>
      <c r="Y70" s="304"/>
      <c r="Z70" s="304">
        <v>8.7075603751403516</v>
      </c>
      <c r="AA70" s="304">
        <v>11.377431011894181</v>
      </c>
      <c r="AB70" s="304">
        <v>13.720888004883621</v>
      </c>
      <c r="AC70" s="304"/>
      <c r="AD70" s="304">
        <v>14.761050601171156</v>
      </c>
      <c r="AE70" s="304">
        <v>19.643740996812138</v>
      </c>
      <c r="AF70" s="304">
        <v>21.235695483805173</v>
      </c>
      <c r="AG70" s="304"/>
      <c r="AH70" s="304">
        <v>12.905884579942164</v>
      </c>
      <c r="AI70" s="304">
        <v>13.347783100913102</v>
      </c>
      <c r="AJ70" s="304">
        <v>9.7068337685730839</v>
      </c>
      <c r="AK70" s="304"/>
      <c r="AL70" s="304">
        <v>7.9742139037646238</v>
      </c>
      <c r="AM70" s="304">
        <v>5.0093847067066211</v>
      </c>
      <c r="AN70" s="304">
        <v>2.2373246109616614</v>
      </c>
    </row>
    <row r="71" spans="1:40" x14ac:dyDescent="0.2">
      <c r="A71" s="13" t="str">
        <f t="shared" si="72"/>
        <v>Elementary occupations</v>
      </c>
      <c r="B71" s="304">
        <f t="shared" si="75"/>
        <v>66.726321292669667</v>
      </c>
      <c r="C71" s="304">
        <f t="shared" si="73"/>
        <v>69.027725971206806</v>
      </c>
      <c r="D71" s="304">
        <f t="shared" si="74"/>
        <v>67.308587860604462</v>
      </c>
      <c r="E71" s="304"/>
      <c r="F71" s="304">
        <v>2.0027408944196825E-2</v>
      </c>
      <c r="G71" s="304">
        <v>2.8666360808358257E-2</v>
      </c>
      <c r="H71" s="304">
        <v>4.956210297462714E-2</v>
      </c>
      <c r="I71" s="304"/>
      <c r="J71" s="304">
        <v>1.3561898509068011</v>
      </c>
      <c r="K71" s="304">
        <v>2.1050888772906666</v>
      </c>
      <c r="L71" s="304">
        <v>4.6550114695810612</v>
      </c>
      <c r="M71" s="304"/>
      <c r="N71" s="304">
        <v>5.4878709003179207</v>
      </c>
      <c r="O71" s="304">
        <v>6.9392850984131567</v>
      </c>
      <c r="P71" s="304">
        <v>9.6420314424390678</v>
      </c>
      <c r="Q71" s="304"/>
      <c r="R71" s="304">
        <v>2.4316560597341597</v>
      </c>
      <c r="S71" s="304">
        <v>3.0228892373240819</v>
      </c>
      <c r="T71" s="304">
        <v>4.6138698318677207</v>
      </c>
      <c r="U71" s="304"/>
      <c r="V71" s="304">
        <v>2.7480851634830787</v>
      </c>
      <c r="W71" s="304">
        <v>3.4271262264554831</v>
      </c>
      <c r="X71" s="304">
        <v>4.9120932604307637</v>
      </c>
      <c r="Y71" s="304"/>
      <c r="Z71" s="304">
        <v>12.196691201655842</v>
      </c>
      <c r="AA71" s="304">
        <v>13.155950743999943</v>
      </c>
      <c r="AB71" s="304">
        <v>12.823328991414723</v>
      </c>
      <c r="AC71" s="304"/>
      <c r="AD71" s="304">
        <v>17.725932812424769</v>
      </c>
      <c r="AE71" s="304">
        <v>20.410380966376071</v>
      </c>
      <c r="AF71" s="304">
        <v>18.95047779008269</v>
      </c>
      <c r="AG71" s="304"/>
      <c r="AH71" s="304">
        <v>13.7044508636803</v>
      </c>
      <c r="AI71" s="304">
        <v>12.605056559863426</v>
      </c>
      <c r="AJ71" s="304">
        <v>7.4195666306107695</v>
      </c>
      <c r="AK71" s="304"/>
      <c r="AL71" s="304">
        <v>11.0554170315226</v>
      </c>
      <c r="AM71" s="304">
        <v>7.3332819006756145</v>
      </c>
      <c r="AN71" s="304">
        <v>4.2426463412030451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414.91499999999968</v>
      </c>
      <c r="C74" s="305">
        <f>SUM(C75:C83)</f>
        <v>425.14500000000015</v>
      </c>
      <c r="D74" s="305">
        <f>SUM(D75:D83)</f>
        <v>443.32599999999996</v>
      </c>
      <c r="E74" s="304"/>
      <c r="F74" s="305">
        <f>SUM(F75:F83)</f>
        <v>6.219158391212523</v>
      </c>
      <c r="G74" s="305">
        <f>SUM(G75:G83)</f>
        <v>8.0215247524352051</v>
      </c>
      <c r="H74" s="305">
        <f>SUM(H75:H83)</f>
        <v>11.650709733789137</v>
      </c>
      <c r="I74" s="304"/>
      <c r="J74" s="305">
        <f>SUM(J75:J83)</f>
        <v>52.070243043301474</v>
      </c>
      <c r="K74" s="305">
        <f>SUM(K75:K83)</f>
        <v>66.362467966061487</v>
      </c>
      <c r="L74" s="305">
        <f>SUM(L75:L83)</f>
        <v>97.6340446294938</v>
      </c>
      <c r="M74" s="304"/>
      <c r="N74" s="305">
        <f>SUM(N75:N83)</f>
        <v>105.46033305109822</v>
      </c>
      <c r="O74" s="305">
        <f>SUM(O75:O83)</f>
        <v>108.35837602693661</v>
      </c>
      <c r="P74" s="305">
        <f>SUM(P75:P83)</f>
        <v>117.5668451511704</v>
      </c>
      <c r="Q74" s="304"/>
      <c r="R74" s="305">
        <f>SUM(R75:R83)</f>
        <v>20.775563560639092</v>
      </c>
      <c r="S74" s="305">
        <f>SUM(S75:S83)</f>
        <v>21.949638433522139</v>
      </c>
      <c r="T74" s="305">
        <f>SUM(T75:T83)</f>
        <v>25.585127554891766</v>
      </c>
      <c r="U74" s="304"/>
      <c r="V74" s="305">
        <f>SUM(V75:V83)</f>
        <v>25.821403378289776</v>
      </c>
      <c r="W74" s="305">
        <f>SUM(W75:W83)</f>
        <v>26.369813836932128</v>
      </c>
      <c r="X74" s="305">
        <f>SUM(X75:X83)</f>
        <v>29.255033365132988</v>
      </c>
      <c r="Y74" s="304"/>
      <c r="Z74" s="305">
        <f>SUM(Z75:Z83)</f>
        <v>63.839759581155384</v>
      </c>
      <c r="AA74" s="305">
        <f>SUM(AA75:AA83)</f>
        <v>61.865399232639433</v>
      </c>
      <c r="AB74" s="305">
        <f>SUM(AB75:AB83)</f>
        <v>56.991585222682872</v>
      </c>
      <c r="AC74" s="304"/>
      <c r="AD74" s="305">
        <f>SUM(AD75:AD83)</f>
        <v>68.155227455619183</v>
      </c>
      <c r="AE74" s="305">
        <f>SUM(AE75:AE83)</f>
        <v>70.796485802530697</v>
      </c>
      <c r="AF74" s="305">
        <f>SUM(AF75:AF83)</f>
        <v>61.739665570216026</v>
      </c>
      <c r="AG74" s="304"/>
      <c r="AH74" s="305">
        <f>SUM(AH75:AH83)</f>
        <v>48.072316608511301</v>
      </c>
      <c r="AI74" s="305">
        <f>SUM(AI75:AI83)</f>
        <v>43.376688643958509</v>
      </c>
      <c r="AJ74" s="305">
        <f>SUM(AJ75:AJ83)</f>
        <v>29.86751089307586</v>
      </c>
      <c r="AK74" s="304"/>
      <c r="AL74" s="305">
        <f>SUM(AL75:AL83)</f>
        <v>24.500994930172773</v>
      </c>
      <c r="AM74" s="305">
        <f>SUM(AM75:AM83)</f>
        <v>18.044605304983868</v>
      </c>
      <c r="AN74" s="305">
        <f>SUM(AN75:AN83)</f>
        <v>13.035477879546976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45.388531113804731</v>
      </c>
      <c r="C75" s="305">
        <f t="shared" ref="C75:C83" si="77">SUM(G75,K75,O75,S75,W75,AA75,AE75,AI75,AM75)</f>
        <v>46.161165738449668</v>
      </c>
      <c r="D75" s="305">
        <f t="shared" ref="D75:D83" si="78">SUM(H75,L75,P75,T75,X75,AB75,AF75,AJ75,AN75)</f>
        <v>50.70778781186069</v>
      </c>
      <c r="E75" s="304"/>
      <c r="F75" s="304">
        <v>0.9080014670153338</v>
      </c>
      <c r="G75" s="304">
        <v>1.1741195166322063</v>
      </c>
      <c r="H75" s="304">
        <v>1.7993254905509461</v>
      </c>
      <c r="I75" s="304"/>
      <c r="J75" s="304">
        <v>6.8622586090522395</v>
      </c>
      <c r="K75" s="304">
        <v>8.6521364397439982</v>
      </c>
      <c r="L75" s="304">
        <v>13.194770868139504</v>
      </c>
      <c r="M75" s="304"/>
      <c r="N75" s="304">
        <v>14.183479120535944</v>
      </c>
      <c r="O75" s="304">
        <v>14.137641756332902</v>
      </c>
      <c r="P75" s="304">
        <v>15.653260300069297</v>
      </c>
      <c r="Q75" s="304"/>
      <c r="R75" s="304">
        <v>1.4723652812058594</v>
      </c>
      <c r="S75" s="304">
        <v>1.4293752407126066</v>
      </c>
      <c r="T75" s="304">
        <v>1.4913268581956833</v>
      </c>
      <c r="U75" s="304"/>
      <c r="V75" s="304">
        <v>3.7510582676608193</v>
      </c>
      <c r="W75" s="304">
        <v>3.7736116970393998</v>
      </c>
      <c r="X75" s="304">
        <v>4.2062504927337185</v>
      </c>
      <c r="Y75" s="304"/>
      <c r="Z75" s="304">
        <v>7.2851338400608237</v>
      </c>
      <c r="AA75" s="304">
        <v>6.8256961258842193</v>
      </c>
      <c r="AB75" s="304">
        <v>6.4818739327172956</v>
      </c>
      <c r="AC75" s="304"/>
      <c r="AD75" s="304">
        <v>5.3561693984945862</v>
      </c>
      <c r="AE75" s="304">
        <v>5.3058707500282631</v>
      </c>
      <c r="AF75" s="304">
        <v>4.3288499845029902</v>
      </c>
      <c r="AG75" s="304"/>
      <c r="AH75" s="304">
        <v>4.0165218599827632</v>
      </c>
      <c r="AI75" s="304">
        <v>3.681912029879407</v>
      </c>
      <c r="AJ75" s="304">
        <v>2.7393919499631028</v>
      </c>
      <c r="AK75" s="304"/>
      <c r="AL75" s="304">
        <v>1.5535432697963676</v>
      </c>
      <c r="AM75" s="304">
        <v>1.1808021821966712</v>
      </c>
      <c r="AN75" s="304">
        <v>0.81273793498815827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97.75458705106611</v>
      </c>
      <c r="C76" s="305">
        <f t="shared" si="77"/>
        <v>104.57337505724354</v>
      </c>
      <c r="D76" s="305">
        <f>SUM(H76,L76,P76,T76,X76,AB76,AF76,AJ76,AN76)</f>
        <v>114.64106013671801</v>
      </c>
      <c r="E76" s="304"/>
      <c r="F76" s="304">
        <v>3.3928293546738102</v>
      </c>
      <c r="G76" s="304">
        <v>4.3215255755133848</v>
      </c>
      <c r="H76" s="304">
        <v>5.8561953391299362</v>
      </c>
      <c r="I76" s="304"/>
      <c r="J76" s="304">
        <v>22.882169537970885</v>
      </c>
      <c r="K76" s="304">
        <v>29.149367445981984</v>
      </c>
      <c r="L76" s="304">
        <v>40.248610973368756</v>
      </c>
      <c r="M76" s="304"/>
      <c r="N76" s="304">
        <v>37.229896138883809</v>
      </c>
      <c r="O76" s="304">
        <v>37.635854734782626</v>
      </c>
      <c r="P76" s="304">
        <v>37.343678195208746</v>
      </c>
      <c r="Q76" s="304"/>
      <c r="R76" s="304">
        <v>3.3488751426860253</v>
      </c>
      <c r="S76" s="304">
        <v>3.4354104595511399</v>
      </c>
      <c r="T76" s="304">
        <v>3.7421523183216241</v>
      </c>
      <c r="U76" s="304"/>
      <c r="V76" s="304">
        <v>6.1762339200847167</v>
      </c>
      <c r="W76" s="304">
        <v>6.0954257282647344</v>
      </c>
      <c r="X76" s="304">
        <v>6.4207532008566908</v>
      </c>
      <c r="Y76" s="304"/>
      <c r="Z76" s="304">
        <v>10.47630215505729</v>
      </c>
      <c r="AA76" s="304">
        <v>10.438659290808989</v>
      </c>
      <c r="AB76" s="304">
        <v>10.11328799223703</v>
      </c>
      <c r="AC76" s="304"/>
      <c r="AD76" s="304">
        <v>7.7706206366768527</v>
      </c>
      <c r="AE76" s="304">
        <v>7.9328043582047414</v>
      </c>
      <c r="AF76" s="304">
        <v>7.0760502979276616</v>
      </c>
      <c r="AG76" s="304"/>
      <c r="AH76" s="304">
        <v>4.4590769936172707</v>
      </c>
      <c r="AI76" s="304">
        <v>3.9241811241773861</v>
      </c>
      <c r="AJ76" s="304">
        <v>2.5863829018984439</v>
      </c>
      <c r="AK76" s="304"/>
      <c r="AL76" s="304">
        <v>2.0185831714154534</v>
      </c>
      <c r="AM76" s="304">
        <v>1.6401463399585556</v>
      </c>
      <c r="AN76" s="304">
        <v>1.253948917769107</v>
      </c>
    </row>
    <row r="77" spans="1:40" x14ac:dyDescent="0.2">
      <c r="A77" s="13" t="str">
        <f t="shared" si="76"/>
        <v>Associate professional occupations</v>
      </c>
      <c r="B77" s="305">
        <f t="shared" si="79"/>
        <v>77.221740247020875</v>
      </c>
      <c r="C77" s="305">
        <f t="shared" si="77"/>
        <v>74.003188092145294</v>
      </c>
      <c r="D77" s="305">
        <f t="shared" si="78"/>
        <v>79.16223991489376</v>
      </c>
      <c r="E77" s="304"/>
      <c r="F77" s="304">
        <v>1.1051043385334853</v>
      </c>
      <c r="G77" s="304">
        <v>1.3913431174574711</v>
      </c>
      <c r="H77" s="304">
        <v>2.1240853921716112</v>
      </c>
      <c r="I77" s="304"/>
      <c r="J77" s="304">
        <v>12.127266004412238</v>
      </c>
      <c r="K77" s="304">
        <v>14.497486487681375</v>
      </c>
      <c r="L77" s="304">
        <v>21.389862587101167</v>
      </c>
      <c r="M77" s="304"/>
      <c r="N77" s="304">
        <v>24.179709580912629</v>
      </c>
      <c r="O77" s="304">
        <v>22.966099473781693</v>
      </c>
      <c r="P77" s="304">
        <v>23.973279380324747</v>
      </c>
      <c r="Q77" s="304"/>
      <c r="R77" s="304">
        <v>5.1179956242500113</v>
      </c>
      <c r="S77" s="304">
        <v>5.1099559061335666</v>
      </c>
      <c r="T77" s="304">
        <v>5.9874471593213547</v>
      </c>
      <c r="U77" s="304"/>
      <c r="V77" s="304">
        <v>4.8874837076340985</v>
      </c>
      <c r="W77" s="304">
        <v>4.4902356808315202</v>
      </c>
      <c r="X77" s="304">
        <v>4.5531641971953816</v>
      </c>
      <c r="Y77" s="304"/>
      <c r="Z77" s="304">
        <v>11.703913965680238</v>
      </c>
      <c r="AA77" s="304">
        <v>10.465690329658811</v>
      </c>
      <c r="AB77" s="304">
        <v>9.5115752029107874</v>
      </c>
      <c r="AC77" s="304"/>
      <c r="AD77" s="304">
        <v>8.9560177152591791</v>
      </c>
      <c r="AE77" s="304">
        <v>8.1123619287851128</v>
      </c>
      <c r="AF77" s="304">
        <v>6.3899672489647594</v>
      </c>
      <c r="AG77" s="304"/>
      <c r="AH77" s="304">
        <v>6.4327602458667377</v>
      </c>
      <c r="AI77" s="304">
        <v>5.0574429412135915</v>
      </c>
      <c r="AJ77" s="304">
        <v>3.5301060520611474</v>
      </c>
      <c r="AK77" s="304"/>
      <c r="AL77" s="304">
        <v>2.7114890644722744</v>
      </c>
      <c r="AM77" s="304">
        <v>1.9125722266021614</v>
      </c>
      <c r="AN77" s="304">
        <v>1.7027526948427936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73.835432848861473</v>
      </c>
      <c r="C78" s="305">
        <f t="shared" si="77"/>
        <v>71.231758958850634</v>
      </c>
      <c r="D78" s="305">
        <f t="shared" si="78"/>
        <v>66.107315245456718</v>
      </c>
      <c r="E78" s="304"/>
      <c r="F78" s="304">
        <v>0.51295513357385369</v>
      </c>
      <c r="G78" s="304">
        <v>0.67986461968878653</v>
      </c>
      <c r="H78" s="304">
        <v>1.1023437348234886</v>
      </c>
      <c r="I78" s="304"/>
      <c r="J78" s="304">
        <v>5.3368696440393135</v>
      </c>
      <c r="K78" s="304">
        <v>6.8076016779999913</v>
      </c>
      <c r="L78" s="304">
        <v>10.072821114869638</v>
      </c>
      <c r="M78" s="304"/>
      <c r="N78" s="304">
        <v>16.178846648800384</v>
      </c>
      <c r="O78" s="304">
        <v>17.263099211416385</v>
      </c>
      <c r="P78" s="304">
        <v>19.753145245661113</v>
      </c>
      <c r="Q78" s="304"/>
      <c r="R78" s="304">
        <v>4.5005370871713888</v>
      </c>
      <c r="S78" s="304">
        <v>4.5565337028730672</v>
      </c>
      <c r="T78" s="304">
        <v>4.9504377217144944</v>
      </c>
      <c r="U78" s="304"/>
      <c r="V78" s="304">
        <v>5.4423327040388711</v>
      </c>
      <c r="W78" s="304">
        <v>5.4905978112938749</v>
      </c>
      <c r="X78" s="304">
        <v>6.0514795955339133</v>
      </c>
      <c r="Y78" s="304"/>
      <c r="Z78" s="304">
        <v>13.186704411687858</v>
      </c>
      <c r="AA78" s="304">
        <v>11.628137917793307</v>
      </c>
      <c r="AB78" s="304">
        <v>8.5659890266211072</v>
      </c>
      <c r="AC78" s="304"/>
      <c r="AD78" s="304">
        <v>16.078409176359123</v>
      </c>
      <c r="AE78" s="304">
        <v>14.776704345407991</v>
      </c>
      <c r="AF78" s="304">
        <v>10.231453882978334</v>
      </c>
      <c r="AG78" s="304"/>
      <c r="AH78" s="304">
        <v>7.6900653236114831</v>
      </c>
      <c r="AI78" s="304">
        <v>6.0597215519502337</v>
      </c>
      <c r="AJ78" s="304">
        <v>1.8126265647150193</v>
      </c>
      <c r="AK78" s="304"/>
      <c r="AL78" s="304">
        <v>4.9087127195792055</v>
      </c>
      <c r="AM78" s="304">
        <v>3.9694981204269881</v>
      </c>
      <c r="AN78" s="304">
        <v>3.56701835853961</v>
      </c>
    </row>
    <row r="79" spans="1:40" x14ac:dyDescent="0.2">
      <c r="A79" s="13" t="str">
        <f t="shared" si="76"/>
        <v>Skilled trades occupations</v>
      </c>
      <c r="B79" s="305">
        <f t="shared" si="79"/>
        <v>10.630407178838379</v>
      </c>
      <c r="C79" s="305">
        <f t="shared" si="77"/>
        <v>11.245947048220176</v>
      </c>
      <c r="D79" s="305">
        <f t="shared" si="78"/>
        <v>11.115098340916447</v>
      </c>
      <c r="E79" s="304"/>
      <c r="F79" s="304">
        <v>4.7364027220122291E-2</v>
      </c>
      <c r="G79" s="304">
        <v>6.614109143286595E-2</v>
      </c>
      <c r="H79" s="304">
        <v>9.4737535522323862E-2</v>
      </c>
      <c r="I79" s="304"/>
      <c r="J79" s="304">
        <v>0.70064934451301253</v>
      </c>
      <c r="K79" s="304">
        <v>1.0813676966952841</v>
      </c>
      <c r="L79" s="304">
        <v>1.6519479673444235</v>
      </c>
      <c r="M79" s="304"/>
      <c r="N79" s="304">
        <v>1.3955505871607028</v>
      </c>
      <c r="O79" s="304">
        <v>1.5900142925612528</v>
      </c>
      <c r="P79" s="304">
        <v>1.8667929079271055</v>
      </c>
      <c r="Q79" s="304"/>
      <c r="R79" s="304">
        <v>0.51267382472293677</v>
      </c>
      <c r="S79" s="304">
        <v>0.59108627545778913</v>
      </c>
      <c r="T79" s="304">
        <v>0.78252437805650188</v>
      </c>
      <c r="U79" s="304"/>
      <c r="V79" s="304">
        <v>0.64507320658775535</v>
      </c>
      <c r="W79" s="304">
        <v>0.67908487499407011</v>
      </c>
      <c r="X79" s="304">
        <v>0.70771668807087884</v>
      </c>
      <c r="Y79" s="304"/>
      <c r="Z79" s="304">
        <v>2.3790031513461747</v>
      </c>
      <c r="AA79" s="304">
        <v>2.4258897880403492</v>
      </c>
      <c r="AB79" s="304">
        <v>2.2237567448185089</v>
      </c>
      <c r="AC79" s="304"/>
      <c r="AD79" s="304">
        <v>2.2127259801720291</v>
      </c>
      <c r="AE79" s="304">
        <v>2.3316577821191022</v>
      </c>
      <c r="AF79" s="304">
        <v>1.9906444729936299</v>
      </c>
      <c r="AG79" s="304"/>
      <c r="AH79" s="304">
        <v>1.4912355918853217</v>
      </c>
      <c r="AI79" s="304">
        <v>1.39128959094612</v>
      </c>
      <c r="AJ79" s="304">
        <v>0.94855773781217434</v>
      </c>
      <c r="AK79" s="304"/>
      <c r="AL79" s="304">
        <v>1.2461314652303246</v>
      </c>
      <c r="AM79" s="304">
        <v>1.0894156559733428</v>
      </c>
      <c r="AN79" s="304">
        <v>0.84841990837089887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27.083011784709843</v>
      </c>
      <c r="C80" s="305">
        <f t="shared" si="77"/>
        <v>28.183788962964506</v>
      </c>
      <c r="D80" s="305">
        <f t="shared" si="78"/>
        <v>30.107347025654775</v>
      </c>
      <c r="E80" s="304"/>
      <c r="F80" s="304">
        <v>2.2282536879995839E-2</v>
      </c>
      <c r="G80" s="304">
        <v>3.2261188288362469E-2</v>
      </c>
      <c r="H80" s="304">
        <v>5.8900308476116818E-2</v>
      </c>
      <c r="I80" s="304"/>
      <c r="J80" s="304">
        <v>1.3989208239412676</v>
      </c>
      <c r="K80" s="304">
        <v>2.0152222230041263</v>
      </c>
      <c r="L80" s="304">
        <v>3.797460411523677</v>
      </c>
      <c r="M80" s="304"/>
      <c r="N80" s="304">
        <v>3.6433890305503898</v>
      </c>
      <c r="O80" s="304">
        <v>4.3397749380864221</v>
      </c>
      <c r="P80" s="304">
        <v>5.8238519409628697</v>
      </c>
      <c r="Q80" s="304"/>
      <c r="R80" s="304">
        <v>2.7064220439454343</v>
      </c>
      <c r="S80" s="304">
        <v>3.0538374431950706</v>
      </c>
      <c r="T80" s="304">
        <v>3.7435873546529277</v>
      </c>
      <c r="U80" s="304"/>
      <c r="V80" s="304">
        <v>1.4303012405663831</v>
      </c>
      <c r="W80" s="304">
        <v>1.652944170757116</v>
      </c>
      <c r="X80" s="304">
        <v>2.2355491760303461</v>
      </c>
      <c r="Y80" s="304"/>
      <c r="Z80" s="304">
        <v>6.3878251941585056</v>
      </c>
      <c r="AA80" s="304">
        <v>6.4245795478733552</v>
      </c>
      <c r="AB80" s="304">
        <v>6.2452742376900101</v>
      </c>
      <c r="AC80" s="304"/>
      <c r="AD80" s="304">
        <v>6.0204468953102008</v>
      </c>
      <c r="AE80" s="304">
        <v>6.0289068546353262</v>
      </c>
      <c r="AF80" s="304">
        <v>4.9228889398359916</v>
      </c>
      <c r="AG80" s="304"/>
      <c r="AH80" s="304">
        <v>3.8206567206036386</v>
      </c>
      <c r="AI80" s="304">
        <v>3.4699723009195687</v>
      </c>
      <c r="AJ80" s="304">
        <v>2.4396587271915466</v>
      </c>
      <c r="AK80" s="304"/>
      <c r="AL80" s="304">
        <v>1.6527672987540238</v>
      </c>
      <c r="AM80" s="304">
        <v>1.1662902962051545</v>
      </c>
      <c r="AN80" s="304">
        <v>0.84017592929128804</v>
      </c>
    </row>
    <row r="81" spans="1:40" x14ac:dyDescent="0.2">
      <c r="A81" s="13" t="str">
        <f t="shared" si="76"/>
        <v>Sales and customer service occupations</v>
      </c>
      <c r="B81" s="305">
        <f t="shared" si="79"/>
        <v>29.49642467642882</v>
      </c>
      <c r="C81" s="305">
        <f t="shared" si="77"/>
        <v>33.659127396362095</v>
      </c>
      <c r="D81" s="305">
        <f t="shared" si="78"/>
        <v>36.431795954637408</v>
      </c>
      <c r="E81" s="304"/>
      <c r="F81" s="304">
        <v>0.15266801827757409</v>
      </c>
      <c r="G81" s="304">
        <v>0.22682127375014785</v>
      </c>
      <c r="H81" s="304">
        <v>0.39736877966351858</v>
      </c>
      <c r="I81" s="304"/>
      <c r="J81" s="304">
        <v>1.4845845367947321</v>
      </c>
      <c r="K81" s="304">
        <v>2.137663005942847</v>
      </c>
      <c r="L81" s="304">
        <v>3.5985380161233338</v>
      </c>
      <c r="M81" s="304"/>
      <c r="N81" s="304">
        <v>5.4054615014135425</v>
      </c>
      <c r="O81" s="304">
        <v>6.4347675935056303</v>
      </c>
      <c r="P81" s="304">
        <v>8.0605875348142533</v>
      </c>
      <c r="Q81" s="304"/>
      <c r="R81" s="304">
        <v>1.5154752812532506</v>
      </c>
      <c r="S81" s="304">
        <v>1.7460314119967641</v>
      </c>
      <c r="T81" s="304">
        <v>2.2764181467478024</v>
      </c>
      <c r="U81" s="304"/>
      <c r="V81" s="304">
        <v>2.4638887113005747</v>
      </c>
      <c r="W81" s="304">
        <v>3.0222138282029345</v>
      </c>
      <c r="X81" s="304">
        <v>3.5791658982700381</v>
      </c>
      <c r="Y81" s="304"/>
      <c r="Z81" s="304">
        <v>6.2324541576771759</v>
      </c>
      <c r="AA81" s="304">
        <v>7.1535427566963241</v>
      </c>
      <c r="AB81" s="304">
        <v>7.1532355867313759</v>
      </c>
      <c r="AC81" s="304"/>
      <c r="AD81" s="304">
        <v>6.8685766431109139</v>
      </c>
      <c r="AE81" s="304">
        <v>8.0803927561403768</v>
      </c>
      <c r="AF81" s="304">
        <v>7.5078425199676593</v>
      </c>
      <c r="AG81" s="304"/>
      <c r="AH81" s="304">
        <v>3.7067994221820038</v>
      </c>
      <c r="AI81" s="304">
        <v>3.5401309251170132</v>
      </c>
      <c r="AJ81" s="304">
        <v>2.805994752211598</v>
      </c>
      <c r="AK81" s="304"/>
      <c r="AL81" s="304">
        <v>1.666516404419051</v>
      </c>
      <c r="AM81" s="304">
        <v>1.3175638450100562</v>
      </c>
      <c r="AN81" s="304">
        <v>1.0526447201078271</v>
      </c>
    </row>
    <row r="82" spans="1:40" x14ac:dyDescent="0.2">
      <c r="A82" s="13" t="str">
        <f t="shared" si="76"/>
        <v>Process, plant and machine operatives</v>
      </c>
      <c r="B82" s="305">
        <f t="shared" si="79"/>
        <v>8.2458891495731539</v>
      </c>
      <c r="C82" s="305">
        <f t="shared" si="77"/>
        <v>9.1591134149631213</v>
      </c>
      <c r="D82" s="305">
        <f t="shared" si="78"/>
        <v>8.5756283841437835</v>
      </c>
      <c r="E82" s="304"/>
      <c r="F82" s="304">
        <v>2.2258773392290127E-2</v>
      </c>
      <c r="G82" s="304">
        <v>3.8617385414343827E-2</v>
      </c>
      <c r="H82" s="304">
        <v>5.7820826382258335E-2</v>
      </c>
      <c r="I82" s="304"/>
      <c r="J82" s="304">
        <v>0.26842220259815369</v>
      </c>
      <c r="K82" s="304">
        <v>0.4170114484904362</v>
      </c>
      <c r="L82" s="304">
        <v>0.65724133941595231</v>
      </c>
      <c r="M82" s="304"/>
      <c r="N82" s="304">
        <v>0.52025835537357368</v>
      </c>
      <c r="O82" s="304">
        <v>0.7110326874474554</v>
      </c>
      <c r="P82" s="304">
        <v>0.89160091924072193</v>
      </c>
      <c r="Q82" s="304"/>
      <c r="R82" s="304">
        <v>0.15504045621408427</v>
      </c>
      <c r="S82" s="304">
        <v>0.20782073251219732</v>
      </c>
      <c r="T82" s="304">
        <v>0.26039958776324079</v>
      </c>
      <c r="U82" s="304"/>
      <c r="V82" s="304">
        <v>0.2310319662701126</v>
      </c>
      <c r="W82" s="304">
        <v>0.30086956412691118</v>
      </c>
      <c r="X82" s="304">
        <v>0.37405881070765329</v>
      </c>
      <c r="Y82" s="304"/>
      <c r="Z82" s="304">
        <v>1.7358836571078775</v>
      </c>
      <c r="AA82" s="304">
        <v>2.1944528111058941</v>
      </c>
      <c r="AB82" s="304">
        <v>2.5368435947435706</v>
      </c>
      <c r="AC82" s="304"/>
      <c r="AD82" s="304">
        <v>1.7070902980270901</v>
      </c>
      <c r="AE82" s="304">
        <v>2.1756181909963064</v>
      </c>
      <c r="AF82" s="304">
        <v>2.0996870481578283</v>
      </c>
      <c r="AG82" s="304"/>
      <c r="AH82" s="304">
        <v>1.6293138620706877</v>
      </c>
      <c r="AI82" s="304">
        <v>1.5559875238978704</v>
      </c>
      <c r="AJ82" s="304">
        <v>0.99280892236157103</v>
      </c>
      <c r="AK82" s="304"/>
      <c r="AL82" s="304">
        <v>1.9765895785192851</v>
      </c>
      <c r="AM82" s="304">
        <v>1.5577030709717066</v>
      </c>
      <c r="AN82" s="304">
        <v>0.70516733537098775</v>
      </c>
    </row>
    <row r="83" spans="1:40" x14ac:dyDescent="0.2">
      <c r="A83" s="39" t="str">
        <f t="shared" si="76"/>
        <v>Elementary occupations</v>
      </c>
      <c r="B83" s="307">
        <f t="shared" si="79"/>
        <v>45.258975949696335</v>
      </c>
      <c r="C83" s="307">
        <f t="shared" si="77"/>
        <v>46.927535330801049</v>
      </c>
      <c r="D83" s="307">
        <f t="shared" si="78"/>
        <v>46.47772718571828</v>
      </c>
      <c r="E83" s="307"/>
      <c r="F83" s="307">
        <v>5.5694741646056756E-2</v>
      </c>
      <c r="G83" s="307">
        <v>9.0830984257635763E-2</v>
      </c>
      <c r="H83" s="307">
        <v>0.15993232706893773</v>
      </c>
      <c r="I83" s="307"/>
      <c r="J83" s="307">
        <v>1.0091023399796348</v>
      </c>
      <c r="K83" s="307">
        <v>1.6046115405214605</v>
      </c>
      <c r="L83" s="307">
        <v>3.0227913516073626</v>
      </c>
      <c r="M83" s="307"/>
      <c r="N83" s="307">
        <v>2.72374208746725</v>
      </c>
      <c r="O83" s="307">
        <v>3.2800913390222428</v>
      </c>
      <c r="P83" s="307">
        <v>4.2006487269615516</v>
      </c>
      <c r="Q83" s="307"/>
      <c r="R83" s="307">
        <v>1.4461788191901002</v>
      </c>
      <c r="S83" s="307">
        <v>1.8195872610899402</v>
      </c>
      <c r="T83" s="307">
        <v>2.350834030118139</v>
      </c>
      <c r="U83" s="307"/>
      <c r="V83" s="307">
        <v>0.79399965414644547</v>
      </c>
      <c r="W83" s="307">
        <v>0.86483048142156682</v>
      </c>
      <c r="X83" s="307">
        <v>1.1268953057343682</v>
      </c>
      <c r="Y83" s="307"/>
      <c r="Z83" s="307">
        <v>4.4525390483794487</v>
      </c>
      <c r="AA83" s="307">
        <v>4.3087506647781764</v>
      </c>
      <c r="AB83" s="307">
        <v>4.1597489042131839</v>
      </c>
      <c r="AC83" s="307"/>
      <c r="AD83" s="307">
        <v>13.185170712209208</v>
      </c>
      <c r="AE83" s="307">
        <v>16.052168836213475</v>
      </c>
      <c r="AF83" s="307">
        <v>17.192281174887171</v>
      </c>
      <c r="AG83" s="307"/>
      <c r="AH83" s="307">
        <v>14.825886588691398</v>
      </c>
      <c r="AI83" s="307">
        <v>14.696050655857322</v>
      </c>
      <c r="AJ83" s="307">
        <v>12.011983284861257</v>
      </c>
      <c r="AK83" s="307"/>
      <c r="AL83" s="307">
        <v>6.766661957986793</v>
      </c>
      <c r="AM83" s="307">
        <v>4.2106135676392311</v>
      </c>
      <c r="AN83" s="307">
        <v>2.2526120802663061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Midlands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375.59300000000025</v>
      </c>
      <c r="C92" s="305">
        <f>SUM(C93:C101)</f>
        <v>390.63599999999974</v>
      </c>
      <c r="D92" s="305">
        <f>SUM(D93:D101)</f>
        <v>412.38299999999987</v>
      </c>
      <c r="E92" s="304"/>
      <c r="F92" s="305">
        <f>SUM(F93:F101)</f>
        <v>12.101354486149976</v>
      </c>
      <c r="G92" s="305">
        <f>SUM(G93:G101)</f>
        <v>15.371625595977205</v>
      </c>
      <c r="H92" s="305">
        <f>SUM(H93:H101)</f>
        <v>21.840790549751496</v>
      </c>
      <c r="I92" s="304"/>
      <c r="J92" s="305">
        <f>SUM(J93:J101)</f>
        <v>68.235635243826877</v>
      </c>
      <c r="K92" s="305">
        <f>SUM(K93:K101)</f>
        <v>83.610487133872979</v>
      </c>
      <c r="L92" s="305">
        <f>SUM(L93:L101)</f>
        <v>113.92697429485523</v>
      </c>
      <c r="M92" s="304"/>
      <c r="N92" s="305">
        <f>SUM(N93:N101)</f>
        <v>91.402202518314795</v>
      </c>
      <c r="O92" s="305">
        <f>SUM(O93:O101)</f>
        <v>97.348775152945336</v>
      </c>
      <c r="P92" s="305">
        <f>SUM(P93:P101)</f>
        <v>108.31496085899607</v>
      </c>
      <c r="Q92" s="304"/>
      <c r="R92" s="305">
        <f>SUM(R93:R101)</f>
        <v>36.152535500385845</v>
      </c>
      <c r="S92" s="305">
        <f>SUM(S93:S101)</f>
        <v>30.995792830975454</v>
      </c>
      <c r="T92" s="305">
        <f>SUM(T93:T101)</f>
        <v>27.824021286638555</v>
      </c>
      <c r="U92" s="304"/>
      <c r="V92" s="305">
        <f>SUM(V93:V101)</f>
        <v>16.65955727440641</v>
      </c>
      <c r="W92" s="305">
        <f>SUM(W93:W101)</f>
        <v>16.625144295573431</v>
      </c>
      <c r="X92" s="305">
        <f>SUM(X93:X101)</f>
        <v>18.229307455161766</v>
      </c>
      <c r="Y92" s="304"/>
      <c r="Z92" s="305">
        <f>SUM(Z93:Z101)</f>
        <v>73.102579876321357</v>
      </c>
      <c r="AA92" s="305">
        <f>SUM(AA93:AA101)</f>
        <v>77.346097120218374</v>
      </c>
      <c r="AB92" s="305">
        <f>SUM(AB93:AB101)</f>
        <v>75.688775247984495</v>
      </c>
      <c r="AC92" s="304"/>
      <c r="AD92" s="305">
        <f>SUM(AD93:AD101)</f>
        <v>53.980997935923881</v>
      </c>
      <c r="AE92" s="305">
        <f>SUM(AE93:AE101)</f>
        <v>52.658051577789124</v>
      </c>
      <c r="AF92" s="305">
        <f>SUM(AF93:AF101)</f>
        <v>37.831456957393854</v>
      </c>
      <c r="AG92" s="304"/>
      <c r="AH92" s="305">
        <f>SUM(AH93:AH101)</f>
        <v>18.616935351644706</v>
      </c>
      <c r="AI92" s="305">
        <f>SUM(AI93:AI101)</f>
        <v>13.350716260928307</v>
      </c>
      <c r="AJ92" s="305">
        <f>SUM(AJ93:AJ101)</f>
        <v>6.2103215237837732</v>
      </c>
      <c r="AK92" s="304"/>
      <c r="AL92" s="305">
        <f>SUM(AL93:AL101)</f>
        <v>5.3412018130264265</v>
      </c>
      <c r="AM92" s="305">
        <f>SUM(AM93:AM101)</f>
        <v>3.3293100317195616</v>
      </c>
      <c r="AN92" s="305">
        <f>SUM(AN93:AN101)</f>
        <v>2.5163918254345741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15.919684597851894</v>
      </c>
      <c r="C93" s="305">
        <f t="shared" ref="C93:D93" si="81">SUM(G93,K93,O93,S93,W93,AA93,AE93,AI93,AM93)</f>
        <v>16.408011196984326</v>
      </c>
      <c r="D93" s="305">
        <f t="shared" si="81"/>
        <v>18.423092965286852</v>
      </c>
      <c r="E93" s="304"/>
      <c r="F93" s="304">
        <v>0.3282392017354171</v>
      </c>
      <c r="G93" s="304">
        <v>0.42154037519330328</v>
      </c>
      <c r="H93" s="304">
        <v>0.68694426428462707</v>
      </c>
      <c r="I93" s="304"/>
      <c r="J93" s="304">
        <v>3.1403587579551901</v>
      </c>
      <c r="K93" s="304">
        <v>3.6731209506922626</v>
      </c>
      <c r="L93" s="304">
        <v>5.0098974713466564</v>
      </c>
      <c r="M93" s="304"/>
      <c r="N93" s="304">
        <v>4.6723402618338072</v>
      </c>
      <c r="O93" s="304">
        <v>4.8076946069596325</v>
      </c>
      <c r="P93" s="304">
        <v>5.4698941502058789</v>
      </c>
      <c r="Q93" s="304"/>
      <c r="R93" s="304">
        <v>2.715207546806734</v>
      </c>
      <c r="S93" s="304">
        <v>2.7066514422333179</v>
      </c>
      <c r="T93" s="304">
        <v>2.8970591983451173</v>
      </c>
      <c r="U93" s="304"/>
      <c r="V93" s="304">
        <v>0.64177361021367729</v>
      </c>
      <c r="W93" s="304">
        <v>0.58351477681187935</v>
      </c>
      <c r="X93" s="304">
        <v>0.5716093463211156</v>
      </c>
      <c r="Y93" s="304"/>
      <c r="Z93" s="304">
        <v>2.3816804366565543</v>
      </c>
      <c r="AA93" s="304">
        <v>2.2788607971961174</v>
      </c>
      <c r="AB93" s="304">
        <v>2.1243192568658618</v>
      </c>
      <c r="AC93" s="304"/>
      <c r="AD93" s="304">
        <v>1.2050352147922812</v>
      </c>
      <c r="AE93" s="304">
        <v>1.2297849806351329</v>
      </c>
      <c r="AF93" s="304">
        <v>1.0878357113793202</v>
      </c>
      <c r="AG93" s="304"/>
      <c r="AH93" s="304">
        <v>0.44041277582571753</v>
      </c>
      <c r="AI93" s="304">
        <v>0.3632700278589075</v>
      </c>
      <c r="AJ93" s="304">
        <v>0.24330520020785787</v>
      </c>
      <c r="AK93" s="304"/>
      <c r="AL93" s="304">
        <v>0.39463679203251656</v>
      </c>
      <c r="AM93" s="304">
        <v>0.34357323940377593</v>
      </c>
      <c r="AN93" s="304">
        <v>0.33222836633041541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140.70232403790399</v>
      </c>
      <c r="C94" s="305">
        <f t="shared" ref="C94:C101" si="83">SUM(G94,K94,O94,S94,W94,AA94,AE94,AI94,AM94)</f>
        <v>152.56722600961137</v>
      </c>
      <c r="D94" s="305">
        <f t="shared" ref="D94:D101" si="84">SUM(H94,L94,P94,T94,X94,AB94,AF94,AJ94,AN94)</f>
        <v>170.85458369694612</v>
      </c>
      <c r="E94" s="305"/>
      <c r="F94" s="304">
        <v>10.893137619503275</v>
      </c>
      <c r="G94" s="304">
        <v>13.821476753305612</v>
      </c>
      <c r="H94" s="304">
        <v>19.30777068596835</v>
      </c>
      <c r="I94" s="304"/>
      <c r="J94" s="304">
        <v>50.250623630912237</v>
      </c>
      <c r="K94" s="304">
        <v>61.499722071485238</v>
      </c>
      <c r="L94" s="304">
        <v>81.162888396919513</v>
      </c>
      <c r="M94" s="304"/>
      <c r="N94" s="304">
        <v>47.628067779535904</v>
      </c>
      <c r="O94" s="304">
        <v>49.078031025883099</v>
      </c>
      <c r="P94" s="304">
        <v>49.082708012112604</v>
      </c>
      <c r="Q94" s="304"/>
      <c r="R94" s="304">
        <v>10.393561347320189</v>
      </c>
      <c r="S94" s="304">
        <v>6.2226343840280682</v>
      </c>
      <c r="T94" s="304">
        <v>2.6720141972544136</v>
      </c>
      <c r="U94" s="304"/>
      <c r="V94" s="304">
        <v>2.9573424055634376</v>
      </c>
      <c r="W94" s="304">
        <v>2.9660664555576939</v>
      </c>
      <c r="X94" s="304">
        <v>3.0789468309424155</v>
      </c>
      <c r="Y94" s="304"/>
      <c r="Z94" s="304">
        <v>8.7934206967907631</v>
      </c>
      <c r="AA94" s="304">
        <v>9.3859638175190749</v>
      </c>
      <c r="AB94" s="304">
        <v>8.7551418217997679</v>
      </c>
      <c r="AC94" s="304"/>
      <c r="AD94" s="304">
        <v>5.6864875716210124</v>
      </c>
      <c r="AE94" s="304">
        <v>5.9942788177036448</v>
      </c>
      <c r="AF94" s="304">
        <v>4.6512870141881972</v>
      </c>
      <c r="AG94" s="304"/>
      <c r="AH94" s="304">
        <v>3.3654519338418445</v>
      </c>
      <c r="AI94" s="304">
        <v>2.9956394318934163</v>
      </c>
      <c r="AJ94" s="304">
        <v>1.6297264998097325</v>
      </c>
      <c r="AK94" s="304"/>
      <c r="AL94" s="304">
        <v>0.73423105281531331</v>
      </c>
      <c r="AM94" s="304">
        <v>0.60341325223556297</v>
      </c>
      <c r="AN94" s="304">
        <v>0.51410023795118287</v>
      </c>
    </row>
    <row r="95" spans="1:40" x14ac:dyDescent="0.2">
      <c r="A95" s="13" t="str">
        <f t="shared" si="80"/>
        <v>Associate professional occupations</v>
      </c>
      <c r="B95" s="305">
        <f t="shared" si="82"/>
        <v>55.495927548159131</v>
      </c>
      <c r="C95" s="305">
        <f t="shared" si="83"/>
        <v>56.470446028031667</v>
      </c>
      <c r="D95" s="305">
        <f t="shared" si="84"/>
        <v>61.955638707982814</v>
      </c>
      <c r="E95" s="305"/>
      <c r="F95" s="304">
        <v>0.45998228549559605</v>
      </c>
      <c r="G95" s="304">
        <v>0.60633160112163964</v>
      </c>
      <c r="H95" s="304">
        <v>1.0989082265287271</v>
      </c>
      <c r="I95" s="304"/>
      <c r="J95" s="304">
        <v>7.0684669182426845</v>
      </c>
      <c r="K95" s="304">
        <v>8.5174852987038214</v>
      </c>
      <c r="L95" s="304">
        <v>12.934090091094015</v>
      </c>
      <c r="M95" s="304"/>
      <c r="N95" s="304">
        <v>16.684276739594555</v>
      </c>
      <c r="O95" s="304">
        <v>18.133301020377576</v>
      </c>
      <c r="P95" s="304">
        <v>22.238932513414188</v>
      </c>
      <c r="Q95" s="304"/>
      <c r="R95" s="304">
        <v>7.2128369172681683</v>
      </c>
      <c r="S95" s="304">
        <v>6.0721508919310123</v>
      </c>
      <c r="T95" s="304">
        <v>5.072872124214963</v>
      </c>
      <c r="U95" s="304"/>
      <c r="V95" s="304">
        <v>2.909499234351359</v>
      </c>
      <c r="W95" s="304">
        <v>2.6604903712794976</v>
      </c>
      <c r="X95" s="304">
        <v>2.9031527281331804</v>
      </c>
      <c r="Y95" s="304"/>
      <c r="Z95" s="304">
        <v>10.198104736516923</v>
      </c>
      <c r="AA95" s="304">
        <v>10.248149198003182</v>
      </c>
      <c r="AB95" s="304">
        <v>10.114685316259317</v>
      </c>
      <c r="AC95" s="304"/>
      <c r="AD95" s="304">
        <v>7.1124513986863249</v>
      </c>
      <c r="AE95" s="304">
        <v>7.0334623857333005</v>
      </c>
      <c r="AF95" s="304">
        <v>5.4557823020755167</v>
      </c>
      <c r="AG95" s="304"/>
      <c r="AH95" s="304">
        <v>3.2266006113626289</v>
      </c>
      <c r="AI95" s="304">
        <v>2.7704129203380372</v>
      </c>
      <c r="AJ95" s="304">
        <v>1.6168659563009464</v>
      </c>
      <c r="AK95" s="304"/>
      <c r="AL95" s="304">
        <v>0.62370870664089395</v>
      </c>
      <c r="AM95" s="304">
        <v>0.42866234054359315</v>
      </c>
      <c r="AN95" s="304">
        <v>0.52034944996196497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39.843325628386637</v>
      </c>
      <c r="C96" s="305">
        <f t="shared" si="83"/>
        <v>35.535241630552463</v>
      </c>
      <c r="D96" s="305">
        <f t="shared" si="84"/>
        <v>25.446524382397001</v>
      </c>
      <c r="E96" s="305"/>
      <c r="F96" s="304">
        <v>0.26906749269673247</v>
      </c>
      <c r="G96" s="304">
        <v>0.315798938957701</v>
      </c>
      <c r="H96" s="304">
        <v>0.44263266478211738</v>
      </c>
      <c r="I96" s="304"/>
      <c r="J96" s="304">
        <v>3.0342670720544445</v>
      </c>
      <c r="K96" s="304">
        <v>3.3671426834268119</v>
      </c>
      <c r="L96" s="304">
        <v>2.9117795682689103</v>
      </c>
      <c r="M96" s="304"/>
      <c r="N96" s="304">
        <v>7.6300789651285505</v>
      </c>
      <c r="O96" s="304">
        <v>7.7004920764411722</v>
      </c>
      <c r="P96" s="304">
        <v>8.2306917864083555</v>
      </c>
      <c r="Q96" s="304"/>
      <c r="R96" s="304">
        <v>4.3948439698810251</v>
      </c>
      <c r="S96" s="304">
        <v>4.5265600665984369</v>
      </c>
      <c r="T96" s="304">
        <v>4.7073749714682691</v>
      </c>
      <c r="U96" s="304"/>
      <c r="V96" s="304">
        <v>2.9031955308503643</v>
      </c>
      <c r="W96" s="304">
        <v>2.81665480670241</v>
      </c>
      <c r="X96" s="304">
        <v>2.8337326200512463</v>
      </c>
      <c r="Y96" s="304"/>
      <c r="Z96" s="304">
        <v>8.5628157858054372</v>
      </c>
      <c r="AA96" s="304">
        <v>8.0442726581734725</v>
      </c>
      <c r="AB96" s="304">
        <v>4.3312272493221036</v>
      </c>
      <c r="AC96" s="304"/>
      <c r="AD96" s="304">
        <v>7.946667129103167</v>
      </c>
      <c r="AE96" s="304">
        <v>5.8212012341238299</v>
      </c>
      <c r="AF96" s="304">
        <v>1.6900212845730882</v>
      </c>
      <c r="AG96" s="304"/>
      <c r="AH96" s="304">
        <v>4.2973192250477572</v>
      </c>
      <c r="AI96" s="304">
        <v>2.5733788013712044</v>
      </c>
      <c r="AJ96" s="304">
        <v>0.24808821250917312</v>
      </c>
      <c r="AK96" s="304"/>
      <c r="AL96" s="304">
        <v>0.80507045781915265</v>
      </c>
      <c r="AM96" s="304">
        <v>0.36974036475742134</v>
      </c>
      <c r="AN96" s="304">
        <v>5.0976025013734286E-2</v>
      </c>
    </row>
    <row r="97" spans="1:40" x14ac:dyDescent="0.2">
      <c r="A97" s="13" t="str">
        <f t="shared" si="80"/>
        <v>Skilled trades occupations</v>
      </c>
      <c r="B97" s="305">
        <f t="shared" si="82"/>
        <v>4.7136186495052579</v>
      </c>
      <c r="C97" s="305">
        <f t="shared" si="83"/>
        <v>4.5343327076836966</v>
      </c>
      <c r="D97" s="305">
        <f t="shared" si="84"/>
        <v>4.068598231450661</v>
      </c>
      <c r="E97" s="304"/>
      <c r="F97" s="304">
        <v>3.7434347813017743E-2</v>
      </c>
      <c r="G97" s="304">
        <v>4.1602804118846731E-2</v>
      </c>
      <c r="H97" s="304">
        <v>3.9238835540115299E-2</v>
      </c>
      <c r="I97" s="304"/>
      <c r="J97" s="304">
        <v>0.10935881789457964</v>
      </c>
      <c r="K97" s="304">
        <v>0.15225592145712247</v>
      </c>
      <c r="L97" s="304">
        <v>0.20297194315909889</v>
      </c>
      <c r="M97" s="304"/>
      <c r="N97" s="304">
        <v>0.53075082554971575</v>
      </c>
      <c r="O97" s="304">
        <v>0.7302919845431971</v>
      </c>
      <c r="P97" s="304">
        <v>1.0218149576784283</v>
      </c>
      <c r="Q97" s="304"/>
      <c r="R97" s="304">
        <v>0.21703960299999914</v>
      </c>
      <c r="S97" s="304">
        <v>0.22999751871535667</v>
      </c>
      <c r="T97" s="304">
        <v>0.25169068108261416</v>
      </c>
      <c r="U97" s="304"/>
      <c r="V97" s="304">
        <v>0.16701519728434391</v>
      </c>
      <c r="W97" s="304">
        <v>0.15576093753897419</v>
      </c>
      <c r="X97" s="304">
        <v>0.16951471282705405</v>
      </c>
      <c r="Y97" s="304"/>
      <c r="Z97" s="304">
        <v>1.0576599307822021</v>
      </c>
      <c r="AA97" s="304">
        <v>0.92829842799642526</v>
      </c>
      <c r="AB97" s="304">
        <v>0.77789477153115516</v>
      </c>
      <c r="AC97" s="304"/>
      <c r="AD97" s="304">
        <v>1.4879594976720705</v>
      </c>
      <c r="AE97" s="304">
        <v>1.3611388706738119</v>
      </c>
      <c r="AF97" s="304">
        <v>0.85097653575568177</v>
      </c>
      <c r="AG97" s="304"/>
      <c r="AH97" s="304">
        <v>0.83386297054733549</v>
      </c>
      <c r="AI97" s="304">
        <v>0.7552422165836018</v>
      </c>
      <c r="AJ97" s="304">
        <v>0.65570495395800854</v>
      </c>
      <c r="AK97" s="304"/>
      <c r="AL97" s="304">
        <v>0.27253745896199316</v>
      </c>
      <c r="AM97" s="304">
        <v>0.17974402605636064</v>
      </c>
      <c r="AN97" s="304">
        <v>9.8790839918504403E-2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99.959417935613743</v>
      </c>
      <c r="C98" s="305">
        <f t="shared" si="83"/>
        <v>108.12569588167335</v>
      </c>
      <c r="D98" s="305">
        <f t="shared" si="84"/>
        <v>117.78933028665321</v>
      </c>
      <c r="E98" s="304"/>
      <c r="F98" s="304">
        <v>5.7680459083211517E-2</v>
      </c>
      <c r="G98" s="304">
        <v>8.0799750368444015E-2</v>
      </c>
      <c r="H98" s="304">
        <v>0.14414636735061009</v>
      </c>
      <c r="I98" s="304"/>
      <c r="J98" s="304">
        <v>3.9516019596853522</v>
      </c>
      <c r="K98" s="304">
        <v>5.5447913204362411</v>
      </c>
      <c r="L98" s="304">
        <v>10.62559117055023</v>
      </c>
      <c r="M98" s="304"/>
      <c r="N98" s="304">
        <v>12.466794361202023</v>
      </c>
      <c r="O98" s="304">
        <v>14.790039057396832</v>
      </c>
      <c r="P98" s="304">
        <v>19.70177241913688</v>
      </c>
      <c r="Q98" s="304"/>
      <c r="R98" s="304">
        <v>10.138422255168646</v>
      </c>
      <c r="S98" s="304">
        <v>10.146409983627196</v>
      </c>
      <c r="T98" s="304">
        <v>11.052082063539036</v>
      </c>
      <c r="U98" s="304"/>
      <c r="V98" s="304">
        <v>6.094168059209438</v>
      </c>
      <c r="W98" s="304">
        <v>6.313438950967706</v>
      </c>
      <c r="X98" s="304">
        <v>7.3193256335966863</v>
      </c>
      <c r="Y98" s="304"/>
      <c r="Z98" s="304">
        <v>38.169697767998983</v>
      </c>
      <c r="AA98" s="304">
        <v>42.503144809737371</v>
      </c>
      <c r="AB98" s="304">
        <v>46.245775131865159</v>
      </c>
      <c r="AC98" s="304"/>
      <c r="AD98" s="304">
        <v>25.49384762672004</v>
      </c>
      <c r="AE98" s="304">
        <v>26.705466839736093</v>
      </c>
      <c r="AF98" s="304">
        <v>21.539856448504139</v>
      </c>
      <c r="AG98" s="304"/>
      <c r="AH98" s="304">
        <v>2.9360118173276826</v>
      </c>
      <c r="AI98" s="304">
        <v>1.6206700762036379</v>
      </c>
      <c r="AJ98" s="304">
        <v>0.95521383620684663</v>
      </c>
      <c r="AK98" s="304"/>
      <c r="AL98" s="304">
        <v>0.65119362921836887</v>
      </c>
      <c r="AM98" s="304">
        <v>0.42093509319982603</v>
      </c>
      <c r="AN98" s="304">
        <v>0.20556721590362753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4.4518573242804473</v>
      </c>
      <c r="C99" s="305">
        <f t="shared" si="83"/>
        <v>5.0016172567115946</v>
      </c>
      <c r="D99" s="305">
        <f>SUM(H99,L99,P99,T99,X99,AB99,AF99,AJ99,AN99)</f>
        <v>5.1286099375762166</v>
      </c>
      <c r="E99" s="304"/>
      <c r="F99" s="304">
        <v>2.3287508794027984E-2</v>
      </c>
      <c r="G99" s="304">
        <v>3.2402745955650285E-2</v>
      </c>
      <c r="H99" s="304">
        <v>4.7102091242783799E-2</v>
      </c>
      <c r="I99" s="304"/>
      <c r="J99" s="304">
        <v>0.45361274023413134</v>
      </c>
      <c r="K99" s="304">
        <v>0.59256748851762664</v>
      </c>
      <c r="L99" s="304">
        <v>0.76410288642053714</v>
      </c>
      <c r="M99" s="304"/>
      <c r="N99" s="304">
        <v>1.0315626109463194</v>
      </c>
      <c r="O99" s="304">
        <v>1.1975485044760881</v>
      </c>
      <c r="P99" s="304">
        <v>1.388761566258544</v>
      </c>
      <c r="Q99" s="304"/>
      <c r="R99" s="304">
        <v>0.56003072402181153</v>
      </c>
      <c r="S99" s="304">
        <v>0.56062142327844267</v>
      </c>
      <c r="T99" s="304">
        <v>0.59707749170720936</v>
      </c>
      <c r="U99" s="304"/>
      <c r="V99" s="304">
        <v>0.35754502294940677</v>
      </c>
      <c r="W99" s="304">
        <v>0.4059516680167603</v>
      </c>
      <c r="X99" s="304">
        <v>0.4682943701754943</v>
      </c>
      <c r="Y99" s="304"/>
      <c r="Z99" s="304">
        <v>0.899304595448293</v>
      </c>
      <c r="AA99" s="304">
        <v>1.0330109039047781</v>
      </c>
      <c r="AB99" s="304">
        <v>1.0290774221605012</v>
      </c>
      <c r="AC99" s="304"/>
      <c r="AD99" s="304">
        <v>0.73904073479511068</v>
      </c>
      <c r="AE99" s="304">
        <v>0.82202715937308535</v>
      </c>
      <c r="AF99" s="304">
        <v>0.56466916023281166</v>
      </c>
      <c r="AG99" s="304"/>
      <c r="AH99" s="304">
        <v>0.23603717576703875</v>
      </c>
      <c r="AI99" s="304">
        <v>0.21133750989786668</v>
      </c>
      <c r="AJ99" s="304">
        <v>0.11590997307766515</v>
      </c>
      <c r="AK99" s="304"/>
      <c r="AL99" s="304">
        <v>0.15143621132430787</v>
      </c>
      <c r="AM99" s="304">
        <v>0.14614985329129634</v>
      </c>
      <c r="AN99" s="304">
        <v>0.15361497630067097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3.9894671140036904</v>
      </c>
      <c r="C100" s="305">
        <f t="shared" si="83"/>
        <v>4.5096981844116524</v>
      </c>
      <c r="D100" s="305">
        <f t="shared" si="84"/>
        <v>4.3670933014700806</v>
      </c>
      <c r="E100" s="304"/>
      <c r="F100" s="304">
        <v>2.7442141153122095E-2</v>
      </c>
      <c r="G100" s="304">
        <v>4.4497105976266021E-2</v>
      </c>
      <c r="H100" s="304">
        <v>6.6639686079435073E-2</v>
      </c>
      <c r="I100" s="304"/>
      <c r="J100" s="304">
        <v>8.4936110977836363E-2</v>
      </c>
      <c r="K100" s="304">
        <v>0.14030368415211597</v>
      </c>
      <c r="L100" s="304">
        <v>0.23505364788521471</v>
      </c>
      <c r="M100" s="304"/>
      <c r="N100" s="304">
        <v>0.27692696086840918</v>
      </c>
      <c r="O100" s="304">
        <v>0.39211783246258719</v>
      </c>
      <c r="P100" s="304">
        <v>0.53311697811289549</v>
      </c>
      <c r="Q100" s="304"/>
      <c r="R100" s="304">
        <v>0.11969408440017819</v>
      </c>
      <c r="S100" s="304">
        <v>0.17294586069121665</v>
      </c>
      <c r="T100" s="304">
        <v>0.21695382303850178</v>
      </c>
      <c r="U100" s="304"/>
      <c r="V100" s="304">
        <v>0.33185386463655991</v>
      </c>
      <c r="W100" s="304">
        <v>0.41959902506759489</v>
      </c>
      <c r="X100" s="304">
        <v>0.52599655905235743</v>
      </c>
      <c r="Y100" s="304"/>
      <c r="Z100" s="304">
        <v>1.0922186057948351</v>
      </c>
      <c r="AA100" s="304">
        <v>1.3213613210948905</v>
      </c>
      <c r="AB100" s="304">
        <v>1.4146176594420927</v>
      </c>
      <c r="AC100" s="304"/>
      <c r="AD100" s="304">
        <v>0.83067479196211602</v>
      </c>
      <c r="AE100" s="304">
        <v>0.94494556423248555</v>
      </c>
      <c r="AF100" s="304">
        <v>0.68353101086182333</v>
      </c>
      <c r="AG100" s="304"/>
      <c r="AH100" s="304">
        <v>0.86506317794575704</v>
      </c>
      <c r="AI100" s="304">
        <v>0.82464464716916519</v>
      </c>
      <c r="AJ100" s="304">
        <v>0.49228586982345773</v>
      </c>
      <c r="AK100" s="304"/>
      <c r="AL100" s="304">
        <v>0.36065737626487671</v>
      </c>
      <c r="AM100" s="304">
        <v>0.24928314356533038</v>
      </c>
      <c r="AN100" s="304">
        <v>0.19889806717430225</v>
      </c>
    </row>
    <row r="101" spans="1:40" x14ac:dyDescent="0.2">
      <c r="A101" s="39" t="str">
        <f t="shared" si="80"/>
        <v>Elementary occupations</v>
      </c>
      <c r="B101" s="307">
        <f t="shared" si="82"/>
        <v>10.517377164295494</v>
      </c>
      <c r="C101" s="307">
        <f t="shared" si="83"/>
        <v>7.4837311043396113</v>
      </c>
      <c r="D101" s="307">
        <f t="shared" si="84"/>
        <v>4.3495284902368265</v>
      </c>
      <c r="E101" s="307"/>
      <c r="F101" s="307">
        <v>5.0834298755766828E-3</v>
      </c>
      <c r="G101" s="307">
        <v>7.1755209797410265E-3</v>
      </c>
      <c r="H101" s="307">
        <v>7.4077279747291553E-3</v>
      </c>
      <c r="I101" s="307"/>
      <c r="J101" s="307">
        <v>0.14240923587041529</v>
      </c>
      <c r="K101" s="307">
        <v>0.1230977150017341</v>
      </c>
      <c r="L101" s="307">
        <v>8.0599119211063955E-2</v>
      </c>
      <c r="M101" s="307"/>
      <c r="N101" s="307">
        <v>0.48140401365551261</v>
      </c>
      <c r="O101" s="307">
        <v>0.51925904440514015</v>
      </c>
      <c r="P101" s="307">
        <v>0.64726847566829759</v>
      </c>
      <c r="Q101" s="307"/>
      <c r="R101" s="307">
        <v>0.40089905251908703</v>
      </c>
      <c r="S101" s="307">
        <v>0.35782125987240487</v>
      </c>
      <c r="T101" s="307">
        <v>0.35689673598842653</v>
      </c>
      <c r="U101" s="307"/>
      <c r="V101" s="307">
        <v>0.2971643493478241</v>
      </c>
      <c r="W101" s="307">
        <v>0.3036673036309151</v>
      </c>
      <c r="X101" s="307">
        <v>0.35873465406221683</v>
      </c>
      <c r="Y101" s="307"/>
      <c r="Z101" s="307">
        <v>1.9476773205273661</v>
      </c>
      <c r="AA101" s="307">
        <v>1.6030351865930696</v>
      </c>
      <c r="AB101" s="307">
        <v>0.89603661873855067</v>
      </c>
      <c r="AC101" s="307"/>
      <c r="AD101" s="307">
        <v>3.4788339705717628</v>
      </c>
      <c r="AE101" s="307">
        <v>2.7457457255777409</v>
      </c>
      <c r="AF101" s="307">
        <v>1.3074974898232836</v>
      </c>
      <c r="AG101" s="307"/>
      <c r="AH101" s="307">
        <v>2.4161756639789456</v>
      </c>
      <c r="AI101" s="307">
        <v>1.2361206296124707</v>
      </c>
      <c r="AJ101" s="307">
        <v>0.253221021890086</v>
      </c>
      <c r="AK101" s="307"/>
      <c r="AL101" s="307">
        <v>1.3477301279490039</v>
      </c>
      <c r="AM101" s="307">
        <v>0.58780871866639473</v>
      </c>
      <c r="AN101" s="307">
        <v>0.44186664688017135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Midlands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Midlands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Midlands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Midlands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Midlands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Midlands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Midlands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Midlands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Midlands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0.97227503548433492</v>
      </c>
      <c r="C8" s="69">
        <v>1.3662090065945209</v>
      </c>
      <c r="D8" s="69">
        <v>1.2899695736446868</v>
      </c>
      <c r="E8" s="69">
        <v>1.5518121165408651</v>
      </c>
      <c r="F8" s="69">
        <v>2.3907430802443659</v>
      </c>
      <c r="G8" s="10"/>
      <c r="H8" s="69">
        <f>F8-D8</f>
        <v>1.1007735065996791</v>
      </c>
      <c r="I8" s="69">
        <f>'RD T1'!E36</f>
        <v>0.90826581811637608</v>
      </c>
      <c r="J8" s="69">
        <f>SUM(H8:I8)</f>
        <v>2.0090393247160554</v>
      </c>
      <c r="L8" t="str">
        <f>A8</f>
        <v>11 Corporate managers and directors</v>
      </c>
      <c r="M8" s="69">
        <v>7.5900664238584863</v>
      </c>
      <c r="N8" s="69">
        <v>11.888767397057658</v>
      </c>
      <c r="O8" s="69">
        <v>11.512229914271428</v>
      </c>
      <c r="P8" s="69">
        <v>13.426579639198829</v>
      </c>
      <c r="Q8" s="69">
        <v>20.319207119379129</v>
      </c>
      <c r="R8" s="10"/>
      <c r="S8" s="69">
        <f>Q8-O8</f>
        <v>8.8069772051077013</v>
      </c>
      <c r="T8" s="69">
        <f>'RD T1'!E65</f>
        <v>7.9135180083775927</v>
      </c>
      <c r="U8" s="69">
        <f>SUM(S8:T8)</f>
        <v>16.720495213485293</v>
      </c>
      <c r="W8" t="str">
        <f>A8</f>
        <v>11 Corporate managers and directors</v>
      </c>
      <c r="X8" s="69">
        <v>22.097406878943723</v>
      </c>
      <c r="Y8" s="69">
        <v>24.591236537546585</v>
      </c>
      <c r="Z8" s="69">
        <v>26.433684925956054</v>
      </c>
      <c r="AA8" s="69">
        <v>25.556557736812366</v>
      </c>
      <c r="AB8" s="69">
        <v>29.328772985008126</v>
      </c>
      <c r="AC8" s="69"/>
      <c r="AD8" s="69">
        <f>AB8-Z8</f>
        <v>2.8950880590520711</v>
      </c>
      <c r="AE8" s="69">
        <f>'RD T1'!E94</f>
        <v>15.613194837699419</v>
      </c>
      <c r="AF8" s="69">
        <f>SUM(AD8:AE8)</f>
        <v>18.508282896751489</v>
      </c>
      <c r="AH8" t="str">
        <f>L8</f>
        <v>11 Corporate managers and directors</v>
      </c>
      <c r="AI8" s="69">
        <v>4.2636249529600212</v>
      </c>
      <c r="AJ8" s="69">
        <v>4.6130988325189417</v>
      </c>
      <c r="AK8" s="69">
        <v>5.1048239357632026</v>
      </c>
      <c r="AL8" s="69">
        <v>4.6620987410281565</v>
      </c>
      <c r="AM8" s="69">
        <v>5.0468524281961331</v>
      </c>
      <c r="AN8" s="69"/>
      <c r="AO8" s="69">
        <f>AM8-AK8</f>
        <v>-5.797150756706948E-2</v>
      </c>
      <c r="AP8" s="69">
        <f>'RD T1'!E123</f>
        <v>2.5989193559551551</v>
      </c>
      <c r="AQ8" s="69">
        <f>SUM(AO8:AP8)</f>
        <v>2.5409478483880856</v>
      </c>
      <c r="AS8" t="str">
        <f>W8</f>
        <v>11 Corporate managers and directors</v>
      </c>
      <c r="AT8" s="69">
        <v>6.4749513636271274</v>
      </c>
      <c r="AU8" s="69">
        <v>6.7822061750814022</v>
      </c>
      <c r="AV8" s="69">
        <v>7.2286578851740231</v>
      </c>
      <c r="AW8" s="69">
        <v>6.4753769670126493</v>
      </c>
      <c r="AX8" s="69">
        <v>6.9471883376947652</v>
      </c>
      <c r="AY8" s="69"/>
      <c r="AZ8" s="69">
        <f>AX8-AV8</f>
        <v>-0.2814695474792579</v>
      </c>
      <c r="BA8" s="69">
        <f>'RD T1'!E152</f>
        <v>3.6051107645169913</v>
      </c>
      <c r="BB8" s="69">
        <f>SUM(AZ8:BA8)</f>
        <v>3.3236412170377334</v>
      </c>
      <c r="BD8" t="str">
        <f>AH8</f>
        <v>11 Corporate managers and directors</v>
      </c>
      <c r="BE8" s="69">
        <v>13.814614428641415</v>
      </c>
      <c r="BF8" s="69">
        <v>17.571953753041385</v>
      </c>
      <c r="BG8" s="69">
        <v>17.888276003021492</v>
      </c>
      <c r="BH8" s="69">
        <v>16.211633304014128</v>
      </c>
      <c r="BI8" s="69">
        <v>17.248624472106556</v>
      </c>
      <c r="BJ8" s="69"/>
      <c r="BK8" s="69">
        <f>BI8-BG8</f>
        <v>-0.63965153091493576</v>
      </c>
      <c r="BL8" s="69">
        <f>'RD T1'!E181</f>
        <v>7.4639882676862248</v>
      </c>
      <c r="BM8" s="69">
        <f>SUM(BK8:BL8)</f>
        <v>6.824336736771289</v>
      </c>
      <c r="BO8" t="str">
        <f>AS8</f>
        <v>11 Corporate managers and directors</v>
      </c>
      <c r="BP8" s="69">
        <v>12.636862026121847</v>
      </c>
      <c r="BQ8" s="69">
        <v>14.756322594005054</v>
      </c>
      <c r="BR8" s="69">
        <v>13.652267846278903</v>
      </c>
      <c r="BS8" s="69">
        <v>12.350926141046623</v>
      </c>
      <c r="BT8" s="69">
        <v>10.689231865496323</v>
      </c>
      <c r="BU8" s="69"/>
      <c r="BV8" s="69">
        <f>BT8-BR8</f>
        <v>-2.9630359807825801</v>
      </c>
      <c r="BW8" s="69">
        <f>'RD T1'!E210</f>
        <v>5.7969592705803121</v>
      </c>
      <c r="BX8" s="69">
        <f>SUM(BV8:BW8)</f>
        <v>2.833923289797732</v>
      </c>
      <c r="BZ8" t="str">
        <f>BD8</f>
        <v>11 Corporate managers and directors</v>
      </c>
      <c r="CA8" s="69">
        <v>8.9900829940760794</v>
      </c>
      <c r="CB8" s="69">
        <v>9.7670897607258329</v>
      </c>
      <c r="CC8" s="69">
        <v>10.063242955221561</v>
      </c>
      <c r="CD8" s="69">
        <v>8.1820755741455056</v>
      </c>
      <c r="CE8" s="69">
        <v>5.9613701618483814</v>
      </c>
      <c r="CF8" s="69"/>
      <c r="CG8" s="69">
        <f>CE8-CC8</f>
        <v>-4.1018727933731798</v>
      </c>
      <c r="CH8" s="69">
        <f>'RD T1'!E239</f>
        <v>3.4440176896292201</v>
      </c>
      <c r="CI8" s="69">
        <f>SUM(CG8:CH8)</f>
        <v>-0.65785510374395972</v>
      </c>
      <c r="CK8" t="str">
        <f>BO8</f>
        <v>11 Corporate managers and directors</v>
      </c>
      <c r="CL8" s="69">
        <v>2.6360726113432924</v>
      </c>
      <c r="CM8" s="69">
        <v>2.8617324179863179</v>
      </c>
      <c r="CN8" s="69">
        <v>3.1396717096150648</v>
      </c>
      <c r="CO8" s="69">
        <v>1.9035556513701939</v>
      </c>
      <c r="CP8" s="69">
        <v>1.5254375672737004</v>
      </c>
      <c r="CQ8" s="69"/>
      <c r="CR8" s="69">
        <f>CP8-CN8</f>
        <v>-1.6142341423413644</v>
      </c>
      <c r="CS8" s="69">
        <f>'RD T1'!E268</f>
        <v>0.66201241404638611</v>
      </c>
      <c r="CT8" s="69">
        <f>SUM(CR8:CS8)</f>
        <v>-0.95222172829497831</v>
      </c>
    </row>
    <row r="9" spans="1:98" x14ac:dyDescent="0.2">
      <c r="A9" s="10" t="str">
        <f>name!D5</f>
        <v>12 Other managers and proprietors</v>
      </c>
      <c r="B9" s="69">
        <v>0.31355016257664942</v>
      </c>
      <c r="C9" s="69">
        <v>0.4333592333590322</v>
      </c>
      <c r="D9" s="69">
        <v>0.39064822088544582</v>
      </c>
      <c r="E9" s="69">
        <v>0.63478661724502095</v>
      </c>
      <c r="F9" s="69">
        <v>1.1069693775478593</v>
      </c>
      <c r="H9" s="69">
        <f t="shared" ref="H9:H32" si="26">F9-D9</f>
        <v>0.71632115666241347</v>
      </c>
      <c r="I9" s="69">
        <f>'RD T1'!E37</f>
        <v>0.4589800849242609</v>
      </c>
      <c r="J9" s="69">
        <f t="shared" ref="J9:J32" si="27">SUM(H9:I9)</f>
        <v>1.1753012415866744</v>
      </c>
      <c r="L9" t="str">
        <f t="shared" ref="L9:L32" si="28">A9</f>
        <v>12 Other managers and proprietors</v>
      </c>
      <c r="M9" s="69">
        <v>2.7334625741920981</v>
      </c>
      <c r="N9" s="69">
        <v>3.8913446694893365</v>
      </c>
      <c r="O9" s="69">
        <v>3.9286563970083548</v>
      </c>
      <c r="P9" s="69">
        <v>6.2221756690270364</v>
      </c>
      <c r="Q9" s="69">
        <v>10.852256853562862</v>
      </c>
      <c r="S9" s="69">
        <f t="shared" ref="S9:S35" si="29">Q9-O9</f>
        <v>6.9236004565545066</v>
      </c>
      <c r="T9" s="69">
        <f>'RD T1'!E66</f>
        <v>4.3573648130190916</v>
      </c>
      <c r="U9" s="69">
        <f t="shared" ref="U9:U32" si="30">SUM(S9:T9)</f>
        <v>11.280965269573599</v>
      </c>
      <c r="W9" t="str">
        <f t="shared" ref="W9:W32" si="31">A9</f>
        <v>12 Other managers and proprietors</v>
      </c>
      <c r="X9" s="69">
        <v>7.1971945258197936</v>
      </c>
      <c r="Y9" s="69">
        <v>7.319311252272847</v>
      </c>
      <c r="Z9" s="69">
        <v>8.3401415189582835</v>
      </c>
      <c r="AA9" s="69">
        <v>10.80945509527333</v>
      </c>
      <c r="AB9" s="69">
        <v>13.788708689787214</v>
      </c>
      <c r="AC9" s="69"/>
      <c r="AD9" s="69">
        <f t="shared" ref="AD9:AD32" si="32">AB9-Z9</f>
        <v>5.4485671708289303</v>
      </c>
      <c r="AE9" s="69">
        <f>'RD T1'!E95</f>
        <v>7.716111367034979</v>
      </c>
      <c r="AF9" s="69">
        <f t="shared" ref="AF9:AF32" si="33">SUM(AD9:AE9)</f>
        <v>13.16467853786391</v>
      </c>
      <c r="AH9" t="str">
        <f t="shared" ref="AH9:AH32" si="34">L9</f>
        <v>12 Other managers and proprietors</v>
      </c>
      <c r="AI9" s="69">
        <v>2.0279546101786106</v>
      </c>
      <c r="AJ9" s="69">
        <v>2.0220496756349857</v>
      </c>
      <c r="AK9" s="69">
        <v>2.4153439800708032</v>
      </c>
      <c r="AL9" s="69">
        <v>2.925209891133131</v>
      </c>
      <c r="AM9" s="69">
        <v>3.708584960148726</v>
      </c>
      <c r="AN9" s="69"/>
      <c r="AO9" s="69">
        <f t="shared" ref="AO9:AO32" si="35">AM9-AK9</f>
        <v>1.2932409800779228</v>
      </c>
      <c r="AP9" s="69">
        <f>'RD T1'!E124</f>
        <v>2.0600895742174767</v>
      </c>
      <c r="AQ9" s="69">
        <f t="shared" ref="AQ9:AQ32" si="36">SUM(AO9:AP9)</f>
        <v>3.3533305542953995</v>
      </c>
      <c r="AS9" t="str">
        <f t="shared" ref="AS9:AS32" si="37">W9</f>
        <v>12 Other managers and proprietors</v>
      </c>
      <c r="AT9" s="69">
        <v>2.3787320876732672</v>
      </c>
      <c r="AU9" s="69">
        <v>2.377716236736986</v>
      </c>
      <c r="AV9" s="69">
        <v>2.6967858824945599</v>
      </c>
      <c r="AW9" s="69">
        <v>3.3760660486826457</v>
      </c>
      <c r="AX9" s="69">
        <v>4.0810197574706812</v>
      </c>
      <c r="AY9" s="69"/>
      <c r="AZ9" s="69">
        <f t="shared" ref="AZ9:AZ32" si="38">AX9-AV9</f>
        <v>1.3842338749761214</v>
      </c>
      <c r="BA9" s="69">
        <f>'RD T1'!E153</f>
        <v>2.1728768848278088</v>
      </c>
      <c r="BB9" s="69">
        <f t="shared" ref="BB9:BB32" si="39">SUM(AZ9:BA9)</f>
        <v>3.5571107598039302</v>
      </c>
      <c r="BD9" t="str">
        <f t="shared" ref="BD9:BD32" si="40">AH9</f>
        <v>12 Other managers and proprietors</v>
      </c>
      <c r="BE9" s="69">
        <v>6.0497240140440391</v>
      </c>
      <c r="BF9" s="69">
        <v>6.4304496070317123</v>
      </c>
      <c r="BG9" s="69">
        <v>6.3718382598832433</v>
      </c>
      <c r="BH9" s="69">
        <v>7.5659087208087561</v>
      </c>
      <c r="BI9" s="69">
        <v>8.074723768249612</v>
      </c>
      <c r="BJ9" s="69"/>
      <c r="BK9" s="69">
        <f t="shared" ref="BK9:BK32" si="41">BI9-BG9</f>
        <v>1.7028855083663688</v>
      </c>
      <c r="BL9" s="69">
        <f>'RD T1'!E182</f>
        <v>3.6081269195612844</v>
      </c>
      <c r="BM9" s="69">
        <f t="shared" ref="BM9:BM32" si="42">SUM(BK9:BL9)</f>
        <v>5.3110124279276532</v>
      </c>
      <c r="BO9" t="str">
        <f t="shared" ref="BO9:BO32" si="43">AS9</f>
        <v>12 Other managers and proprietors</v>
      </c>
      <c r="BP9" s="69">
        <v>6.7815655513329585</v>
      </c>
      <c r="BQ9" s="69">
        <v>7.2457309741157108</v>
      </c>
      <c r="BR9" s="69">
        <v>7.0614701245840843</v>
      </c>
      <c r="BS9" s="69">
        <v>8.9488911994484575</v>
      </c>
      <c r="BT9" s="69">
        <v>8.8052233167940237</v>
      </c>
      <c r="BU9" s="69"/>
      <c r="BV9" s="69">
        <f t="shared" ref="BV9:BV32" si="44">BT9-BR9</f>
        <v>1.7437531922099394</v>
      </c>
      <c r="BW9" s="69">
        <f>'RD T1'!E211</f>
        <v>5.1063240537705852</v>
      </c>
      <c r="BX9" s="69">
        <f t="shared" ref="BX9:BX32" si="45">SUM(BV9:BW9)</f>
        <v>6.8500772459805246</v>
      </c>
      <c r="BZ9" t="str">
        <f t="shared" ref="BZ9:BZ32" si="46">BD9</f>
        <v>12 Other managers and proprietors</v>
      </c>
      <c r="CA9" s="69">
        <v>4.6367836497184651</v>
      </c>
      <c r="CB9" s="69">
        <v>4.6686058675720936</v>
      </c>
      <c r="CC9" s="69">
        <v>4.7107914496189922</v>
      </c>
      <c r="CD9" s="69">
        <v>4.9478161536614271</v>
      </c>
      <c r="CE9" s="69">
        <v>3.6891640228017217</v>
      </c>
      <c r="CF9" s="69"/>
      <c r="CG9" s="69">
        <f t="shared" ref="CG9:CG32" si="47">CE9-CC9</f>
        <v>-1.0216274268172705</v>
      </c>
      <c r="CH9" s="69">
        <f>'RD T1'!E240</f>
        <v>2.2289644963073107</v>
      </c>
      <c r="CI9" s="69">
        <f t="shared" ref="CI9:CI32" si="48">SUM(CG9:CH9)</f>
        <v>1.2073370694900403</v>
      </c>
      <c r="CK9" t="str">
        <f t="shared" ref="CK9:CK32" si="49">BO9</f>
        <v>12 Other managers and proprietors</v>
      </c>
      <c r="CL9" s="69">
        <v>2.1959681877478441</v>
      </c>
      <c r="CM9" s="69">
        <v>2.0043730365200823</v>
      </c>
      <c r="CN9" s="69">
        <v>2.0556756756098382</v>
      </c>
      <c r="CO9" s="69">
        <v>1.8791751871475526</v>
      </c>
      <c r="CP9" s="69">
        <v>1.2897014024614866</v>
      </c>
      <c r="CQ9" s="69"/>
      <c r="CR9" s="69">
        <f t="shared" ref="CR9:CR32" si="50">CP9-CN9</f>
        <v>-0.76597427314835165</v>
      </c>
      <c r="CS9" s="69">
        <f>'RD T1'!E269</f>
        <v>0.65095844411518444</v>
      </c>
      <c r="CT9" s="69">
        <f t="shared" ref="CT9:CT32" si="51">SUM(CR9:CS9)</f>
        <v>-0.11501582903316721</v>
      </c>
    </row>
    <row r="10" spans="1:98" x14ac:dyDescent="0.2">
      <c r="A10" s="10" t="str">
        <f>name!D6</f>
        <v>21 Science, research, engineering and technology professionals</v>
      </c>
      <c r="B10" s="69">
        <v>2.9750946600471129</v>
      </c>
      <c r="C10" s="69">
        <v>4.1816093798855114</v>
      </c>
      <c r="D10" s="69">
        <v>3.8060528645212197</v>
      </c>
      <c r="E10" s="69">
        <v>4.8168611876166363</v>
      </c>
      <c r="F10" s="69">
        <v>6.7031672622736158</v>
      </c>
      <c r="G10" s="11"/>
      <c r="H10" s="69">
        <f t="shared" si="26"/>
        <v>2.8971143977523961</v>
      </c>
      <c r="I10" s="69">
        <f>'RD T1'!E38</f>
        <v>1.9282904773367073</v>
      </c>
      <c r="J10" s="69">
        <f t="shared" si="27"/>
        <v>4.8254048750891032</v>
      </c>
      <c r="L10" t="str">
        <f t="shared" si="28"/>
        <v>21 Science, research, engineering and technology professionals</v>
      </c>
      <c r="M10" s="69">
        <v>10.596454276058079</v>
      </c>
      <c r="N10" s="69">
        <v>15.349157377315775</v>
      </c>
      <c r="O10" s="69">
        <v>14.683876832539905</v>
      </c>
      <c r="P10" s="69">
        <v>19.009941320989217</v>
      </c>
      <c r="Q10" s="69">
        <v>27.221673698303043</v>
      </c>
      <c r="R10" s="11"/>
      <c r="S10" s="69">
        <f t="shared" si="29"/>
        <v>12.537796865763138</v>
      </c>
      <c r="T10" s="69">
        <f>'RD T1'!E67</f>
        <v>8.0570697215430656</v>
      </c>
      <c r="U10" s="69">
        <f t="shared" si="30"/>
        <v>20.594866587306203</v>
      </c>
      <c r="W10" t="str">
        <f t="shared" si="31"/>
        <v>21 Science, research, engineering and technology professionals</v>
      </c>
      <c r="X10" s="69">
        <v>23.318758463474659</v>
      </c>
      <c r="Y10" s="69">
        <v>23.746733212832741</v>
      </c>
      <c r="Z10" s="69">
        <v>26.401686396517672</v>
      </c>
      <c r="AA10" s="69">
        <v>26.608953530547716</v>
      </c>
      <c r="AB10" s="69">
        <v>27.494089947387305</v>
      </c>
      <c r="AC10" s="69"/>
      <c r="AD10" s="69">
        <f t="shared" si="32"/>
        <v>1.0924035508696335</v>
      </c>
      <c r="AE10" s="69">
        <f>'RD T1'!E96</f>
        <v>10.59801667942056</v>
      </c>
      <c r="AF10" s="69">
        <f t="shared" si="33"/>
        <v>11.690420230290194</v>
      </c>
      <c r="AH10" t="str">
        <f t="shared" si="34"/>
        <v>21 Science, research, engineering and technology professionals</v>
      </c>
      <c r="AI10" s="69">
        <v>2.4592625127037642</v>
      </c>
      <c r="AJ10" s="69">
        <v>2.3648946044671195</v>
      </c>
      <c r="AK10" s="69">
        <v>2.7237313383187978</v>
      </c>
      <c r="AL10" s="69">
        <v>2.7132008513861785</v>
      </c>
      <c r="AM10" s="69">
        <v>2.8840806720744867</v>
      </c>
      <c r="AN10" s="69"/>
      <c r="AO10" s="69">
        <f t="shared" si="35"/>
        <v>0.16034933375568894</v>
      </c>
      <c r="AP10" s="69">
        <f>'RD T1'!E125</f>
        <v>1.056074806422479</v>
      </c>
      <c r="AQ10" s="69">
        <f t="shared" si="36"/>
        <v>1.2164241401781679</v>
      </c>
      <c r="AS10" t="str">
        <f t="shared" si="37"/>
        <v>21 Science, research, engineering and technology professionals</v>
      </c>
      <c r="AT10" s="69">
        <v>6.726569434133304</v>
      </c>
      <c r="AU10" s="69">
        <v>6.6579186261387688</v>
      </c>
      <c r="AV10" s="69">
        <v>7.3926202679328066</v>
      </c>
      <c r="AW10" s="69">
        <v>6.7941203860983128</v>
      </c>
      <c r="AX10" s="69">
        <v>6.6273695418984095</v>
      </c>
      <c r="AY10" s="69"/>
      <c r="AZ10" s="69">
        <f t="shared" si="38"/>
        <v>-0.76525072603439703</v>
      </c>
      <c r="BA10" s="69">
        <f>'RD T1'!E154</f>
        <v>2.4281745856678407</v>
      </c>
      <c r="BB10" s="69">
        <f t="shared" si="39"/>
        <v>1.6629238596334437</v>
      </c>
      <c r="BD10" t="str">
        <f t="shared" si="40"/>
        <v>21 Science, research, engineering and technology professionals</v>
      </c>
      <c r="BE10" s="69">
        <v>8.6662604730314019</v>
      </c>
      <c r="BF10" s="69">
        <v>10.521266723255385</v>
      </c>
      <c r="BG10" s="69">
        <v>11.144340460863855</v>
      </c>
      <c r="BH10" s="69">
        <v>10.545826347147122</v>
      </c>
      <c r="BI10" s="69">
        <v>10.473709215054093</v>
      </c>
      <c r="BJ10" s="69"/>
      <c r="BK10" s="69">
        <f t="shared" si="41"/>
        <v>-0.67063124580976208</v>
      </c>
      <c r="BL10" s="69">
        <f>'RD T1'!E183</f>
        <v>3.1960786366335721</v>
      </c>
      <c r="BM10" s="69">
        <f t="shared" si="42"/>
        <v>2.52544739082381</v>
      </c>
      <c r="BO10" t="str">
        <f t="shared" si="43"/>
        <v>21 Science, research, engineering and technology professionals</v>
      </c>
      <c r="BP10" s="69">
        <v>6.8737239041468525</v>
      </c>
      <c r="BQ10" s="69">
        <v>7.987785255260146</v>
      </c>
      <c r="BR10" s="69">
        <v>8.0409723297267099</v>
      </c>
      <c r="BS10" s="69">
        <v>7.9602437844049421</v>
      </c>
      <c r="BT10" s="69">
        <v>7.0147416128942153</v>
      </c>
      <c r="BU10" s="69"/>
      <c r="BV10" s="69">
        <f t="shared" si="44"/>
        <v>-1.0262307168324947</v>
      </c>
      <c r="BW10" s="69">
        <f>'RD T1'!E212</f>
        <v>2.6759426981152838</v>
      </c>
      <c r="BX10" s="69">
        <f t="shared" si="45"/>
        <v>1.6497119812827892</v>
      </c>
      <c r="BZ10" t="str">
        <f t="shared" si="46"/>
        <v>21 Science, research, engineering and technology professionals</v>
      </c>
      <c r="CA10" s="69">
        <v>4.084814047407721</v>
      </c>
      <c r="CB10" s="69">
        <v>4.356134025048199</v>
      </c>
      <c r="CC10" s="69">
        <v>4.7318273389947096</v>
      </c>
      <c r="CD10" s="69">
        <v>4.1080838296719273</v>
      </c>
      <c r="CE10" s="69">
        <v>2.8357564754948066</v>
      </c>
      <c r="CF10" s="69"/>
      <c r="CG10" s="69">
        <f t="shared" si="47"/>
        <v>-1.8960708634999031</v>
      </c>
      <c r="CH10" s="69">
        <f>'RD T1'!E241</f>
        <v>1.171025024677067</v>
      </c>
      <c r="CI10" s="69">
        <f t="shared" si="48"/>
        <v>-0.72504583882283602</v>
      </c>
      <c r="CK10" t="str">
        <f t="shared" si="49"/>
        <v>21 Science, research, engineering and technology professionals</v>
      </c>
      <c r="CL10" s="69">
        <v>1.2966217480580682</v>
      </c>
      <c r="CM10" s="69">
        <v>1.4838729381417377</v>
      </c>
      <c r="CN10" s="69">
        <v>1.7257620579328976</v>
      </c>
      <c r="CO10" s="69">
        <v>1.355785047257245</v>
      </c>
      <c r="CP10" s="69">
        <v>1.0767816565066419</v>
      </c>
      <c r="CQ10" s="69"/>
      <c r="CR10" s="69">
        <f t="shared" si="50"/>
        <v>-0.64898040142625568</v>
      </c>
      <c r="CS10" s="69">
        <f>'RD T1'!E270</f>
        <v>0.40865053457125117</v>
      </c>
      <c r="CT10" s="69">
        <f t="shared" si="51"/>
        <v>-0.24032986685500451</v>
      </c>
    </row>
    <row r="11" spans="1:98" x14ac:dyDescent="0.2">
      <c r="A11" s="10" t="str">
        <f>name!D7</f>
        <v>22 Health professionals</v>
      </c>
      <c r="B11" s="69">
        <v>2.7539628641585625</v>
      </c>
      <c r="C11" s="69">
        <v>4.7712084029722055</v>
      </c>
      <c r="D11" s="69">
        <v>4.6416466270257182</v>
      </c>
      <c r="E11" s="69">
        <v>6.2482890258633184</v>
      </c>
      <c r="F11" s="69">
        <v>9.3810282012706754</v>
      </c>
      <c r="G11" s="11"/>
      <c r="H11" s="69">
        <f t="shared" si="26"/>
        <v>4.7393815742449572</v>
      </c>
      <c r="I11" s="69">
        <f>'RD T1'!E39</f>
        <v>3.3767986026227343</v>
      </c>
      <c r="J11" s="69">
        <f t="shared" si="27"/>
        <v>8.116180176867692</v>
      </c>
      <c r="L11" t="str">
        <f t="shared" si="28"/>
        <v>22 Health professionals</v>
      </c>
      <c r="M11" s="69">
        <v>8.2114134375556542</v>
      </c>
      <c r="N11" s="69">
        <v>14.187641297161093</v>
      </c>
      <c r="O11" s="69">
        <v>14.005549932343957</v>
      </c>
      <c r="P11" s="69">
        <v>18.216074100066912</v>
      </c>
      <c r="Q11" s="69">
        <v>26.587710736390299</v>
      </c>
      <c r="R11" s="11"/>
      <c r="S11" s="69">
        <f t="shared" si="29"/>
        <v>12.582160804046342</v>
      </c>
      <c r="T11" s="69">
        <f>'RD T1'!E68</f>
        <v>10.259417282087441</v>
      </c>
      <c r="U11" s="69">
        <f t="shared" si="30"/>
        <v>22.841578086133783</v>
      </c>
      <c r="W11" t="str">
        <f t="shared" si="31"/>
        <v>22 Health professionals</v>
      </c>
      <c r="X11" s="69">
        <v>20.630244394634765</v>
      </c>
      <c r="Y11" s="69">
        <v>25.005350921186924</v>
      </c>
      <c r="Z11" s="69">
        <v>26.532052045758192</v>
      </c>
      <c r="AA11" s="69">
        <v>29.233424150996264</v>
      </c>
      <c r="AB11" s="69">
        <v>30.971578022796372</v>
      </c>
      <c r="AC11" s="69"/>
      <c r="AD11" s="69">
        <f t="shared" si="32"/>
        <v>4.4395259770381799</v>
      </c>
      <c r="AE11" s="69">
        <f>'RD T1'!E97</f>
        <v>17.303623099953555</v>
      </c>
      <c r="AF11" s="69">
        <f t="shared" si="33"/>
        <v>21.743149076991735</v>
      </c>
      <c r="AH11" t="str">
        <f t="shared" si="34"/>
        <v>22 Health professionals</v>
      </c>
      <c r="AI11" s="69">
        <v>10.868108811825037</v>
      </c>
      <c r="AJ11" s="69">
        <v>9.1618253031189525</v>
      </c>
      <c r="AK11" s="69">
        <v>8.9493401994667892</v>
      </c>
      <c r="AL11" s="69">
        <v>5.398798858507095</v>
      </c>
      <c r="AM11" s="69">
        <v>1.9677975730619341</v>
      </c>
      <c r="AN11" s="69"/>
      <c r="AO11" s="69">
        <f t="shared" si="35"/>
        <v>-6.9815426264048552</v>
      </c>
      <c r="AP11" s="69">
        <f>'RD T1'!E126</f>
        <v>1.814734296938594</v>
      </c>
      <c r="AQ11" s="69">
        <f t="shared" si="36"/>
        <v>-5.166808329466261</v>
      </c>
      <c r="AS11" t="str">
        <f t="shared" si="37"/>
        <v>22 Health professionals</v>
      </c>
      <c r="AT11" s="69">
        <v>1.3525301711671411</v>
      </c>
      <c r="AU11" s="69">
        <v>1.5472154917856402</v>
      </c>
      <c r="AV11" s="69">
        <v>1.7576455410389529</v>
      </c>
      <c r="AW11" s="69">
        <v>1.8355152758415889</v>
      </c>
      <c r="AX11" s="69">
        <v>1.9614657859589002</v>
      </c>
      <c r="AY11" s="69"/>
      <c r="AZ11" s="69">
        <f t="shared" si="38"/>
        <v>0.20382024491994732</v>
      </c>
      <c r="BA11" s="69">
        <f>'RD T1'!E155</f>
        <v>0.95865096740739852</v>
      </c>
      <c r="BB11" s="69">
        <f t="shared" si="39"/>
        <v>1.162471212327346</v>
      </c>
      <c r="BD11" t="str">
        <f t="shared" si="40"/>
        <v>22 Health professionals</v>
      </c>
      <c r="BE11" s="69">
        <v>5.7296907808678199</v>
      </c>
      <c r="BF11" s="69">
        <v>8.2101613458999338</v>
      </c>
      <c r="BG11" s="69">
        <v>7.4558120751363886</v>
      </c>
      <c r="BH11" s="69">
        <v>8.304505730911357</v>
      </c>
      <c r="BI11" s="69">
        <v>7.8874916690877868</v>
      </c>
      <c r="BJ11" s="69"/>
      <c r="BK11" s="69">
        <f t="shared" si="41"/>
        <v>0.43167959395139821</v>
      </c>
      <c r="BL11" s="69">
        <f>'RD T1'!E184</f>
        <v>4.5771939745551524</v>
      </c>
      <c r="BM11" s="69">
        <f t="shared" si="42"/>
        <v>5.0088735685065506</v>
      </c>
      <c r="BO11" t="str">
        <f t="shared" si="43"/>
        <v>22 Health professionals</v>
      </c>
      <c r="BP11" s="69">
        <v>5.0108411330755134</v>
      </c>
      <c r="BQ11" s="69">
        <v>6.513298086502866</v>
      </c>
      <c r="BR11" s="69">
        <v>5.3853902326265608</v>
      </c>
      <c r="BS11" s="69">
        <v>5.8957593374684354</v>
      </c>
      <c r="BT11" s="69">
        <v>4.8066353060584346</v>
      </c>
      <c r="BU11" s="69"/>
      <c r="BV11" s="69">
        <f t="shared" si="44"/>
        <v>-0.57875492656812622</v>
      </c>
      <c r="BW11" s="69">
        <f>'RD T1'!E213</f>
        <v>2.8974288987879642</v>
      </c>
      <c r="BX11" s="69">
        <f t="shared" si="45"/>
        <v>2.318673972219838</v>
      </c>
      <c r="BZ11" t="str">
        <f t="shared" si="46"/>
        <v>22 Health professionals</v>
      </c>
      <c r="CA11" s="69">
        <v>2.6831276652820728</v>
      </c>
      <c r="CB11" s="69">
        <v>3.3979690680752199</v>
      </c>
      <c r="CC11" s="69">
        <v>2.589431651607486</v>
      </c>
      <c r="CD11" s="69">
        <v>2.2957605683006781</v>
      </c>
      <c r="CE11" s="69">
        <v>1.1313917871187746</v>
      </c>
      <c r="CF11" s="69"/>
      <c r="CG11" s="69">
        <f t="shared" si="47"/>
        <v>-1.4580398644887114</v>
      </c>
      <c r="CH11" s="69">
        <f>'RD T1'!E242</f>
        <v>0.83394193899505176</v>
      </c>
      <c r="CI11" s="69">
        <f t="shared" si="48"/>
        <v>-0.62409792549365961</v>
      </c>
      <c r="CK11" t="str">
        <f t="shared" si="49"/>
        <v>22 Health professionals</v>
      </c>
      <c r="CL11" s="69">
        <v>0.51173501868918525</v>
      </c>
      <c r="CM11" s="69">
        <v>0.63813350506336186</v>
      </c>
      <c r="CN11" s="69">
        <v>0.799450879372546</v>
      </c>
      <c r="CO11" s="69">
        <v>0.73821643715797158</v>
      </c>
      <c r="CP11" s="69">
        <v>0.86066872590676635</v>
      </c>
      <c r="CQ11" s="69"/>
      <c r="CR11" s="69">
        <f t="shared" si="50"/>
        <v>6.1217846534220355E-2</v>
      </c>
      <c r="CS11" s="69">
        <f>'RD T1'!E271</f>
        <v>0.35409893582664909</v>
      </c>
      <c r="CT11" s="69">
        <f t="shared" si="51"/>
        <v>0.41531678236086944</v>
      </c>
    </row>
    <row r="12" spans="1:98" x14ac:dyDescent="0.2">
      <c r="A12" s="10" t="str">
        <f>name!D8</f>
        <v>23 Teaching and other educational professionals</v>
      </c>
      <c r="B12" s="69">
        <v>4.6091551171604133</v>
      </c>
      <c r="C12" s="69">
        <v>5.6833983853540158</v>
      </c>
      <c r="D12" s="69">
        <v>5.8629337478955357</v>
      </c>
      <c r="E12" s="69">
        <v>7.0598297553071534</v>
      </c>
      <c r="F12" s="69">
        <v>9.02576417304663</v>
      </c>
      <c r="G12" s="11"/>
      <c r="H12" s="69">
        <f t="shared" si="26"/>
        <v>3.1628304251510944</v>
      </c>
      <c r="I12" s="69">
        <f>'RD T1'!E40</f>
        <v>3.721874714935189</v>
      </c>
      <c r="J12" s="69">
        <f t="shared" si="27"/>
        <v>6.8847051400862833</v>
      </c>
      <c r="L12" t="str">
        <f t="shared" si="28"/>
        <v>23 Teaching and other educational professionals</v>
      </c>
      <c r="M12" s="69">
        <v>25.59595180760568</v>
      </c>
      <c r="N12" s="69">
        <v>32.952210192324188</v>
      </c>
      <c r="O12" s="69">
        <v>34.322654826816795</v>
      </c>
      <c r="P12" s="69">
        <v>40.861124719117733</v>
      </c>
      <c r="Q12" s="69">
        <v>51.920006526149287</v>
      </c>
      <c r="R12" s="11"/>
      <c r="S12" s="69">
        <f t="shared" si="29"/>
        <v>17.597351699332492</v>
      </c>
      <c r="T12" s="69">
        <f>'RD T1'!E69</f>
        <v>22.222178671499474</v>
      </c>
      <c r="U12" s="69">
        <f t="shared" si="30"/>
        <v>39.81953037083197</v>
      </c>
      <c r="W12" t="str">
        <f t="shared" si="31"/>
        <v>23 Teaching and other educational professionals</v>
      </c>
      <c r="X12" s="69">
        <v>19.273020718997572</v>
      </c>
      <c r="Y12" s="69">
        <v>15.0421673095116</v>
      </c>
      <c r="Z12" s="69">
        <v>16.834388277172231</v>
      </c>
      <c r="AA12" s="69">
        <v>14.217240920672804</v>
      </c>
      <c r="AB12" s="69">
        <v>10.417734857229757</v>
      </c>
      <c r="AC12" s="69"/>
      <c r="AD12" s="69">
        <f t="shared" si="32"/>
        <v>-6.4166534199424738</v>
      </c>
      <c r="AE12" s="69">
        <f>'RD T1'!E98</f>
        <v>7.1992140028089642</v>
      </c>
      <c r="AF12" s="69">
        <f t="shared" si="33"/>
        <v>0.78256058286649033</v>
      </c>
      <c r="AH12" t="str">
        <f t="shared" si="34"/>
        <v>23 Teaching and other educational professionals</v>
      </c>
      <c r="AI12" s="69">
        <v>2.6782843545680537</v>
      </c>
      <c r="AJ12" s="69">
        <v>1.287884154681129</v>
      </c>
      <c r="AK12" s="69">
        <v>1.2645239562645383</v>
      </c>
      <c r="AL12" s="69">
        <v>0.77837288202771138</v>
      </c>
      <c r="AM12" s="69">
        <v>0.76302000009824211</v>
      </c>
      <c r="AN12" s="69"/>
      <c r="AO12" s="69">
        <f t="shared" si="35"/>
        <v>-0.50150395616629617</v>
      </c>
      <c r="AP12" s="69">
        <f>'RD T1'!E127</f>
        <v>0.2419346996540587</v>
      </c>
      <c r="AQ12" s="69">
        <f t="shared" si="36"/>
        <v>-0.2595692565122375</v>
      </c>
      <c r="AS12" t="str">
        <f t="shared" si="37"/>
        <v>23 Teaching and other educational professionals</v>
      </c>
      <c r="AT12" s="69">
        <v>0.63300765852137808</v>
      </c>
      <c r="AU12" s="69">
        <v>0.53268564342222213</v>
      </c>
      <c r="AV12" s="69">
        <v>0.60874456826065326</v>
      </c>
      <c r="AW12" s="69">
        <v>0.50322806067747106</v>
      </c>
      <c r="AX12" s="69">
        <v>0.42388987345146745</v>
      </c>
      <c r="AY12" s="69"/>
      <c r="AZ12" s="69">
        <f t="shared" si="38"/>
        <v>-0.18485469480918582</v>
      </c>
      <c r="BA12" s="69">
        <f>'RD T1'!E156</f>
        <v>0.23896394986615085</v>
      </c>
      <c r="BB12" s="69">
        <f t="shared" si="39"/>
        <v>5.4109255056965039E-2</v>
      </c>
      <c r="BD12" t="str">
        <f t="shared" si="40"/>
        <v>23 Teaching and other educational professionals</v>
      </c>
      <c r="BE12" s="69">
        <v>2.3594657723129249</v>
      </c>
      <c r="BF12" s="69">
        <v>2.4312126424207596</v>
      </c>
      <c r="BG12" s="69">
        <v>2.6447924078944571</v>
      </c>
      <c r="BH12" s="69">
        <v>2.6684987797200308</v>
      </c>
      <c r="BI12" s="69">
        <v>2.7265829911952792</v>
      </c>
      <c r="BJ12" s="69"/>
      <c r="BK12" s="69">
        <f t="shared" si="41"/>
        <v>8.1790583300822117E-2</v>
      </c>
      <c r="BL12" s="69">
        <f>'RD T1'!E185</f>
        <v>1.1871849791127451</v>
      </c>
      <c r="BM12" s="69">
        <f t="shared" si="42"/>
        <v>1.2689755624135672</v>
      </c>
      <c r="BO12" t="str">
        <f t="shared" si="43"/>
        <v>23 Teaching and other educational professionals</v>
      </c>
      <c r="BP12" s="69">
        <v>2.2554464658599755</v>
      </c>
      <c r="BQ12" s="69">
        <v>2.2585252895085737</v>
      </c>
      <c r="BR12" s="69">
        <v>2.0414929962351955</v>
      </c>
      <c r="BS12" s="69">
        <v>2.0424579969803061</v>
      </c>
      <c r="BT12" s="69">
        <v>1.6245458575757914</v>
      </c>
      <c r="BU12" s="69"/>
      <c r="BV12" s="69">
        <f t="shared" si="44"/>
        <v>-0.41694713865940414</v>
      </c>
      <c r="BW12" s="69">
        <f>'RD T1'!E214</f>
        <v>0.98848393624017783</v>
      </c>
      <c r="BX12" s="69">
        <f t="shared" si="45"/>
        <v>0.57153679758077369</v>
      </c>
      <c r="BZ12" t="str">
        <f t="shared" si="46"/>
        <v>23 Teaching and other educational professionals</v>
      </c>
      <c r="CA12" s="69">
        <v>1.4765047831403286</v>
      </c>
      <c r="CB12" s="69">
        <v>1.4139945812081001</v>
      </c>
      <c r="CC12" s="69">
        <v>1.4278156204319989</v>
      </c>
      <c r="CD12" s="69">
        <v>1.2389652041392016</v>
      </c>
      <c r="CE12" s="69">
        <v>0.73949589372431468</v>
      </c>
      <c r="CF12" s="69"/>
      <c r="CG12" s="69">
        <f t="shared" si="47"/>
        <v>-0.68831972670768427</v>
      </c>
      <c r="CH12" s="69">
        <f>'RD T1'!E243</f>
        <v>0.51471130026662504</v>
      </c>
      <c r="CI12" s="69">
        <f t="shared" si="48"/>
        <v>-0.17360842644105923</v>
      </c>
      <c r="CK12" t="str">
        <f t="shared" si="49"/>
        <v>23 Teaching and other educational professionals</v>
      </c>
      <c r="CL12" s="69">
        <v>0.40111322224606338</v>
      </c>
      <c r="CM12" s="69">
        <v>0.41710991754192256</v>
      </c>
      <c r="CN12" s="69">
        <v>0.57527833036587939</v>
      </c>
      <c r="CO12" s="69">
        <v>0.44882528135002359</v>
      </c>
      <c r="CP12" s="69">
        <v>0.3265307208835847</v>
      </c>
      <c r="CQ12" s="69"/>
      <c r="CR12" s="69">
        <f t="shared" si="50"/>
        <v>-0.24874760948229468</v>
      </c>
      <c r="CS12" s="69">
        <f>'RD T1'!E272</f>
        <v>0.18756976118407898</v>
      </c>
      <c r="CT12" s="69">
        <f t="shared" si="51"/>
        <v>-6.1177848298215709E-2</v>
      </c>
    </row>
    <row r="13" spans="1:98" x14ac:dyDescent="0.2">
      <c r="A13" s="10" t="str">
        <f>name!D9</f>
        <v>24 Business, media and public service professionals</v>
      </c>
      <c r="B13" s="69">
        <v>0.9913681842072255</v>
      </c>
      <c r="C13" s="69">
        <v>1.4677178999596088</v>
      </c>
      <c r="D13" s="69">
        <v>1.4933384901636293</v>
      </c>
      <c r="E13" s="69">
        <v>2.1088534351214694</v>
      </c>
      <c r="F13" s="69">
        <v>3.2582082746602494</v>
      </c>
      <c r="G13" s="11"/>
      <c r="H13" s="69">
        <f t="shared" si="26"/>
        <v>1.7648697844966201</v>
      </c>
      <c r="I13" s="69">
        <f>'RD T1'!E41</f>
        <v>1.1367759538528066</v>
      </c>
      <c r="J13" s="69">
        <f t="shared" si="27"/>
        <v>2.9016457383494267</v>
      </c>
      <c r="L13" t="str">
        <f t="shared" si="28"/>
        <v>24 Business, media and public service professionals</v>
      </c>
      <c r="M13" s="69">
        <v>11.979659046157089</v>
      </c>
      <c r="N13" s="69">
        <v>18.46662234092004</v>
      </c>
      <c r="O13" s="69">
        <v>18.51362310398115</v>
      </c>
      <c r="P13" s="69">
        <v>24.106395176371066</v>
      </c>
      <c r="Q13" s="69">
        <v>33.869432362253164</v>
      </c>
      <c r="R13" s="11"/>
      <c r="S13" s="69">
        <f t="shared" si="29"/>
        <v>15.355809258272014</v>
      </c>
      <c r="T13" s="69">
        <f>'RD T1'!E70</f>
        <v>12.635799794032328</v>
      </c>
      <c r="U13" s="69">
        <f t="shared" si="30"/>
        <v>27.991609052304341</v>
      </c>
      <c r="W13" t="str">
        <f t="shared" si="31"/>
        <v>24 Business, media and public service professionals</v>
      </c>
      <c r="X13" s="69">
        <v>25.405575929506451</v>
      </c>
      <c r="Y13" s="69">
        <v>26.996460077859233</v>
      </c>
      <c r="Z13" s="69">
        <v>31.727053233763112</v>
      </c>
      <c r="AA13" s="69">
        <v>34.461397698077313</v>
      </c>
      <c r="AB13" s="69">
        <v>37.258225748818425</v>
      </c>
      <c r="AC13" s="69"/>
      <c r="AD13" s="69">
        <f t="shared" si="32"/>
        <v>5.5311725150553137</v>
      </c>
      <c r="AE13" s="69">
        <f>'RD T1'!E99</f>
        <v>18.391880379776946</v>
      </c>
      <c r="AF13" s="69">
        <f t="shared" si="33"/>
        <v>23.92305289483226</v>
      </c>
      <c r="AH13" t="str">
        <f t="shared" si="34"/>
        <v>24 Business, media and public service professionals</v>
      </c>
      <c r="AI13" s="69">
        <v>2.7799748726378297</v>
      </c>
      <c r="AJ13" s="69">
        <v>2.6339073033353144</v>
      </c>
      <c r="AK13" s="69">
        <v>3.158780414733469</v>
      </c>
      <c r="AL13" s="69">
        <v>3.067851142864932</v>
      </c>
      <c r="AM13" s="69">
        <v>3.2033102557656337</v>
      </c>
      <c r="AN13" s="69"/>
      <c r="AO13" s="69">
        <f t="shared" si="35"/>
        <v>4.4529841032164619E-2</v>
      </c>
      <c r="AP13" s="69">
        <f>'RD T1'!E128</f>
        <v>1.2019172556907338</v>
      </c>
      <c r="AQ13" s="69">
        <f t="shared" si="36"/>
        <v>1.2464470967228984</v>
      </c>
      <c r="AS13" t="str">
        <f t="shared" si="37"/>
        <v>24 Business, media and public service professionals</v>
      </c>
      <c r="AT13" s="69">
        <v>4.1762862516427921</v>
      </c>
      <c r="AU13" s="69">
        <v>4.2102466905823173</v>
      </c>
      <c r="AV13" s="69">
        <v>4.979911868789463</v>
      </c>
      <c r="AW13" s="69">
        <v>5.3944470166453025</v>
      </c>
      <c r="AX13" s="69">
        <v>5.9447866844431703</v>
      </c>
      <c r="AY13" s="69"/>
      <c r="AZ13" s="69">
        <f t="shared" si="38"/>
        <v>0.96487481565370725</v>
      </c>
      <c r="BA13" s="69">
        <f>'RD T1'!E157</f>
        <v>2.7001925519065786</v>
      </c>
      <c r="BB13" s="69">
        <f t="shared" si="39"/>
        <v>3.6650673675602858</v>
      </c>
      <c r="BD13" t="str">
        <f t="shared" si="40"/>
        <v>24 Business, media and public service professionals</v>
      </c>
      <c r="BE13" s="69">
        <v>8.7901664670965545</v>
      </c>
      <c r="BF13" s="69">
        <v>11.14395647027842</v>
      </c>
      <c r="BG13" s="69">
        <v>12.235555051877876</v>
      </c>
      <c r="BH13" s="69">
        <v>13.54875402878398</v>
      </c>
      <c r="BI13" s="69">
        <v>14.52399511538899</v>
      </c>
      <c r="BJ13" s="69"/>
      <c r="BK13" s="69">
        <f t="shared" si="41"/>
        <v>2.2884400635111142</v>
      </c>
      <c r="BL13" s="69">
        <f>'RD T1'!E186</f>
        <v>5.8350476430547928</v>
      </c>
      <c r="BM13" s="69">
        <f t="shared" si="42"/>
        <v>8.123487706565907</v>
      </c>
      <c r="BO13" t="str">
        <f t="shared" si="43"/>
        <v>24 Business, media and public service professionals</v>
      </c>
      <c r="BP13" s="69">
        <v>7.0294402314072784</v>
      </c>
      <c r="BQ13" s="69">
        <v>7.9912078274519951</v>
      </c>
      <c r="BR13" s="69">
        <v>7.7655747255155259</v>
      </c>
      <c r="BS13" s="69">
        <v>8.0900095209913747</v>
      </c>
      <c r="BT13" s="69">
        <v>6.9941417255876654</v>
      </c>
      <c r="BU13" s="69"/>
      <c r="BV13" s="69">
        <f t="shared" si="44"/>
        <v>-0.77143299992786041</v>
      </c>
      <c r="BW13" s="69">
        <f>'RD T1'!E215</f>
        <v>3.3604514182382537</v>
      </c>
      <c r="BX13" s="69">
        <f t="shared" si="45"/>
        <v>2.5890184183103933</v>
      </c>
      <c r="BZ13" t="str">
        <f t="shared" si="46"/>
        <v>24 Business, media and public service professionals</v>
      </c>
      <c r="CA13" s="69">
        <v>4.2100182599930758</v>
      </c>
      <c r="CB13" s="69">
        <v>4.6167973113092877</v>
      </c>
      <c r="CC13" s="69">
        <v>4.8075897698605496</v>
      </c>
      <c r="CD13" s="69">
        <v>4.3658155268493752</v>
      </c>
      <c r="CE13" s="69">
        <v>2.8376808579909603</v>
      </c>
      <c r="CF13" s="69"/>
      <c r="CG13" s="69">
        <f t="shared" si="47"/>
        <v>-1.9699089118695894</v>
      </c>
      <c r="CH13" s="69">
        <f>'RD T1'!E244</f>
        <v>1.5422316548403201</v>
      </c>
      <c r="CI13" s="69">
        <f t="shared" si="48"/>
        <v>-0.42767725702926929</v>
      </c>
      <c r="CK13" t="str">
        <f t="shared" si="49"/>
        <v>24 Business, media and public service professionals</v>
      </c>
      <c r="CL13" s="69">
        <v>1.416491201205172</v>
      </c>
      <c r="CM13" s="69">
        <v>1.5834433566926569</v>
      </c>
      <c r="CN13" s="69">
        <v>1.9175426825161481</v>
      </c>
      <c r="CO13" s="69">
        <v>1.464581827949974</v>
      </c>
      <c r="CP13" s="69">
        <v>1.111412533815122</v>
      </c>
      <c r="CQ13" s="69"/>
      <c r="CR13" s="69">
        <f t="shared" si="50"/>
        <v>-0.80613014870102617</v>
      </c>
      <c r="CS13" s="69">
        <f>'RD T1'!E273</f>
        <v>0.51162498807568324</v>
      </c>
      <c r="CT13" s="69">
        <f t="shared" si="51"/>
        <v>-0.29450516062534293</v>
      </c>
    </row>
    <row r="14" spans="1:98" x14ac:dyDescent="0.2">
      <c r="A14" s="10" t="str">
        <f>name!D10</f>
        <v>31 Science, engineering and technology associate professionals</v>
      </c>
      <c r="B14" s="69">
        <v>0.32228102046981971</v>
      </c>
      <c r="C14" s="69">
        <v>0.46653110667264996</v>
      </c>
      <c r="D14" s="69">
        <v>0.44868847528814837</v>
      </c>
      <c r="E14" s="69">
        <v>0.53730923335837044</v>
      </c>
      <c r="F14" s="69">
        <v>0.87203668981166438</v>
      </c>
      <c r="G14" s="11"/>
      <c r="H14" s="69">
        <f t="shared" si="26"/>
        <v>0.42334821452351601</v>
      </c>
      <c r="I14" s="69">
        <f>'RD T1'!E42</f>
        <v>0.27964124439160759</v>
      </c>
      <c r="J14" s="69">
        <f t="shared" si="27"/>
        <v>0.70298945891512354</v>
      </c>
      <c r="L14" t="str">
        <f t="shared" si="28"/>
        <v>31 Science, engineering and technology associate professionals</v>
      </c>
      <c r="M14" s="69">
        <v>2.0350966679247917</v>
      </c>
      <c r="N14" s="69">
        <v>2.9980321168913084</v>
      </c>
      <c r="O14" s="69">
        <v>2.8779294261192017</v>
      </c>
      <c r="P14" s="69">
        <v>3.0670933002468406</v>
      </c>
      <c r="Q14" s="69">
        <v>4.2843489613640822</v>
      </c>
      <c r="R14" s="11"/>
      <c r="S14" s="69">
        <f t="shared" si="29"/>
        <v>1.4064195352448805</v>
      </c>
      <c r="T14" s="69">
        <f>'RD T1'!E71</f>
        <v>1.4131508028337312</v>
      </c>
      <c r="U14" s="69">
        <f t="shared" si="30"/>
        <v>2.8195703380786119</v>
      </c>
      <c r="W14" t="str">
        <f t="shared" si="31"/>
        <v>31 Science, engineering and technology associate professionals</v>
      </c>
      <c r="X14" s="69">
        <v>5.5222696005530283</v>
      </c>
      <c r="Y14" s="69">
        <v>5.8971016529468461</v>
      </c>
      <c r="Z14" s="69">
        <v>6.5723782521374057</v>
      </c>
      <c r="AA14" s="69">
        <v>5.9524580483151386</v>
      </c>
      <c r="AB14" s="69">
        <v>6.5164736379391321</v>
      </c>
      <c r="AC14" s="69"/>
      <c r="AD14" s="69">
        <f t="shared" si="32"/>
        <v>-5.5904614198273528E-2</v>
      </c>
      <c r="AE14" s="69">
        <f>'RD T1'!E100</f>
        <v>2.7324709319064846</v>
      </c>
      <c r="AF14" s="69">
        <f t="shared" si="33"/>
        <v>2.6765663177082111</v>
      </c>
      <c r="AH14" t="str">
        <f t="shared" si="34"/>
        <v>31 Science, engineering and technology associate professionals</v>
      </c>
      <c r="AI14" s="69">
        <v>0.96059249607298502</v>
      </c>
      <c r="AJ14" s="69">
        <v>1.0835756730653474</v>
      </c>
      <c r="AK14" s="69">
        <v>1.287875821709775</v>
      </c>
      <c r="AL14" s="69">
        <v>1.2751101767912596</v>
      </c>
      <c r="AM14" s="69">
        <v>1.6593510470465473</v>
      </c>
      <c r="AN14" s="69"/>
      <c r="AO14" s="69">
        <f t="shared" si="35"/>
        <v>0.37147522533677235</v>
      </c>
      <c r="AP14" s="69">
        <f>'RD T1'!E129</f>
        <v>0.64466304316859513</v>
      </c>
      <c r="AQ14" s="69">
        <f t="shared" si="36"/>
        <v>1.0161382685053675</v>
      </c>
      <c r="AS14" t="str">
        <f t="shared" si="37"/>
        <v>31 Science, engineering and technology associate professionals</v>
      </c>
      <c r="AT14" s="69">
        <v>2.5819343503797918</v>
      </c>
      <c r="AU14" s="69">
        <v>2.5047754948819487</v>
      </c>
      <c r="AV14" s="69">
        <v>2.7319105924336475</v>
      </c>
      <c r="AW14" s="69">
        <v>2.2319418621121261</v>
      </c>
      <c r="AX14" s="69">
        <v>2.1802966031842415</v>
      </c>
      <c r="AY14" s="69"/>
      <c r="AZ14" s="69">
        <f t="shared" si="38"/>
        <v>-0.55161398924940608</v>
      </c>
      <c r="BA14" s="69">
        <f>'RD T1'!E158</f>
        <v>0.8484276621441762</v>
      </c>
      <c r="BB14" s="69">
        <f t="shared" si="39"/>
        <v>0.29681367289477012</v>
      </c>
      <c r="BD14" t="str">
        <f t="shared" si="40"/>
        <v>31 Science, engineering and technology associate professionals</v>
      </c>
      <c r="BE14" s="69">
        <v>3.9337714618054624</v>
      </c>
      <c r="BF14" s="69">
        <v>4.2611172601706508</v>
      </c>
      <c r="BG14" s="69">
        <v>4.6009255631946031</v>
      </c>
      <c r="BH14" s="69">
        <v>3.5860045332403514</v>
      </c>
      <c r="BI14" s="69">
        <v>2.9928290112479417</v>
      </c>
      <c r="BJ14" s="69"/>
      <c r="BK14" s="69">
        <f t="shared" si="41"/>
        <v>-1.6080965519466615</v>
      </c>
      <c r="BL14" s="69">
        <f>'RD T1'!E187</f>
        <v>1.1965192779074374</v>
      </c>
      <c r="BM14" s="69">
        <f t="shared" si="42"/>
        <v>-0.41157727403922406</v>
      </c>
      <c r="BO14" t="str">
        <f t="shared" si="43"/>
        <v>31 Science, engineering and technology associate professionals</v>
      </c>
      <c r="BP14" s="69">
        <v>3.149961374800772</v>
      </c>
      <c r="BQ14" s="69">
        <v>3.7467314208300366</v>
      </c>
      <c r="BR14" s="69">
        <v>3.8302954974826591</v>
      </c>
      <c r="BS14" s="69">
        <v>3.3180737988137539</v>
      </c>
      <c r="BT14" s="69">
        <v>3.0983236130187328</v>
      </c>
      <c r="BU14" s="69"/>
      <c r="BV14" s="69">
        <f t="shared" si="44"/>
        <v>-0.73197188446392625</v>
      </c>
      <c r="BW14" s="69">
        <f>'RD T1'!E216</f>
        <v>1.2617890445664082</v>
      </c>
      <c r="BX14" s="69">
        <f t="shared" si="45"/>
        <v>0.52981716010248192</v>
      </c>
      <c r="BZ14" t="str">
        <f t="shared" si="46"/>
        <v>31 Science, engineering and technology associate professionals</v>
      </c>
      <c r="CA14" s="69">
        <v>2.4057068392684791</v>
      </c>
      <c r="CB14" s="69">
        <v>2.6979738182229722</v>
      </c>
      <c r="CC14" s="69">
        <v>3.0859336512797526</v>
      </c>
      <c r="CD14" s="69">
        <v>2.2680379033975782</v>
      </c>
      <c r="CE14" s="69">
        <v>1.7071002982627101</v>
      </c>
      <c r="CF14" s="69"/>
      <c r="CG14" s="69">
        <f t="shared" si="47"/>
        <v>-1.3788333530170425</v>
      </c>
      <c r="CH14" s="69">
        <f>'RD T1'!E245</f>
        <v>0.77604249762198352</v>
      </c>
      <c r="CI14" s="69">
        <f t="shared" si="48"/>
        <v>-0.60279085539505894</v>
      </c>
      <c r="CK14" t="str">
        <f t="shared" si="49"/>
        <v>31 Science, engineering and technology associate professionals</v>
      </c>
      <c r="CL14" s="69">
        <v>0.62351642627885473</v>
      </c>
      <c r="CM14" s="69">
        <v>0.74613343578401281</v>
      </c>
      <c r="CN14" s="69">
        <v>0.98603554239775193</v>
      </c>
      <c r="CO14" s="69">
        <v>0.77804270233497308</v>
      </c>
      <c r="CP14" s="69">
        <v>0.90392314571961385</v>
      </c>
      <c r="CQ14" s="69"/>
      <c r="CR14" s="69">
        <f t="shared" si="50"/>
        <v>-8.2112396678138078E-2</v>
      </c>
      <c r="CS14" s="69">
        <f>'RD T1'!E274</f>
        <v>0.32699343443920342</v>
      </c>
      <c r="CT14" s="69">
        <f t="shared" si="51"/>
        <v>0.24488103776106535</v>
      </c>
    </row>
    <row r="15" spans="1:98" x14ac:dyDescent="0.2">
      <c r="A15" s="10" t="str">
        <f>name!D11</f>
        <v>32 Health and social care associate professionals</v>
      </c>
      <c r="B15" s="69">
        <v>7.7791002385895328E-2</v>
      </c>
      <c r="C15" s="69">
        <v>0.12149528194020529</v>
      </c>
      <c r="D15" s="69">
        <v>0.10904575630651231</v>
      </c>
      <c r="E15" s="69">
        <v>0.15605935460269446</v>
      </c>
      <c r="F15" s="69">
        <v>0.30371217505341436</v>
      </c>
      <c r="G15" s="11"/>
      <c r="H15" s="69">
        <f t="shared" si="26"/>
        <v>0.19466641874690205</v>
      </c>
      <c r="I15" s="69">
        <f>'RD T1'!E43</f>
        <v>0.11052350478749567</v>
      </c>
      <c r="J15" s="69">
        <f t="shared" si="27"/>
        <v>0.30518992353439772</v>
      </c>
      <c r="L15" t="str">
        <f t="shared" si="28"/>
        <v>32 Health and social care associate professionals</v>
      </c>
      <c r="M15" s="69">
        <v>1.9682839487762471</v>
      </c>
      <c r="N15" s="69">
        <v>3.3801697951415468</v>
      </c>
      <c r="O15" s="69">
        <v>3.4635304159056863</v>
      </c>
      <c r="P15" s="69">
        <v>4.5397536340607898</v>
      </c>
      <c r="Q15" s="69">
        <v>7.9762672972554949</v>
      </c>
      <c r="R15" s="11"/>
      <c r="S15" s="69">
        <f t="shared" si="29"/>
        <v>4.5127368813498085</v>
      </c>
      <c r="T15" s="69">
        <f>'RD T1'!E72</f>
        <v>2.9890362409772648</v>
      </c>
      <c r="U15" s="69">
        <f t="shared" si="30"/>
        <v>7.5017731223270729</v>
      </c>
      <c r="W15" t="str">
        <f t="shared" si="31"/>
        <v>32 Health and social care associate professionals</v>
      </c>
      <c r="X15" s="69">
        <v>6.9676162417816938</v>
      </c>
      <c r="Y15" s="69">
        <v>8.5346356829226693</v>
      </c>
      <c r="Z15" s="69">
        <v>9.5098839333977025</v>
      </c>
      <c r="AA15" s="69">
        <v>10.489669427309968</v>
      </c>
      <c r="AB15" s="69">
        <v>12.523994432349658</v>
      </c>
      <c r="AC15" s="69"/>
      <c r="AD15" s="69">
        <f t="shared" si="32"/>
        <v>3.0141104989519558</v>
      </c>
      <c r="AE15" s="69">
        <f>'RD T1'!E101</f>
        <v>7.1467971173378011</v>
      </c>
      <c r="AF15" s="69">
        <f t="shared" si="33"/>
        <v>10.160907616289757</v>
      </c>
      <c r="AH15" t="str">
        <f t="shared" si="34"/>
        <v>32 Health and social care associate professionals</v>
      </c>
      <c r="AI15" s="69">
        <v>5.0254198065684674</v>
      </c>
      <c r="AJ15" s="69">
        <v>4.6811732355797284</v>
      </c>
      <c r="AK15" s="69">
        <v>4.9562509182112935</v>
      </c>
      <c r="AL15" s="69">
        <v>3.7463083312438803</v>
      </c>
      <c r="AM15" s="69">
        <v>2.3195022450899305</v>
      </c>
      <c r="AN15" s="69"/>
      <c r="AO15" s="69">
        <f t="shared" si="35"/>
        <v>-2.636748673121363</v>
      </c>
      <c r="AP15" s="69">
        <f>'RD T1'!E130</f>
        <v>1.5108711637319567</v>
      </c>
      <c r="AQ15" s="69">
        <f t="shared" si="36"/>
        <v>-1.1258775093894062</v>
      </c>
      <c r="AS15" t="str">
        <f t="shared" si="37"/>
        <v>32 Health and social care associate professionals</v>
      </c>
      <c r="AT15" s="69">
        <v>1.0449874659758991</v>
      </c>
      <c r="AU15" s="69">
        <v>1.1583929810918505</v>
      </c>
      <c r="AV15" s="69">
        <v>1.3587136254455612</v>
      </c>
      <c r="AW15" s="69">
        <v>1.2886830324028427</v>
      </c>
      <c r="AX15" s="69">
        <v>1.4157833911673527</v>
      </c>
      <c r="AY15" s="69"/>
      <c r="AZ15" s="69">
        <f t="shared" si="38"/>
        <v>5.7069765721791565E-2</v>
      </c>
      <c r="BA15" s="69">
        <f>'RD T1'!E159</f>
        <v>0.76338472533376334</v>
      </c>
      <c r="BB15" s="69">
        <f t="shared" si="39"/>
        <v>0.8204544910555549</v>
      </c>
      <c r="BD15" t="str">
        <f t="shared" si="40"/>
        <v>32 Health and social care associate professionals</v>
      </c>
      <c r="BE15" s="69">
        <v>4.1424057041403168</v>
      </c>
      <c r="BF15" s="69">
        <v>5.7791641983765993</v>
      </c>
      <c r="BG15" s="69">
        <v>5.4798874259020227</v>
      </c>
      <c r="BH15" s="69">
        <v>5.7174690430325974</v>
      </c>
      <c r="BI15" s="69">
        <v>5.895524072728934</v>
      </c>
      <c r="BJ15" s="69"/>
      <c r="BK15" s="69">
        <f t="shared" si="41"/>
        <v>0.41563664682691126</v>
      </c>
      <c r="BL15" s="69">
        <f>'RD T1'!E188</f>
        <v>3.2939999787888175</v>
      </c>
      <c r="BM15" s="69">
        <f t="shared" si="42"/>
        <v>3.7096366256157287</v>
      </c>
      <c r="BO15" t="str">
        <f t="shared" si="43"/>
        <v>32 Health and social care associate professionals</v>
      </c>
      <c r="BP15" s="69">
        <v>3.7234496843217664</v>
      </c>
      <c r="BQ15" s="69">
        <v>4.6560973919329394</v>
      </c>
      <c r="BR15" s="69">
        <v>3.8503396747708569</v>
      </c>
      <c r="BS15" s="69">
        <v>3.8618794394103979</v>
      </c>
      <c r="BT15" s="69">
        <v>3.061088284316773</v>
      </c>
      <c r="BU15" s="69"/>
      <c r="BV15" s="69">
        <f t="shared" si="44"/>
        <v>-0.78925139045408388</v>
      </c>
      <c r="BW15" s="69">
        <f>'RD T1'!E217</f>
        <v>1.9710629559439223</v>
      </c>
      <c r="BX15" s="69">
        <f t="shared" si="45"/>
        <v>1.1818115654898385</v>
      </c>
      <c r="BZ15" t="str">
        <f t="shared" si="46"/>
        <v>32 Health and social care associate professionals</v>
      </c>
      <c r="CA15" s="69">
        <v>1.469410008656725</v>
      </c>
      <c r="CB15" s="69">
        <v>1.5195817049892046</v>
      </c>
      <c r="CC15" s="69">
        <v>1.2529281185546377</v>
      </c>
      <c r="CD15" s="69">
        <v>0.98257764466071895</v>
      </c>
      <c r="CE15" s="69">
        <v>0.54181809900222255</v>
      </c>
      <c r="CF15" s="69"/>
      <c r="CG15" s="69">
        <f t="shared" si="47"/>
        <v>-0.71111001955241515</v>
      </c>
      <c r="CH15" s="69">
        <f>'RD T1'!E246</f>
        <v>0.37748085908159812</v>
      </c>
      <c r="CI15" s="69">
        <f t="shared" si="48"/>
        <v>-0.33362916047081703</v>
      </c>
      <c r="CK15" t="str">
        <f t="shared" si="49"/>
        <v>32 Health and social care associate professionals</v>
      </c>
      <c r="CL15" s="69">
        <v>0.25841685488335037</v>
      </c>
      <c r="CM15" s="69">
        <v>0.28794798915307768</v>
      </c>
      <c r="CN15" s="69">
        <v>0.33822947009428278</v>
      </c>
      <c r="CO15" s="69">
        <v>0.25506905293771287</v>
      </c>
      <c r="CP15" s="69">
        <v>0.24142053860719243</v>
      </c>
      <c r="CQ15" s="69"/>
      <c r="CR15" s="69">
        <f t="shared" si="50"/>
        <v>-9.6808931487090355E-2</v>
      </c>
      <c r="CS15" s="69">
        <f>'RD T1'!E275</f>
        <v>0.10785505103771502</v>
      </c>
      <c r="CT15" s="69">
        <f t="shared" si="51"/>
        <v>1.1046119550624664E-2</v>
      </c>
    </row>
    <row r="16" spans="1:98" x14ac:dyDescent="0.2">
      <c r="A16" s="10" t="str">
        <f>name!D12</f>
        <v>33 Protective service occupations</v>
      </c>
      <c r="B16" s="69">
        <v>4.6387779348416452E-2</v>
      </c>
      <c r="C16" s="69">
        <v>6.9787050630073413E-2</v>
      </c>
      <c r="D16" s="69">
        <v>6.3160347111061332E-2</v>
      </c>
      <c r="E16" s="69">
        <v>0.10186455370428193</v>
      </c>
      <c r="F16" s="69">
        <v>0.18320565806757824</v>
      </c>
      <c r="G16" s="11"/>
      <c r="H16" s="69">
        <f t="shared" si="26"/>
        <v>0.12004531095651691</v>
      </c>
      <c r="I16" s="69">
        <f>'RD T1'!E44</f>
        <v>4.5832081234175558E-2</v>
      </c>
      <c r="J16" s="69">
        <f t="shared" si="27"/>
        <v>0.16587739219069247</v>
      </c>
      <c r="L16" t="str">
        <f t="shared" si="28"/>
        <v>33 Protective service occupations</v>
      </c>
      <c r="M16" s="69">
        <v>0.63169528311454437</v>
      </c>
      <c r="N16" s="69">
        <v>0.87753912406211432</v>
      </c>
      <c r="O16" s="69">
        <v>0.81312370495097153</v>
      </c>
      <c r="P16" s="69">
        <v>1.2543193535311046</v>
      </c>
      <c r="Q16" s="69">
        <v>2.1847426994879942</v>
      </c>
      <c r="R16" s="11"/>
      <c r="S16" s="69">
        <f t="shared" si="29"/>
        <v>1.3716189945370227</v>
      </c>
      <c r="T16" s="69">
        <f>'RD T1'!E73</f>
        <v>0.48461053315549207</v>
      </c>
      <c r="U16" s="69">
        <f t="shared" si="30"/>
        <v>1.8562295276925149</v>
      </c>
      <c r="W16" t="str">
        <f t="shared" si="31"/>
        <v>33 Protective service occupations</v>
      </c>
      <c r="X16" s="69">
        <v>2.9994360306661889</v>
      </c>
      <c r="Y16" s="69">
        <v>3.1070841153773521</v>
      </c>
      <c r="Z16" s="69">
        <v>3.6863845112404303</v>
      </c>
      <c r="AA16" s="69">
        <v>4.8031964709298087</v>
      </c>
      <c r="AB16" s="69">
        <v>7.0712258685314993</v>
      </c>
      <c r="AC16" s="69"/>
      <c r="AD16" s="69">
        <f t="shared" si="32"/>
        <v>3.3848413572910689</v>
      </c>
      <c r="AE16" s="69">
        <f>'RD T1'!E102</f>
        <v>2.3370613149218675</v>
      </c>
      <c r="AF16" s="69">
        <f t="shared" si="33"/>
        <v>5.721902672212936</v>
      </c>
      <c r="AH16" t="str">
        <f t="shared" si="34"/>
        <v>33 Protective service occupations</v>
      </c>
      <c r="AI16" s="69">
        <v>0.86655104877800571</v>
      </c>
      <c r="AJ16" s="69">
        <v>0.89328248830828749</v>
      </c>
      <c r="AK16" s="69">
        <v>1.0410516965279761</v>
      </c>
      <c r="AL16" s="69">
        <v>1.3435976482849579</v>
      </c>
      <c r="AM16" s="69">
        <v>1.9145306822158885</v>
      </c>
      <c r="AN16" s="69"/>
      <c r="AO16" s="69">
        <f t="shared" si="35"/>
        <v>0.87347898568791238</v>
      </c>
      <c r="AP16" s="69">
        <f>'RD T1'!E131</f>
        <v>0.5631584861307537</v>
      </c>
      <c r="AQ16" s="69">
        <f t="shared" si="36"/>
        <v>1.4366374718186661</v>
      </c>
      <c r="AS16" t="str">
        <f t="shared" si="37"/>
        <v>33 Protective service occupations</v>
      </c>
      <c r="AT16" s="69">
        <v>0.79624303247844774</v>
      </c>
      <c r="AU16" s="69">
        <v>0.72222000769006411</v>
      </c>
      <c r="AV16" s="69">
        <v>0.82366328465139593</v>
      </c>
      <c r="AW16" s="69">
        <v>0.92117419217165264</v>
      </c>
      <c r="AX16" s="69">
        <v>1.1146290915536432</v>
      </c>
      <c r="AY16" s="69"/>
      <c r="AZ16" s="69">
        <f t="shared" si="38"/>
        <v>0.29096580690224727</v>
      </c>
      <c r="BA16" s="69">
        <f>'RD T1'!E160</f>
        <v>0.38366265362733382</v>
      </c>
      <c r="BB16" s="69">
        <f t="shared" si="39"/>
        <v>0.67462846052958114</v>
      </c>
      <c r="BD16" t="str">
        <f t="shared" si="40"/>
        <v>33 Protective service occupations</v>
      </c>
      <c r="BE16" s="69">
        <v>2.6392836577831305</v>
      </c>
      <c r="BF16" s="69">
        <v>2.8084636910154046</v>
      </c>
      <c r="BG16" s="69">
        <v>2.9464554451303537</v>
      </c>
      <c r="BH16" s="69">
        <v>3.4311893910458728</v>
      </c>
      <c r="BI16" s="69">
        <v>3.6530536022320126</v>
      </c>
      <c r="BJ16" s="69"/>
      <c r="BK16" s="69">
        <f t="shared" si="41"/>
        <v>0.70659815710165885</v>
      </c>
      <c r="BL16" s="69">
        <f>'RD T1'!E189</f>
        <v>0.89608917811845479</v>
      </c>
      <c r="BM16" s="69">
        <f t="shared" si="42"/>
        <v>1.6026873352201136</v>
      </c>
      <c r="BO16" t="str">
        <f t="shared" si="43"/>
        <v>33 Protective service occupations</v>
      </c>
      <c r="BP16" s="69">
        <v>3.3036674507579202</v>
      </c>
      <c r="BQ16" s="69">
        <v>3.5949069333898405</v>
      </c>
      <c r="BR16" s="69">
        <v>3.4875160777199543</v>
      </c>
      <c r="BS16" s="69">
        <v>4.1162323734499324</v>
      </c>
      <c r="BT16" s="69">
        <v>3.7431842787523162</v>
      </c>
      <c r="BU16" s="69"/>
      <c r="BV16" s="69">
        <f t="shared" si="44"/>
        <v>0.25566820103236187</v>
      </c>
      <c r="BW16" s="69">
        <f>'RD T1'!E218</f>
        <v>1.2271198454780057</v>
      </c>
      <c r="BX16" s="69">
        <f t="shared" si="45"/>
        <v>1.4827880465103676</v>
      </c>
      <c r="BZ16" t="str">
        <f t="shared" si="46"/>
        <v>33 Protective service occupations</v>
      </c>
      <c r="CA16" s="69">
        <v>1.8592819909454794</v>
      </c>
      <c r="CB16" s="69">
        <v>1.8403849040231</v>
      </c>
      <c r="CC16" s="69">
        <v>1.8864483764337781</v>
      </c>
      <c r="CD16" s="69">
        <v>1.9158172932938686</v>
      </c>
      <c r="CE16" s="69">
        <v>1.1956462064548981</v>
      </c>
      <c r="CF16" s="69"/>
      <c r="CG16" s="69">
        <f t="shared" si="47"/>
        <v>-0.69080216997888</v>
      </c>
      <c r="CH16" s="69">
        <f>'RD T1'!E247</f>
        <v>0.59055018834909756</v>
      </c>
      <c r="CI16" s="69">
        <f t="shared" si="48"/>
        <v>-0.10025198162978244</v>
      </c>
      <c r="CK16" t="str">
        <f t="shared" si="49"/>
        <v>33 Protective service occupations</v>
      </c>
      <c r="CL16" s="69">
        <v>0.45160918814205758</v>
      </c>
      <c r="CM16" s="69">
        <v>0.36109835133616675</v>
      </c>
      <c r="CN16" s="69">
        <v>0.40545784498483545</v>
      </c>
      <c r="CO16" s="69">
        <v>0.30553159830296672</v>
      </c>
      <c r="CP16" s="69">
        <v>0.25225741903317034</v>
      </c>
      <c r="CQ16" s="69"/>
      <c r="CR16" s="69">
        <f t="shared" si="50"/>
        <v>-0.15320042595166511</v>
      </c>
      <c r="CS16" s="69">
        <f>'RD T1'!E276</f>
        <v>7.2266736881358387E-2</v>
      </c>
      <c r="CT16" s="69">
        <f t="shared" si="51"/>
        <v>-8.0933689070306722E-2</v>
      </c>
    </row>
    <row r="17" spans="1:98" x14ac:dyDescent="0.2">
      <c r="A17" s="10" t="str">
        <f>name!D13</f>
        <v>34 Culture, media and sports occupations</v>
      </c>
      <c r="B17" s="69">
        <v>0.13895793986448185</v>
      </c>
      <c r="C17" s="69">
        <v>0.2157749331677731</v>
      </c>
      <c r="D17" s="69">
        <v>0.21813205785926185</v>
      </c>
      <c r="E17" s="69">
        <v>0.26375941118958418</v>
      </c>
      <c r="F17" s="69">
        <v>0.38196049548965083</v>
      </c>
      <c r="G17" s="11"/>
      <c r="H17" s="69">
        <f t="shared" si="26"/>
        <v>0.16382843763038898</v>
      </c>
      <c r="I17" s="69">
        <f>'RD T1'!E45</f>
        <v>0.14749434988185428</v>
      </c>
      <c r="J17" s="69">
        <f t="shared" si="27"/>
        <v>0.31132278751224329</v>
      </c>
      <c r="L17" t="str">
        <f t="shared" si="28"/>
        <v>34 Culture, media and sports occupations</v>
      </c>
      <c r="M17" s="69">
        <v>2.8147118188018752</v>
      </c>
      <c r="N17" s="69">
        <v>4.0725361157104034</v>
      </c>
      <c r="O17" s="69">
        <v>4.0723525105848726</v>
      </c>
      <c r="P17" s="69">
        <v>4.5530071835593677</v>
      </c>
      <c r="Q17" s="69">
        <v>6.2427388795002354</v>
      </c>
      <c r="R17" s="11"/>
      <c r="S17" s="69">
        <f t="shared" si="29"/>
        <v>2.1703863689153629</v>
      </c>
      <c r="T17" s="69">
        <f>'RD T1'!E74</f>
        <v>2.4745723796982357</v>
      </c>
      <c r="U17" s="69">
        <f t="shared" si="30"/>
        <v>4.6449587486135986</v>
      </c>
      <c r="W17" t="str">
        <f t="shared" si="31"/>
        <v>34 Culture, media and sports occupations</v>
      </c>
      <c r="X17" s="69">
        <v>8.1318628431087863</v>
      </c>
      <c r="Y17" s="69">
        <v>8.1518089608439439</v>
      </c>
      <c r="Z17" s="69">
        <v>8.6194703361928333</v>
      </c>
      <c r="AA17" s="69">
        <v>8.2593961079447844</v>
      </c>
      <c r="AB17" s="69">
        <v>9.0732663479276052</v>
      </c>
      <c r="AC17" s="69"/>
      <c r="AD17" s="69">
        <f t="shared" si="32"/>
        <v>0.45379601173477191</v>
      </c>
      <c r="AE17" s="69">
        <f>'RD T1'!E103</f>
        <v>4.184622665184369</v>
      </c>
      <c r="AF17" s="69">
        <f t="shared" si="33"/>
        <v>4.6384186769191409</v>
      </c>
      <c r="AH17" t="str">
        <f t="shared" si="34"/>
        <v>34 Culture, media and sports occupations</v>
      </c>
      <c r="AI17" s="69">
        <v>1.1413213867124272</v>
      </c>
      <c r="AJ17" s="69">
        <v>1.0676218717710708</v>
      </c>
      <c r="AK17" s="69">
        <v>1.2634915197745704</v>
      </c>
      <c r="AL17" s="69">
        <v>1.2524101335034614</v>
      </c>
      <c r="AM17" s="69">
        <v>1.631652288315008</v>
      </c>
      <c r="AN17" s="69"/>
      <c r="AO17" s="69">
        <f t="shared" si="35"/>
        <v>0.36816076854043756</v>
      </c>
      <c r="AP17" s="69">
        <f>'RD T1'!E132</f>
        <v>0.70185117635623584</v>
      </c>
      <c r="AQ17" s="69">
        <f t="shared" si="36"/>
        <v>1.0700119448966734</v>
      </c>
      <c r="AS17" t="str">
        <f t="shared" si="37"/>
        <v>34 Culture, media and sports occupations</v>
      </c>
      <c r="AT17" s="69">
        <v>1.400284496062701</v>
      </c>
      <c r="AU17" s="69">
        <v>1.3045826499234001</v>
      </c>
      <c r="AV17" s="69">
        <v>1.3704865878417405</v>
      </c>
      <c r="AW17" s="69">
        <v>1.1898138018305011</v>
      </c>
      <c r="AX17" s="69">
        <v>1.2032849905190675</v>
      </c>
      <c r="AY17" s="69"/>
      <c r="AZ17" s="69">
        <f t="shared" si="38"/>
        <v>-0.16720159732267303</v>
      </c>
      <c r="BA17" s="69">
        <f>'RD T1'!E161</f>
        <v>0.57558555645144271</v>
      </c>
      <c r="BB17" s="69">
        <f t="shared" si="39"/>
        <v>0.40838395912876968</v>
      </c>
      <c r="BD17" t="str">
        <f t="shared" si="40"/>
        <v>34 Culture, media and sports occupations</v>
      </c>
      <c r="BE17" s="69">
        <v>3.4522975470014101</v>
      </c>
      <c r="BF17" s="69">
        <v>3.707752619547898</v>
      </c>
      <c r="BG17" s="69">
        <v>3.8232911265422689</v>
      </c>
      <c r="BH17" s="69">
        <v>3.5658165598750431</v>
      </c>
      <c r="BI17" s="69">
        <v>3.8920592898759838</v>
      </c>
      <c r="BJ17" s="69"/>
      <c r="BK17" s="69">
        <f t="shared" si="41"/>
        <v>6.8768163333714938E-2</v>
      </c>
      <c r="BL17" s="69">
        <f>'RD T1'!E190</f>
        <v>1.465465707572118</v>
      </c>
      <c r="BM17" s="69">
        <f t="shared" si="42"/>
        <v>1.534233870905833</v>
      </c>
      <c r="BO17" t="str">
        <f t="shared" si="43"/>
        <v>34 Culture, media and sports occupations</v>
      </c>
      <c r="BP17" s="69">
        <v>2.0019335051861389</v>
      </c>
      <c r="BQ17" s="69">
        <v>1.9384848002064308</v>
      </c>
      <c r="BR17" s="69">
        <v>1.7583572964527479</v>
      </c>
      <c r="BS17" s="69">
        <v>1.5248989318008326</v>
      </c>
      <c r="BT17" s="69">
        <v>1.1829532642659459</v>
      </c>
      <c r="BU17" s="69"/>
      <c r="BV17" s="69">
        <f t="shared" si="44"/>
        <v>-0.57540403218680192</v>
      </c>
      <c r="BW17" s="69">
        <f>'RD T1'!E219</f>
        <v>0.54333972082425219</v>
      </c>
      <c r="BX17" s="69">
        <f t="shared" si="45"/>
        <v>-3.2064311362549724E-2</v>
      </c>
      <c r="BZ17" t="str">
        <f t="shared" si="46"/>
        <v>34 Culture, media and sports occupations</v>
      </c>
      <c r="CA17" s="69">
        <v>1.5469706296202126</v>
      </c>
      <c r="CB17" s="69">
        <v>1.4065104808054085</v>
      </c>
      <c r="CC17" s="69">
        <v>1.387909908284306</v>
      </c>
      <c r="CD17" s="69">
        <v>1.0014791121737914</v>
      </c>
      <c r="CE17" s="69">
        <v>0.5712422444352464</v>
      </c>
      <c r="CF17" s="69"/>
      <c r="CG17" s="69">
        <f t="shared" si="47"/>
        <v>-0.81666766384905964</v>
      </c>
      <c r="CH17" s="69">
        <f>'RD T1'!E248</f>
        <v>0.31891565453255905</v>
      </c>
      <c r="CI17" s="69">
        <f t="shared" si="48"/>
        <v>-0.4977520093165006</v>
      </c>
      <c r="CK17" t="str">
        <f t="shared" si="49"/>
        <v>34 Culture, media and sports occupations</v>
      </c>
      <c r="CL17" s="69">
        <v>0.78531062631238546</v>
      </c>
      <c r="CM17" s="69">
        <v>0.82158306277236315</v>
      </c>
      <c r="CN17" s="69">
        <v>0.88576172480810833</v>
      </c>
      <c r="CO17" s="69">
        <v>0.56234851680768516</v>
      </c>
      <c r="CP17" s="69">
        <v>0.42687904578614072</v>
      </c>
      <c r="CQ17" s="69"/>
      <c r="CR17" s="69">
        <f t="shared" si="50"/>
        <v>-0.45888267902196761</v>
      </c>
      <c r="CS17" s="69">
        <f>'RD T1'!E277</f>
        <v>0.20004546379418148</v>
      </c>
      <c r="CT17" s="69">
        <f t="shared" si="51"/>
        <v>-0.25883721522778613</v>
      </c>
    </row>
    <row r="18" spans="1:98" x14ac:dyDescent="0.2">
      <c r="A18" s="10" t="str">
        <f>name!D14</f>
        <v>35 Business and public service associate professionals</v>
      </c>
      <c r="B18" s="69">
        <v>0.81209468893155579</v>
      </c>
      <c r="C18" s="69">
        <v>1.1443137470720908</v>
      </c>
      <c r="D18" s="69">
        <v>1.0842624920884534</v>
      </c>
      <c r="E18" s="69">
        <v>1.3712636341082429</v>
      </c>
      <c r="F18" s="69">
        <v>2.1740452726953094</v>
      </c>
      <c r="G18" s="11"/>
      <c r="H18" s="69">
        <f t="shared" si="26"/>
        <v>1.0897827806068561</v>
      </c>
      <c r="I18" s="69">
        <f>'RD T1'!E46</f>
        <v>0.73182983573332927</v>
      </c>
      <c r="J18" s="69">
        <f t="shared" si="27"/>
        <v>1.8216126163401853</v>
      </c>
      <c r="L18" t="str">
        <f t="shared" si="28"/>
        <v>35 Business and public service associate professionals</v>
      </c>
      <c r="M18" s="69">
        <v>8.1889772353752885</v>
      </c>
      <c r="N18" s="69">
        <v>11.577642920949575</v>
      </c>
      <c r="O18" s="69">
        <v>11.241224069884572</v>
      </c>
      <c r="P18" s="69">
        <v>13.601674599953498</v>
      </c>
      <c r="Q18" s="69">
        <v>19.946179773354149</v>
      </c>
      <c r="R18" s="11"/>
      <c r="S18" s="69">
        <f t="shared" si="29"/>
        <v>8.7049557034695777</v>
      </c>
      <c r="T18" s="69">
        <f>'RD T1'!E75</f>
        <v>7.2685313130378644</v>
      </c>
      <c r="U18" s="69">
        <f t="shared" si="30"/>
        <v>15.973487016507441</v>
      </c>
      <c r="W18" t="str">
        <f t="shared" si="31"/>
        <v>35 Business and public service associate professionals</v>
      </c>
      <c r="X18" s="69">
        <v>20.693486769986009</v>
      </c>
      <c r="Y18" s="69">
        <v>20.424448612131691</v>
      </c>
      <c r="Z18" s="69">
        <v>22.516420642140705</v>
      </c>
      <c r="AA18" s="69">
        <v>21.676897121436884</v>
      </c>
      <c r="AB18" s="69">
        <v>22.60255181060235</v>
      </c>
      <c r="AC18" s="69"/>
      <c r="AD18" s="69">
        <f t="shared" si="32"/>
        <v>8.6131168461644592E-2</v>
      </c>
      <c r="AE18" s="69">
        <f>'RD T1'!E104</f>
        <v>11.352565342123132</v>
      </c>
      <c r="AF18" s="69">
        <f t="shared" si="33"/>
        <v>11.438696510584776</v>
      </c>
      <c r="AH18" t="str">
        <f t="shared" si="34"/>
        <v>35 Business and public service associate professionals</v>
      </c>
      <c r="AI18" s="69">
        <v>5.4059751910862621</v>
      </c>
      <c r="AJ18" s="69">
        <v>5.5404374052225203</v>
      </c>
      <c r="AK18" s="69">
        <v>6.3940768328410202</v>
      </c>
      <c r="AL18" s="69">
        <v>6.2278326496689527</v>
      </c>
      <c r="AM18" s="69">
        <v>6.8033686834030069</v>
      </c>
      <c r="AN18" s="69"/>
      <c r="AO18" s="69">
        <f t="shared" si="35"/>
        <v>0.40929185056198669</v>
      </c>
      <c r="AP18" s="69">
        <f>'RD T1'!E133</f>
        <v>3.1867156475430591</v>
      </c>
      <c r="AQ18" s="69">
        <f t="shared" si="36"/>
        <v>3.5960074981050458</v>
      </c>
      <c r="AS18" t="str">
        <f t="shared" si="37"/>
        <v>35 Business and public service associate professionals</v>
      </c>
      <c r="AT18" s="69">
        <v>5.0690629502133548</v>
      </c>
      <c r="AU18" s="69">
        <v>4.9662666036315635</v>
      </c>
      <c r="AV18" s="69">
        <v>5.527196093614231</v>
      </c>
      <c r="AW18" s="69">
        <v>5.2787672952424227</v>
      </c>
      <c r="AX18" s="69">
        <v>5.7174330965626607</v>
      </c>
      <c r="AY18" s="69"/>
      <c r="AZ18" s="69">
        <f t="shared" si="38"/>
        <v>0.19023700294842971</v>
      </c>
      <c r="BA18" s="69">
        <f>'RD T1'!E162</f>
        <v>2.6287426520777299</v>
      </c>
      <c r="BB18" s="69">
        <f t="shared" si="39"/>
        <v>2.8189796550261597</v>
      </c>
      <c r="BD18" t="str">
        <f t="shared" si="40"/>
        <v>35 Business and public service associate professionals</v>
      </c>
      <c r="BE18" s="69">
        <v>14.303038310513415</v>
      </c>
      <c r="BF18" s="69">
        <v>16.087699431107229</v>
      </c>
      <c r="BG18" s="69">
        <v>16.171386845656869</v>
      </c>
      <c r="BH18" s="69">
        <v>14.946129372972827</v>
      </c>
      <c r="BI18" s="69">
        <v>14.163414775479799</v>
      </c>
      <c r="BJ18" s="69"/>
      <c r="BK18" s="69">
        <f t="shared" si="41"/>
        <v>-2.00797207017707</v>
      </c>
      <c r="BL18" s="69">
        <f>'RD T1'!E191</f>
        <v>6.215627566647413</v>
      </c>
      <c r="BM18" s="69">
        <f t="shared" si="42"/>
        <v>4.207655496470343</v>
      </c>
      <c r="BO18" t="str">
        <f t="shared" si="43"/>
        <v>35 Business and public service associate professionals</v>
      </c>
      <c r="BP18" s="69">
        <v>13.024235020496267</v>
      </c>
      <c r="BQ18" s="69">
        <v>13.854645494929978</v>
      </c>
      <c r="BR18" s="69">
        <v>12.60679904757421</v>
      </c>
      <c r="BS18" s="69">
        <v>11.557812868919164</v>
      </c>
      <c r="BT18" s="69">
        <v>9.3693185181477006</v>
      </c>
      <c r="BU18" s="69"/>
      <c r="BV18" s="69">
        <f t="shared" si="44"/>
        <v>-3.2374805294265094</v>
      </c>
      <c r="BW18" s="69">
        <f>'RD T1'!E220</f>
        <v>4.602848131027903</v>
      </c>
      <c r="BX18" s="69">
        <f t="shared" si="45"/>
        <v>1.3653676016013936</v>
      </c>
      <c r="BZ18" t="str">
        <f t="shared" si="46"/>
        <v>35 Business and public service associate professionals</v>
      </c>
      <c r="CA18" s="69">
        <v>7.8032807952958434</v>
      </c>
      <c r="CB18" s="69">
        <v>7.9079248478478164</v>
      </c>
      <c r="CC18" s="69">
        <v>7.7595715431103098</v>
      </c>
      <c r="CD18" s="69">
        <v>6.0356975366839203</v>
      </c>
      <c r="CE18" s="69">
        <v>3.7991681332007641</v>
      </c>
      <c r="CF18" s="69"/>
      <c r="CG18" s="69">
        <f t="shared" si="47"/>
        <v>-3.9604034099095458</v>
      </c>
      <c r="CH18" s="69">
        <f>'RD T1'!E249</f>
        <v>2.0122815083967649</v>
      </c>
      <c r="CI18" s="69">
        <f t="shared" si="48"/>
        <v>-1.9481219015127809</v>
      </c>
      <c r="CK18" t="str">
        <f t="shared" si="49"/>
        <v>35 Business and public service associate professionals</v>
      </c>
      <c r="CL18" s="69">
        <v>2.4061153943471032</v>
      </c>
      <c r="CM18" s="69">
        <v>2.4381646123271135</v>
      </c>
      <c r="CN18" s="69">
        <v>2.8040397176482368</v>
      </c>
      <c r="CO18" s="69">
        <v>1.8434057445122458</v>
      </c>
      <c r="CP18" s="69">
        <v>1.6945938745494031</v>
      </c>
      <c r="CQ18" s="69"/>
      <c r="CR18" s="69">
        <f t="shared" si="50"/>
        <v>-1.1094458430988337</v>
      </c>
      <c r="CS18" s="69">
        <f>'RD T1'!E278</f>
        <v>0.63685889487114677</v>
      </c>
      <c r="CT18" s="69">
        <f t="shared" si="51"/>
        <v>-0.47258694822768688</v>
      </c>
    </row>
    <row r="19" spans="1:98" x14ac:dyDescent="0.2">
      <c r="A19" s="10" t="str">
        <f>name!D15</f>
        <v>41 Administrative occupations</v>
      </c>
      <c r="B19" s="69">
        <v>0.65032351092182661</v>
      </c>
      <c r="C19" s="69">
        <v>0.86539032791310111</v>
      </c>
      <c r="D19" s="69">
        <v>0.90623581600834835</v>
      </c>
      <c r="E19" s="69">
        <v>1.1569225415434023</v>
      </c>
      <c r="F19" s="69">
        <v>1.9003502465432964</v>
      </c>
      <c r="G19" s="11"/>
      <c r="H19" s="69">
        <f t="shared" si="26"/>
        <v>0.99411443053494808</v>
      </c>
      <c r="I19" s="69">
        <f>'RD T1'!E47</f>
        <v>0.66794015129338269</v>
      </c>
      <c r="J19" s="69">
        <f t="shared" si="27"/>
        <v>1.6620545818283308</v>
      </c>
      <c r="L19" t="str">
        <f t="shared" si="28"/>
        <v>41 Administrative occupations</v>
      </c>
      <c r="M19" s="69">
        <v>6.3027935025118573</v>
      </c>
      <c r="N19" s="69">
        <v>8.6555060869539027</v>
      </c>
      <c r="O19" s="69">
        <v>9.3932945830902863</v>
      </c>
      <c r="P19" s="69">
        <v>11.426146666013306</v>
      </c>
      <c r="Q19" s="69">
        <v>16.614352902096083</v>
      </c>
      <c r="R19" s="11"/>
      <c r="S19" s="69">
        <f t="shared" si="29"/>
        <v>7.2210583190057971</v>
      </c>
      <c r="T19" s="69">
        <f>'RD T1'!E76</f>
        <v>6.5303470263116195</v>
      </c>
      <c r="U19" s="69">
        <f t="shared" si="30"/>
        <v>13.751405345317416</v>
      </c>
      <c r="W19" t="str">
        <f t="shared" si="31"/>
        <v>41 Administrative occupations</v>
      </c>
      <c r="X19" s="69">
        <v>24.952839620463077</v>
      </c>
      <c r="Y19" s="69">
        <v>23.774466061130891</v>
      </c>
      <c r="Z19" s="69">
        <v>28.559184812179311</v>
      </c>
      <c r="AA19" s="69">
        <v>29.008370929929839</v>
      </c>
      <c r="AB19" s="69">
        <v>33.198888032860488</v>
      </c>
      <c r="AC19" s="69"/>
      <c r="AD19" s="69">
        <f t="shared" si="32"/>
        <v>4.6397032206811772</v>
      </c>
      <c r="AE19" s="69">
        <f>'RD T1'!E105</f>
        <v>17.108487480525717</v>
      </c>
      <c r="AF19" s="69">
        <f t="shared" si="33"/>
        <v>21.748190701206894</v>
      </c>
      <c r="AH19" t="str">
        <f t="shared" si="34"/>
        <v>41 Administrative occupations</v>
      </c>
      <c r="AI19" s="69">
        <v>8.3959285984496876</v>
      </c>
      <c r="AJ19" s="69">
        <v>8.2331043479388111</v>
      </c>
      <c r="AK19" s="69">
        <v>10.049972733635133</v>
      </c>
      <c r="AL19" s="69">
        <v>10.014429542622064</v>
      </c>
      <c r="AM19" s="69">
        <v>11.451577787820641</v>
      </c>
      <c r="AN19" s="69"/>
      <c r="AO19" s="69">
        <f t="shared" si="35"/>
        <v>1.4016050541855076</v>
      </c>
      <c r="AP19" s="69">
        <f>'RD T1'!E134</f>
        <v>6.3183523611241226</v>
      </c>
      <c r="AQ19" s="69">
        <f t="shared" si="36"/>
        <v>7.7199574153096302</v>
      </c>
      <c r="AS19" t="str">
        <f t="shared" si="37"/>
        <v>41 Administrative occupations</v>
      </c>
      <c r="AT19" s="69">
        <v>8.6888774739403001</v>
      </c>
      <c r="AU19" s="69">
        <v>8.1138986021929185</v>
      </c>
      <c r="AV19" s="69">
        <v>9.9120098733994944</v>
      </c>
      <c r="AW19" s="69">
        <v>9.6407037045987725</v>
      </c>
      <c r="AX19" s="69">
        <v>10.903712492214323</v>
      </c>
      <c r="AY19" s="69"/>
      <c r="AZ19" s="69">
        <f t="shared" si="38"/>
        <v>0.9917026188148288</v>
      </c>
      <c r="BA19" s="69">
        <f>'RD T1'!E163</f>
        <v>5.639178330756093</v>
      </c>
      <c r="BB19" s="69">
        <f t="shared" si="39"/>
        <v>6.6308809495709218</v>
      </c>
      <c r="BD19" t="str">
        <f t="shared" si="40"/>
        <v>41 Administrative occupations</v>
      </c>
      <c r="BE19" s="69">
        <v>28.164201069923156</v>
      </c>
      <c r="BF19" s="69">
        <v>28.86757901225268</v>
      </c>
      <c r="BG19" s="69">
        <v>29.290654797746836</v>
      </c>
      <c r="BH19" s="69">
        <v>26.340935970923539</v>
      </c>
      <c r="BI19" s="69">
        <v>22.728618621896796</v>
      </c>
      <c r="BJ19" s="69"/>
      <c r="BK19" s="69">
        <f t="shared" si="41"/>
        <v>-6.5620361758500394</v>
      </c>
      <c r="BL19" s="69">
        <f>'RD T1'!E192</f>
        <v>11.783421454941182</v>
      </c>
      <c r="BM19" s="69">
        <f t="shared" si="42"/>
        <v>5.2213852790911428</v>
      </c>
      <c r="BO19" t="str">
        <f t="shared" si="43"/>
        <v>41 Administrative occupations</v>
      </c>
      <c r="BP19" s="69">
        <v>37.030985494744861</v>
      </c>
      <c r="BQ19" s="69">
        <v>36.777041039193293</v>
      </c>
      <c r="BR19" s="69">
        <v>33.572303668048733</v>
      </c>
      <c r="BS19" s="69">
        <v>30.622203838846815</v>
      </c>
      <c r="BT19" s="69">
        <v>22.451309133765875</v>
      </c>
      <c r="BU19" s="69"/>
      <c r="BV19" s="69">
        <f t="shared" si="44"/>
        <v>-11.120994534282858</v>
      </c>
      <c r="BW19" s="69">
        <f>'RD T1'!E221</f>
        <v>12.806019215683882</v>
      </c>
      <c r="BX19" s="69">
        <f t="shared" si="45"/>
        <v>1.6850246814010248</v>
      </c>
      <c r="BZ19" t="str">
        <f t="shared" si="46"/>
        <v>41 Administrative occupations</v>
      </c>
      <c r="CA19" s="69">
        <v>18.977762143457589</v>
      </c>
      <c r="CB19" s="69">
        <v>15.959036659020036</v>
      </c>
      <c r="CC19" s="69">
        <v>14.46671560708104</v>
      </c>
      <c r="CD19" s="69">
        <v>10.044224735773151</v>
      </c>
      <c r="CE19" s="69">
        <v>3.5694014733347394</v>
      </c>
      <c r="CF19" s="69"/>
      <c r="CG19" s="69">
        <f t="shared" si="47"/>
        <v>-10.897314133746301</v>
      </c>
      <c r="CH19" s="69">
        <f>'RD T1'!E250</f>
        <v>3.1028372813585148</v>
      </c>
      <c r="CI19" s="69">
        <f t="shared" si="48"/>
        <v>-7.7944768523877865</v>
      </c>
      <c r="CK19" t="str">
        <f t="shared" si="49"/>
        <v>41 Administrative occupations</v>
      </c>
      <c r="CL19" s="69">
        <v>6.7146175039913238</v>
      </c>
      <c r="CM19" s="69">
        <v>5.3478411993246766</v>
      </c>
      <c r="CN19" s="69">
        <v>6.1639904391589724</v>
      </c>
      <c r="CO19" s="69">
        <v>4.072350160738119</v>
      </c>
      <c r="CP19" s="69">
        <v>3.1337933993946874</v>
      </c>
      <c r="CQ19" s="69"/>
      <c r="CR19" s="69">
        <f t="shared" si="50"/>
        <v>-3.030197039764285</v>
      </c>
      <c r="CS19" s="69">
        <f>'RD T1'!E279</f>
        <v>1.3245605293470415</v>
      </c>
      <c r="CT19" s="69">
        <f t="shared" si="51"/>
        <v>-1.7056365104172435</v>
      </c>
    </row>
    <row r="20" spans="1:98" x14ac:dyDescent="0.2">
      <c r="A20" s="10" t="str">
        <f>name!D16</f>
        <v>42 Secretarial and related occupations</v>
      </c>
      <c r="B20" s="69">
        <v>4.8298275514400739E-2</v>
      </c>
      <c r="C20" s="69">
        <v>5.6644520685552868E-2</v>
      </c>
      <c r="D20" s="69">
        <v>6.6864362840488911E-2</v>
      </c>
      <c r="E20" s="69">
        <v>0.10219902520540494</v>
      </c>
      <c r="F20" s="69">
        <v>0.17021891604037953</v>
      </c>
      <c r="G20" s="11"/>
      <c r="H20" s="69">
        <f t="shared" si="26"/>
        <v>0.10335455319989062</v>
      </c>
      <c r="I20" s="69">
        <f>'RD T1'!E48</f>
        <v>6.8717518885757611E-2</v>
      </c>
      <c r="J20" s="69">
        <f t="shared" si="27"/>
        <v>0.17207207208564823</v>
      </c>
      <c r="L20" t="str">
        <f t="shared" si="28"/>
        <v>42 Secretarial and related occupations</v>
      </c>
      <c r="M20" s="69">
        <v>0.98457728404124489</v>
      </c>
      <c r="N20" s="69">
        <v>1.2629268615418845</v>
      </c>
      <c r="O20" s="69">
        <v>1.4434603865010542</v>
      </c>
      <c r="P20" s="69">
        <v>2.0352388180763379</v>
      </c>
      <c r="Q20" s="69">
        <v>1.8153093120820283</v>
      </c>
      <c r="R20" s="11"/>
      <c r="S20" s="69">
        <f t="shared" si="29"/>
        <v>0.37184892558097404</v>
      </c>
      <c r="T20" s="69">
        <f>'RD T1'!E77</f>
        <v>1.0201962127927444</v>
      </c>
      <c r="U20" s="69">
        <f t="shared" si="30"/>
        <v>1.3920451383737185</v>
      </c>
      <c r="W20" t="str">
        <f t="shared" si="31"/>
        <v>42 Secretarial and related occupations</v>
      </c>
      <c r="X20" s="69">
        <v>3.8916519171019086</v>
      </c>
      <c r="Y20" s="69">
        <v>3.585455186018871</v>
      </c>
      <c r="Z20" s="69">
        <v>4.2924604482735225</v>
      </c>
      <c r="AA20" s="69">
        <v>5.9208307413647097</v>
      </c>
      <c r="AB20" s="69">
        <v>7.7178178957299535</v>
      </c>
      <c r="AC20" s="69"/>
      <c r="AD20" s="69">
        <f t="shared" si="32"/>
        <v>3.425357447456431</v>
      </c>
      <c r="AE20" s="69">
        <f>'RD T1'!E106</f>
        <v>4.0149499553677552</v>
      </c>
      <c r="AF20" s="69">
        <f t="shared" si="33"/>
        <v>7.4403074028241862</v>
      </c>
      <c r="AH20" t="str">
        <f t="shared" si="34"/>
        <v>42 Secretarial and related occupations</v>
      </c>
      <c r="AI20" s="69">
        <v>1.8277557881017796</v>
      </c>
      <c r="AJ20" s="69">
        <v>1.6492610739655935</v>
      </c>
      <c r="AK20" s="69">
        <v>2.0612441144864437</v>
      </c>
      <c r="AL20" s="69">
        <v>2.5512824753783971</v>
      </c>
      <c r="AM20" s="69">
        <v>2.6896993934047515</v>
      </c>
      <c r="AN20" s="69"/>
      <c r="AO20" s="69">
        <f t="shared" si="35"/>
        <v>0.62845527891830777</v>
      </c>
      <c r="AP20" s="69">
        <f>'RD T1'!E135</f>
        <v>1.5618583741673129</v>
      </c>
      <c r="AQ20" s="69">
        <f t="shared" si="36"/>
        <v>2.1903136530856209</v>
      </c>
      <c r="AS20" t="str">
        <f t="shared" si="37"/>
        <v>42 Secretarial and related occupations</v>
      </c>
      <c r="AT20" s="69">
        <v>1.5957468777555119</v>
      </c>
      <c r="AU20" s="69">
        <v>1.3236402756997638</v>
      </c>
      <c r="AV20" s="69">
        <v>1.6489178602323129</v>
      </c>
      <c r="AW20" s="69">
        <v>1.9507232977504509</v>
      </c>
      <c r="AX20" s="69">
        <v>2.0105517187654875</v>
      </c>
      <c r="AY20" s="69"/>
      <c r="AZ20" s="69">
        <f t="shared" si="38"/>
        <v>0.36163385853317465</v>
      </c>
      <c r="BA20" s="69">
        <f>'RD T1'!E164</f>
        <v>1.1092770897261193</v>
      </c>
      <c r="BB20" s="69">
        <f t="shared" si="39"/>
        <v>1.4709109482592939</v>
      </c>
      <c r="BD20" t="str">
        <f t="shared" si="40"/>
        <v>42 Secretarial and related occupations</v>
      </c>
      <c r="BE20" s="69">
        <v>5.7969489568692563</v>
      </c>
      <c r="BF20" s="69">
        <v>5.5492398551567073</v>
      </c>
      <c r="BG20" s="69">
        <v>5.2185129833999673</v>
      </c>
      <c r="BH20" s="69">
        <v>5.7387587043948027</v>
      </c>
      <c r="BI20" s="69">
        <v>1.8810761314874198</v>
      </c>
      <c r="BJ20" s="69"/>
      <c r="BK20" s="69">
        <f t="shared" si="41"/>
        <v>-3.3374368519125475</v>
      </c>
      <c r="BL20" s="69">
        <f>'RD T1'!E193</f>
        <v>2.105320642410978</v>
      </c>
      <c r="BM20" s="69">
        <f t="shared" si="42"/>
        <v>-1.2321162095015694</v>
      </c>
      <c r="BO20" t="str">
        <f t="shared" si="43"/>
        <v>42 Secretarial and related occupations</v>
      </c>
      <c r="BP20" s="69">
        <v>8.5138538314671468</v>
      </c>
      <c r="BQ20" s="69">
        <v>7.0626500415933062</v>
      </c>
      <c r="BR20" s="69">
        <v>5.8999529507362682</v>
      </c>
      <c r="BS20" s="69">
        <v>4.9892360796970356</v>
      </c>
      <c r="BT20" s="69">
        <v>1.3653498003280113</v>
      </c>
      <c r="BU20" s="69"/>
      <c r="BV20" s="69">
        <f t="shared" si="44"/>
        <v>-4.5346031504082571</v>
      </c>
      <c r="BW20" s="69">
        <f>'RD T1'!E222</f>
        <v>1.7791643759031619</v>
      </c>
      <c r="BX20" s="69">
        <f t="shared" si="45"/>
        <v>-2.7554387745050954</v>
      </c>
      <c r="BZ20" t="str">
        <f t="shared" si="46"/>
        <v>42 Secretarial and related occupations</v>
      </c>
      <c r="CA20" s="69">
        <v>6.9896289546515868</v>
      </c>
      <c r="CB20" s="69">
        <v>6.3564057361021948</v>
      </c>
      <c r="CC20" s="69">
        <v>5.2022007964881958</v>
      </c>
      <c r="CD20" s="69">
        <v>4.142902936435056</v>
      </c>
      <c r="CE20" s="69">
        <v>0.77080123149996216</v>
      </c>
      <c r="CF20" s="69"/>
      <c r="CG20" s="69">
        <f t="shared" si="47"/>
        <v>-4.4313995649882338</v>
      </c>
      <c r="CH20" s="69">
        <f>'RD T1'!E251</f>
        <v>1.3053130561631232</v>
      </c>
      <c r="CI20" s="69">
        <f t="shared" si="48"/>
        <v>-3.1260865088251109</v>
      </c>
      <c r="CK20" t="str">
        <f t="shared" si="49"/>
        <v>42 Secretarial and related occupations</v>
      </c>
      <c r="CL20" s="69">
        <v>2.2525675442900601</v>
      </c>
      <c r="CM20" s="69">
        <v>1.879950114445365</v>
      </c>
      <c r="CN20" s="69">
        <v>2.1831043120732705</v>
      </c>
      <c r="CO20" s="69">
        <v>1.982309237148788</v>
      </c>
      <c r="CP20" s="69">
        <v>1.5701373402968424</v>
      </c>
      <c r="CQ20" s="69"/>
      <c r="CR20" s="69">
        <f t="shared" si="50"/>
        <v>-0.61296697177642812</v>
      </c>
      <c r="CS20" s="69">
        <f>'RD T1'!E280</f>
        <v>0.78075280103083999</v>
      </c>
      <c r="CT20" s="69">
        <f t="shared" si="51"/>
        <v>0.16778582925441188</v>
      </c>
    </row>
    <row r="21" spans="1:98" x14ac:dyDescent="0.2">
      <c r="A21" s="10" t="str">
        <f>name!D17</f>
        <v>51 Skilled agricultural and related trades</v>
      </c>
      <c r="B21" s="69">
        <v>1.7844040495306822E-2</v>
      </c>
      <c r="C21" s="69">
        <v>2.5129122592186019E-2</v>
      </c>
      <c r="D21" s="69">
        <v>1.8672009933938642E-2</v>
      </c>
      <c r="E21" s="69">
        <v>2.4360778374405864E-2</v>
      </c>
      <c r="F21" s="69">
        <v>4.5932292225121581E-2</v>
      </c>
      <c r="G21" s="11"/>
      <c r="H21" s="69">
        <f t="shared" si="26"/>
        <v>2.7260282291182939E-2</v>
      </c>
      <c r="I21" s="69">
        <f>'RD T1'!E49</f>
        <v>1.8734027193970274E-2</v>
      </c>
      <c r="J21" s="69">
        <f t="shared" si="27"/>
        <v>4.5994309485153213E-2</v>
      </c>
      <c r="L21" t="str">
        <f t="shared" si="28"/>
        <v>51 Skilled agricultural and related trades</v>
      </c>
      <c r="M21" s="69">
        <v>0.16487237882881139</v>
      </c>
      <c r="N21" s="69">
        <v>0.17630336052614093</v>
      </c>
      <c r="O21" s="69">
        <v>0.14588966929287339</v>
      </c>
      <c r="P21" s="69">
        <v>0.18396525390501822</v>
      </c>
      <c r="Q21" s="69">
        <v>0.26255085011539631</v>
      </c>
      <c r="R21" s="11"/>
      <c r="S21" s="69">
        <f t="shared" si="29"/>
        <v>0.11666118082252291</v>
      </c>
      <c r="T21" s="69">
        <f>'RD T1'!E78</f>
        <v>0.10797066458977655</v>
      </c>
      <c r="U21" s="69">
        <f t="shared" si="30"/>
        <v>0.22463184541229947</v>
      </c>
      <c r="W21" t="str">
        <f t="shared" si="31"/>
        <v>51 Skilled agricultural and related trades</v>
      </c>
      <c r="X21" s="69">
        <v>1.2824888997649158</v>
      </c>
      <c r="Y21" s="69">
        <v>0.98638874027544765</v>
      </c>
      <c r="Z21" s="69">
        <v>0.91554204886247492</v>
      </c>
      <c r="AA21" s="69">
        <v>1.0556991986471402</v>
      </c>
      <c r="AB21" s="69">
        <v>1.4311894638281917</v>
      </c>
      <c r="AC21" s="69"/>
      <c r="AD21" s="69">
        <f t="shared" si="32"/>
        <v>0.51564741496571675</v>
      </c>
      <c r="AE21" s="69">
        <f>'RD T1'!E107</f>
        <v>0.78627550498267329</v>
      </c>
      <c r="AF21" s="69">
        <f t="shared" si="33"/>
        <v>1.3019229199483902</v>
      </c>
      <c r="AH21" t="str">
        <f t="shared" si="34"/>
        <v>51 Skilled agricultural and related trades</v>
      </c>
      <c r="AI21" s="69">
        <v>0.49621837503391403</v>
      </c>
      <c r="AJ21" s="69">
        <v>0.44780102580407377</v>
      </c>
      <c r="AK21" s="69">
        <v>0.39589389478362591</v>
      </c>
      <c r="AL21" s="69">
        <v>0.49070901606738759</v>
      </c>
      <c r="AM21" s="69">
        <v>0.67453346079540344</v>
      </c>
      <c r="AN21" s="69"/>
      <c r="AO21" s="69">
        <f t="shared" si="35"/>
        <v>0.27863956601177753</v>
      </c>
      <c r="AP21" s="69">
        <f>'RD T1'!E136</f>
        <v>0.37867986224352385</v>
      </c>
      <c r="AQ21" s="69">
        <f t="shared" si="36"/>
        <v>0.65731942825530143</v>
      </c>
      <c r="AS21" t="str">
        <f t="shared" si="37"/>
        <v>51 Skilled agricultural and related trades</v>
      </c>
      <c r="AT21" s="69">
        <v>0.8995246104459953</v>
      </c>
      <c r="AU21" s="69">
        <v>0.78704653724284368</v>
      </c>
      <c r="AV21" s="69">
        <v>0.70193127110950959</v>
      </c>
      <c r="AW21" s="69">
        <v>0.83743500487794176</v>
      </c>
      <c r="AX21" s="69">
        <v>1.2797096323435779</v>
      </c>
      <c r="AY21" s="69"/>
      <c r="AZ21" s="69">
        <f t="shared" si="38"/>
        <v>0.57777836123406834</v>
      </c>
      <c r="BA21" s="69">
        <f>'RD T1'!E165</f>
        <v>0.60142347502219473</v>
      </c>
      <c r="BB21" s="69">
        <f t="shared" si="39"/>
        <v>1.1792018362562631</v>
      </c>
      <c r="BD21" t="str">
        <f t="shared" si="40"/>
        <v>51 Skilled agricultural and related trades</v>
      </c>
      <c r="BE21" s="69">
        <v>1.4842565936854666</v>
      </c>
      <c r="BF21" s="69">
        <v>1.4581600433286852</v>
      </c>
      <c r="BG21" s="69">
        <v>1.1250120986864032</v>
      </c>
      <c r="BH21" s="69">
        <v>1.1789512272209177</v>
      </c>
      <c r="BI21" s="69">
        <v>1.2965407273190213</v>
      </c>
      <c r="BJ21" s="69"/>
      <c r="BK21" s="69">
        <f t="shared" si="41"/>
        <v>0.17152862863261809</v>
      </c>
      <c r="BL21" s="69">
        <f>'RD T1'!E194</f>
        <v>0.63721484897731084</v>
      </c>
      <c r="BM21" s="69">
        <f t="shared" si="42"/>
        <v>0.80874347760992893</v>
      </c>
      <c r="BO21" t="str">
        <f t="shared" si="43"/>
        <v>51 Skilled agricultural and related trades</v>
      </c>
      <c r="BP21" s="69">
        <v>2.7324616291647592</v>
      </c>
      <c r="BQ21" s="69">
        <v>2.6033070506943368</v>
      </c>
      <c r="BR21" s="69">
        <v>1.9344340920083276</v>
      </c>
      <c r="BS21" s="69">
        <v>2.0121258442527199</v>
      </c>
      <c r="BT21" s="69">
        <v>1.9101168928095007</v>
      </c>
      <c r="BU21" s="69"/>
      <c r="BV21" s="69">
        <f t="shared" si="44"/>
        <v>-2.4317199198826911E-2</v>
      </c>
      <c r="BW21" s="69">
        <f>'RD T1'!E223</f>
        <v>1.1151443515775858</v>
      </c>
      <c r="BX21" s="69">
        <f t="shared" si="45"/>
        <v>1.0908271523787589</v>
      </c>
      <c r="BZ21" t="str">
        <f t="shared" si="46"/>
        <v>51 Skilled agricultural and related trades</v>
      </c>
      <c r="CA21" s="69">
        <v>2.1272852812391525</v>
      </c>
      <c r="CB21" s="69">
        <v>1.8675191841299048</v>
      </c>
      <c r="CC21" s="69">
        <v>1.8424834216239168</v>
      </c>
      <c r="CD21" s="69">
        <v>1.8556178324683119</v>
      </c>
      <c r="CE21" s="69">
        <v>2.2025834516804439</v>
      </c>
      <c r="CF21" s="69"/>
      <c r="CG21" s="69">
        <f t="shared" si="47"/>
        <v>0.36010003005652713</v>
      </c>
      <c r="CH21" s="69">
        <f>'RD T1'!E252</f>
        <v>0.91549644138361497</v>
      </c>
      <c r="CI21" s="69">
        <f t="shared" si="48"/>
        <v>1.2755964714401422</v>
      </c>
      <c r="CK21" t="str">
        <f t="shared" si="49"/>
        <v>51 Skilled agricultural and related trades</v>
      </c>
      <c r="CL21" s="69">
        <v>1.9293983583560064</v>
      </c>
      <c r="CM21" s="69">
        <v>1.5932016289177735</v>
      </c>
      <c r="CN21" s="69">
        <v>1.2542820011551021</v>
      </c>
      <c r="CO21" s="69">
        <v>1.0522973341183572</v>
      </c>
      <c r="CP21" s="69">
        <v>0.64469889290568627</v>
      </c>
      <c r="CQ21" s="69"/>
      <c r="CR21" s="69">
        <f t="shared" si="50"/>
        <v>-0.60958310824941586</v>
      </c>
      <c r="CS21" s="69">
        <f>'RD T1'!E281</f>
        <v>0.35915319222984016</v>
      </c>
      <c r="CT21" s="69">
        <f t="shared" si="51"/>
        <v>-0.2504299160195757</v>
      </c>
    </row>
    <row r="22" spans="1:98" x14ac:dyDescent="0.2">
      <c r="A22" s="10" t="str">
        <f>name!D18</f>
        <v>52 Skilled metal, electrical and electronic trades</v>
      </c>
      <c r="B22" s="69">
        <v>4.0187577027197635E-2</v>
      </c>
      <c r="C22" s="69">
        <v>4.4899509182156357E-2</v>
      </c>
      <c r="D22" s="69">
        <v>3.3087552849863207E-2</v>
      </c>
      <c r="E22" s="69">
        <v>4.2389612797118323E-2</v>
      </c>
      <c r="F22" s="69">
        <v>6.2168569243893593E-2</v>
      </c>
      <c r="G22" s="11"/>
      <c r="H22" s="69">
        <f t="shared" si="26"/>
        <v>2.9081016394030386E-2</v>
      </c>
      <c r="I22" s="69">
        <f>'RD T1'!E50</f>
        <v>1.9491271727455961E-2</v>
      </c>
      <c r="J22" s="69">
        <f t="shared" si="27"/>
        <v>4.8572288121486347E-2</v>
      </c>
      <c r="L22" t="str">
        <f t="shared" si="28"/>
        <v>52 Skilled metal, electrical and electronic trades</v>
      </c>
      <c r="M22" s="69">
        <v>0.98598682588108499</v>
      </c>
      <c r="N22" s="69">
        <v>1.2999798428243488</v>
      </c>
      <c r="O22" s="69">
        <v>0.93066876810067478</v>
      </c>
      <c r="P22" s="69">
        <v>1.5807086946905731</v>
      </c>
      <c r="Q22" s="69">
        <v>2.6058718858466583</v>
      </c>
      <c r="R22" s="11"/>
      <c r="S22" s="69">
        <f t="shared" si="29"/>
        <v>1.6752031177459834</v>
      </c>
      <c r="T22" s="69">
        <f>'RD T1'!E79</f>
        <v>0.83704536273427654</v>
      </c>
      <c r="U22" s="69">
        <f t="shared" si="30"/>
        <v>2.5122484804802601</v>
      </c>
      <c r="W22" t="str">
        <f t="shared" si="31"/>
        <v>52 Skilled metal, electrical and electronic trades</v>
      </c>
      <c r="X22" s="69">
        <v>3.1687827097020085</v>
      </c>
      <c r="Y22" s="69">
        <v>3.0583992849974346</v>
      </c>
      <c r="Z22" s="69">
        <v>2.463504901451298</v>
      </c>
      <c r="AA22" s="69">
        <v>3.0914429160698558</v>
      </c>
      <c r="AB22" s="69">
        <v>3.8039748606043484</v>
      </c>
      <c r="AC22" s="69"/>
      <c r="AD22" s="69">
        <f t="shared" si="32"/>
        <v>1.3404699591530504</v>
      </c>
      <c r="AE22" s="69">
        <f>'RD T1'!E108</f>
        <v>1.5946715600990335</v>
      </c>
      <c r="AF22" s="69">
        <f t="shared" si="33"/>
        <v>2.9351415192520838</v>
      </c>
      <c r="AH22" t="str">
        <f t="shared" si="34"/>
        <v>52 Skilled metal, electrical and electronic trades</v>
      </c>
      <c r="AI22" s="69">
        <v>1.1877100589258307</v>
      </c>
      <c r="AJ22" s="69">
        <v>1.0665800892897992</v>
      </c>
      <c r="AK22" s="69">
        <v>0.8955005664751251</v>
      </c>
      <c r="AL22" s="69">
        <v>0.96536957600425821</v>
      </c>
      <c r="AM22" s="69">
        <v>1.161867551019143</v>
      </c>
      <c r="AN22" s="69"/>
      <c r="AO22" s="69">
        <f t="shared" si="35"/>
        <v>0.26636698454401786</v>
      </c>
      <c r="AP22" s="69">
        <f>'RD T1'!E137</f>
        <v>0.43846579217694354</v>
      </c>
      <c r="AQ22" s="69">
        <f t="shared" si="36"/>
        <v>0.70483277672096145</v>
      </c>
      <c r="AS22" t="str">
        <f t="shared" si="37"/>
        <v>52 Skilled metal, electrical and electronic trades</v>
      </c>
      <c r="AT22" s="69">
        <v>5.3444964441853786</v>
      </c>
      <c r="AU22" s="69">
        <v>4.8512105162742643</v>
      </c>
      <c r="AV22" s="69">
        <v>4.2115348917937814</v>
      </c>
      <c r="AW22" s="69">
        <v>4.4319660638104139</v>
      </c>
      <c r="AX22" s="69">
        <v>4.9189662916811665</v>
      </c>
      <c r="AY22" s="69"/>
      <c r="AZ22" s="69">
        <f t="shared" si="38"/>
        <v>0.70743139988738513</v>
      </c>
      <c r="BA22" s="69">
        <f>'RD T1'!E166</f>
        <v>1.9688715472077947</v>
      </c>
      <c r="BB22" s="69">
        <f t="shared" si="39"/>
        <v>2.6763029470951798</v>
      </c>
      <c r="BD22" t="str">
        <f t="shared" si="40"/>
        <v>52 Skilled metal, electrical and electronic trades</v>
      </c>
      <c r="BE22" s="69">
        <v>25.280782227233697</v>
      </c>
      <c r="BF22" s="69">
        <v>27.585593682544506</v>
      </c>
      <c r="BG22" s="69">
        <v>22.968428828916341</v>
      </c>
      <c r="BH22" s="69">
        <v>22.918477816827973</v>
      </c>
      <c r="BI22" s="69">
        <v>21.989889025988788</v>
      </c>
      <c r="BJ22" s="69"/>
      <c r="BK22" s="69">
        <f t="shared" si="41"/>
        <v>-0.97853980292755338</v>
      </c>
      <c r="BL22" s="69">
        <f>'RD T1'!E195</f>
        <v>7.9219387269090911</v>
      </c>
      <c r="BM22" s="69">
        <f t="shared" si="42"/>
        <v>6.9433989239815377</v>
      </c>
      <c r="BO22" t="str">
        <f t="shared" si="43"/>
        <v>52 Skilled metal, electrical and electronic trades</v>
      </c>
      <c r="BP22" s="69">
        <v>16.165712182141899</v>
      </c>
      <c r="BQ22" s="69">
        <v>16.827035705219238</v>
      </c>
      <c r="BR22" s="69">
        <v>13.507840242152595</v>
      </c>
      <c r="BS22" s="69">
        <v>13.321336384809696</v>
      </c>
      <c r="BT22" s="69">
        <v>11.411868203865428</v>
      </c>
      <c r="BU22" s="69"/>
      <c r="BV22" s="69">
        <f t="shared" si="44"/>
        <v>-2.0959720382871669</v>
      </c>
      <c r="BW22" s="69">
        <f>'RD T1'!E224</f>
        <v>4.8200327659514368</v>
      </c>
      <c r="BX22" s="69">
        <f t="shared" si="45"/>
        <v>2.7240607276642699</v>
      </c>
      <c r="BZ22" t="str">
        <f t="shared" si="46"/>
        <v>52 Skilled metal, electrical and electronic trades</v>
      </c>
      <c r="CA22" s="69">
        <v>8.4661239581226617</v>
      </c>
      <c r="CB22" s="69">
        <v>7.6036358833300772</v>
      </c>
      <c r="CC22" s="69">
        <v>6.684481157605525</v>
      </c>
      <c r="CD22" s="69">
        <v>5.47790202735092</v>
      </c>
      <c r="CE22" s="69">
        <v>2.9699571124832387</v>
      </c>
      <c r="CF22" s="69"/>
      <c r="CG22" s="69">
        <f t="shared" si="47"/>
        <v>-3.7145240451222863</v>
      </c>
      <c r="CH22" s="69">
        <f>'RD T1'!E253</f>
        <v>1.6984722033486854</v>
      </c>
      <c r="CI22" s="69">
        <f t="shared" si="48"/>
        <v>-2.0160518417736011</v>
      </c>
      <c r="CK22" t="str">
        <f t="shared" si="49"/>
        <v>52 Skilled metal, electrical and electronic trades</v>
      </c>
      <c r="CL22" s="69">
        <v>5.0736148528278386</v>
      </c>
      <c r="CM22" s="69">
        <v>4.3680169642377678</v>
      </c>
      <c r="CN22" s="69">
        <v>3.4508509215421599</v>
      </c>
      <c r="CO22" s="69">
        <v>2.1119180619762843</v>
      </c>
      <c r="CP22" s="69">
        <v>1.3556758183320259</v>
      </c>
      <c r="CQ22" s="69"/>
      <c r="CR22" s="69">
        <f t="shared" si="50"/>
        <v>-2.095175103210134</v>
      </c>
      <c r="CS22" s="69">
        <f>'RD T1'!E282</f>
        <v>0.71557436517923789</v>
      </c>
      <c r="CT22" s="69">
        <f t="shared" si="51"/>
        <v>-1.3796007380308961</v>
      </c>
    </row>
    <row r="23" spans="1:98" x14ac:dyDescent="0.2">
      <c r="A23" s="10" t="str">
        <f>name!D19</f>
        <v>53 Skilled construction and building trades</v>
      </c>
      <c r="B23" s="69">
        <v>1.9992333610781936E-2</v>
      </c>
      <c r="C23" s="69">
        <v>1.6713687911489871E-2</v>
      </c>
      <c r="D23" s="69">
        <v>1.0218377147753536E-2</v>
      </c>
      <c r="E23" s="69">
        <v>1.5861668936980579E-2</v>
      </c>
      <c r="F23" s="69">
        <v>1.7256440380059905E-2</v>
      </c>
      <c r="G23" s="11"/>
      <c r="H23" s="69">
        <f t="shared" si="26"/>
        <v>7.0380632323063692E-3</v>
      </c>
      <c r="I23" s="69">
        <f>'RD T1'!E51</f>
        <v>6.3048461127389859E-3</v>
      </c>
      <c r="J23" s="69">
        <f t="shared" si="27"/>
        <v>1.3342909345045355E-2</v>
      </c>
      <c r="L23" t="str">
        <f t="shared" si="28"/>
        <v>53 Skilled construction and building trades</v>
      </c>
      <c r="M23" s="69">
        <v>0.38574869792931776</v>
      </c>
      <c r="N23" s="69">
        <v>0.50735446807327333</v>
      </c>
      <c r="O23" s="69">
        <v>0.3587337995255519</v>
      </c>
      <c r="P23" s="69">
        <v>0.51434115927153357</v>
      </c>
      <c r="Q23" s="69">
        <v>0.74771166070417538</v>
      </c>
      <c r="R23" s="11"/>
      <c r="S23" s="69">
        <f t="shared" si="29"/>
        <v>0.38897786117862349</v>
      </c>
      <c r="T23" s="69">
        <f>'RD T1'!E80</f>
        <v>0.25735612664832719</v>
      </c>
      <c r="U23" s="69">
        <f t="shared" si="30"/>
        <v>0.64633398782695073</v>
      </c>
      <c r="W23" t="str">
        <f t="shared" si="31"/>
        <v>53 Skilled construction and building trades</v>
      </c>
      <c r="X23" s="69">
        <v>1.6297915090979751</v>
      </c>
      <c r="Y23" s="69">
        <v>1.5100477830490602</v>
      </c>
      <c r="Z23" s="69">
        <v>1.2138543235388983</v>
      </c>
      <c r="AA23" s="69">
        <v>1.5265383648789517</v>
      </c>
      <c r="AB23" s="69">
        <v>1.743628618890279</v>
      </c>
      <c r="AC23" s="69"/>
      <c r="AD23" s="69">
        <f t="shared" si="32"/>
        <v>0.52977429535138065</v>
      </c>
      <c r="AE23" s="69">
        <f>'RD T1'!E109</f>
        <v>0.77869361815889371</v>
      </c>
      <c r="AF23" s="69">
        <f t="shared" si="33"/>
        <v>1.3084679135102744</v>
      </c>
      <c r="AH23" t="str">
        <f t="shared" si="34"/>
        <v>53 Skilled construction and building trades</v>
      </c>
      <c r="AI23" s="69">
        <v>0.94561589874773155</v>
      </c>
      <c r="AJ23" s="69">
        <v>1.0498479133402809</v>
      </c>
      <c r="AK23" s="69">
        <v>0.92625254274780677</v>
      </c>
      <c r="AL23" s="69">
        <v>1.1098833488373563</v>
      </c>
      <c r="AM23" s="69">
        <v>1.2980156130908433</v>
      </c>
      <c r="AN23" s="69"/>
      <c r="AO23" s="69">
        <f t="shared" si="35"/>
        <v>0.37176307034303657</v>
      </c>
      <c r="AP23" s="69">
        <f>'RD T1'!E138</f>
        <v>0.61021158808217224</v>
      </c>
      <c r="AQ23" s="69">
        <f t="shared" si="36"/>
        <v>0.98197465842520881</v>
      </c>
      <c r="AS23" t="str">
        <f t="shared" si="37"/>
        <v>53 Skilled construction and building trades</v>
      </c>
      <c r="AT23" s="69">
        <v>1.3840408417036136</v>
      </c>
      <c r="AU23" s="69">
        <v>1.4843826637768758</v>
      </c>
      <c r="AV23" s="69">
        <v>1.2763013908464118</v>
      </c>
      <c r="AW23" s="69">
        <v>1.57635048113246</v>
      </c>
      <c r="AX23" s="69">
        <v>1.6940291050090113</v>
      </c>
      <c r="AY23" s="69"/>
      <c r="AZ23" s="69">
        <f t="shared" si="38"/>
        <v>0.41772771416259946</v>
      </c>
      <c r="BA23" s="69">
        <f>'RD T1'!E167</f>
        <v>0.80327801559430534</v>
      </c>
      <c r="BB23" s="69">
        <f t="shared" si="39"/>
        <v>1.2210057297569048</v>
      </c>
      <c r="BD23" t="str">
        <f t="shared" si="40"/>
        <v>53 Skilled construction and building trades</v>
      </c>
      <c r="BE23" s="69">
        <v>14.152331571928734</v>
      </c>
      <c r="BF23" s="69">
        <v>16.623674835567513</v>
      </c>
      <c r="BG23" s="69">
        <v>13.794407171343602</v>
      </c>
      <c r="BH23" s="69">
        <v>14.364712922937748</v>
      </c>
      <c r="BI23" s="69">
        <v>12.992721236041614</v>
      </c>
      <c r="BJ23" s="69"/>
      <c r="BK23" s="69">
        <f t="shared" si="41"/>
        <v>-0.80168593530198784</v>
      </c>
      <c r="BL23" s="69">
        <f>'RD T1'!E196</f>
        <v>5.3096506620270416</v>
      </c>
      <c r="BM23" s="69">
        <f t="shared" si="42"/>
        <v>4.5079647267250538</v>
      </c>
      <c r="BO23" t="str">
        <f t="shared" si="43"/>
        <v>53 Skilled construction and building trades</v>
      </c>
      <c r="BP23" s="69">
        <v>13.484589755877872</v>
      </c>
      <c r="BQ23" s="69">
        <v>16.982295446266701</v>
      </c>
      <c r="BR23" s="69">
        <v>13.54950387065281</v>
      </c>
      <c r="BS23" s="69">
        <v>15.594310871191162</v>
      </c>
      <c r="BT23" s="69">
        <v>14.791754830100603</v>
      </c>
      <c r="BU23" s="69"/>
      <c r="BV23" s="69">
        <f t="shared" si="44"/>
        <v>1.2422509594477926</v>
      </c>
      <c r="BW23" s="69">
        <f>'RD T1'!E225</f>
        <v>6.9809011132446273</v>
      </c>
      <c r="BX23" s="69">
        <f t="shared" si="45"/>
        <v>8.2231520726924199</v>
      </c>
      <c r="BZ23" t="str">
        <f t="shared" si="46"/>
        <v>53 Skilled construction and building trades</v>
      </c>
      <c r="CA23" s="69">
        <v>7.432359501374159</v>
      </c>
      <c r="CB23" s="69">
        <v>7.4058730282936933</v>
      </c>
      <c r="CC23" s="69">
        <v>6.4557760849082895</v>
      </c>
      <c r="CD23" s="69">
        <v>5.760305185801192</v>
      </c>
      <c r="CE23" s="69">
        <v>4.0664012083627536</v>
      </c>
      <c r="CF23" s="69"/>
      <c r="CG23" s="69">
        <f t="shared" si="47"/>
        <v>-2.3893748765455358</v>
      </c>
      <c r="CH23" s="69">
        <f>'RD T1'!E254</f>
        <v>2.0823815212636085</v>
      </c>
      <c r="CI23" s="69">
        <f t="shared" si="48"/>
        <v>-0.30699335528192728</v>
      </c>
      <c r="CK23" t="str">
        <f t="shared" si="49"/>
        <v>53 Skilled construction and building trades</v>
      </c>
      <c r="CL23" s="69">
        <v>5.8089206252337462</v>
      </c>
      <c r="CM23" s="69">
        <v>5.894161244208683</v>
      </c>
      <c r="CN23" s="69">
        <v>4.8278156812878059</v>
      </c>
      <c r="CO23" s="69">
        <v>2.5588393326982577</v>
      </c>
      <c r="CP23" s="69">
        <v>0.50758887814526932</v>
      </c>
      <c r="CQ23" s="69"/>
      <c r="CR23" s="69">
        <f t="shared" si="50"/>
        <v>-4.3202268031425364</v>
      </c>
      <c r="CS23" s="69">
        <f>'RD T1'!E283</f>
        <v>0.61201412533600374</v>
      </c>
      <c r="CT23" s="69">
        <f t="shared" si="51"/>
        <v>-3.7082126778065327</v>
      </c>
    </row>
    <row r="24" spans="1:98" x14ac:dyDescent="0.2">
      <c r="A24" s="10" t="str">
        <f>name!D20</f>
        <v>54 Textiles, printing and other skilled trades</v>
      </c>
      <c r="B24" s="69">
        <v>8.7992618251751017E-2</v>
      </c>
      <c r="C24" s="69">
        <v>9.2321096600786773E-2</v>
      </c>
      <c r="D24" s="69">
        <v>8.3392587115468583E-2</v>
      </c>
      <c r="E24" s="69">
        <v>0.10695732247413407</v>
      </c>
      <c r="F24" s="69">
        <v>0.13903007226743666</v>
      </c>
      <c r="G24" s="11"/>
      <c r="H24" s="69">
        <f t="shared" si="26"/>
        <v>5.5637485151968077E-2</v>
      </c>
      <c r="I24" s="69">
        <f>'RD T1'!E52</f>
        <v>5.3633222173226927E-2</v>
      </c>
      <c r="J24" s="69">
        <f t="shared" si="27"/>
        <v>0.109270707325195</v>
      </c>
      <c r="L24" t="str">
        <f t="shared" si="28"/>
        <v>54 Textiles, printing and other skilled trades</v>
      </c>
      <c r="M24" s="69">
        <v>0.56531753663145135</v>
      </c>
      <c r="N24" s="69">
        <v>0.73441058940701021</v>
      </c>
      <c r="O24" s="69">
        <v>0.78621783107711551</v>
      </c>
      <c r="P24" s="69">
        <v>1.040979171960597</v>
      </c>
      <c r="Q24" s="69">
        <v>1.6414109362776581</v>
      </c>
      <c r="R24" s="11"/>
      <c r="S24" s="69">
        <f t="shared" si="29"/>
        <v>0.85519310520054259</v>
      </c>
      <c r="T24" s="69">
        <f>'RD T1'!E81</f>
        <v>0.63635625044716115</v>
      </c>
      <c r="U24" s="69">
        <f t="shared" si="30"/>
        <v>1.4915493556477037</v>
      </c>
      <c r="W24" t="str">
        <f t="shared" si="31"/>
        <v>54 Textiles, printing and other skilled trades</v>
      </c>
      <c r="X24" s="69">
        <v>1.8401549579843932</v>
      </c>
      <c r="Y24" s="69">
        <v>1.5969012228118027</v>
      </c>
      <c r="Z24" s="69">
        <v>1.7919602712835905</v>
      </c>
      <c r="AA24" s="69">
        <v>2.147698668979845</v>
      </c>
      <c r="AB24" s="69">
        <v>2.7679734317029765</v>
      </c>
      <c r="AC24" s="69"/>
      <c r="AD24" s="69">
        <f t="shared" si="32"/>
        <v>0.97601316041938602</v>
      </c>
      <c r="AE24" s="69">
        <f>'RD T1'!E110</f>
        <v>1.3264385093158937</v>
      </c>
      <c r="AF24" s="69">
        <f t="shared" si="33"/>
        <v>2.3024516697352797</v>
      </c>
      <c r="AH24" t="str">
        <f t="shared" si="34"/>
        <v>54 Textiles, printing and other skilled trades</v>
      </c>
      <c r="AI24" s="69">
        <v>0.70970995177719309</v>
      </c>
      <c r="AJ24" s="69">
        <v>0.55429971224116215</v>
      </c>
      <c r="AK24" s="69">
        <v>0.70042027957114927</v>
      </c>
      <c r="AL24" s="69">
        <v>0.7229649960486968</v>
      </c>
      <c r="AM24" s="69">
        <v>0.873338893149469</v>
      </c>
      <c r="AN24" s="69"/>
      <c r="AO24" s="69">
        <f t="shared" si="35"/>
        <v>0.17291861357831972</v>
      </c>
      <c r="AP24" s="69">
        <f>'RD T1'!E139</f>
        <v>0.45868596260637462</v>
      </c>
      <c r="AQ24" s="69">
        <f t="shared" si="36"/>
        <v>0.63160457618469434</v>
      </c>
      <c r="AS24" t="str">
        <f t="shared" si="37"/>
        <v>54 Textiles, printing and other skilled trades</v>
      </c>
      <c r="AT24" s="69">
        <v>0.81973430985571671</v>
      </c>
      <c r="AU24" s="69">
        <v>0.65601701175629867</v>
      </c>
      <c r="AV24" s="69">
        <v>0.77556333276824918</v>
      </c>
      <c r="AW24" s="69">
        <v>0.84306546989566866</v>
      </c>
      <c r="AX24" s="69">
        <v>0.99332764425125653</v>
      </c>
      <c r="AY24" s="69"/>
      <c r="AZ24" s="69">
        <f t="shared" si="38"/>
        <v>0.21776431148300734</v>
      </c>
      <c r="BA24" s="69">
        <f>'RD T1'!E168</f>
        <v>0.48390468478408455</v>
      </c>
      <c r="BB24" s="69">
        <f t="shared" si="39"/>
        <v>0.70166899626709189</v>
      </c>
      <c r="BD24" t="str">
        <f t="shared" si="40"/>
        <v>54 Textiles, printing and other skilled trades</v>
      </c>
      <c r="BE24" s="69">
        <v>5.4566866159896392</v>
      </c>
      <c r="BF24" s="69">
        <v>5.4749400907480119</v>
      </c>
      <c r="BG24" s="69">
        <v>5.2168592357108565</v>
      </c>
      <c r="BH24" s="69">
        <v>5.6766323660809661</v>
      </c>
      <c r="BI24" s="69">
        <v>5.6438747646602119</v>
      </c>
      <c r="BJ24" s="69"/>
      <c r="BK24" s="69">
        <f t="shared" si="41"/>
        <v>0.42701552894935535</v>
      </c>
      <c r="BL24" s="69">
        <f>'RD T1'!E197</f>
        <v>2.2817789917291966</v>
      </c>
      <c r="BM24" s="69">
        <f t="shared" si="42"/>
        <v>2.708794520678552</v>
      </c>
      <c r="BO24" t="str">
        <f t="shared" si="43"/>
        <v>54 Textiles, printing and other skilled trades</v>
      </c>
      <c r="BP24" s="69">
        <v>6.7756455241397431</v>
      </c>
      <c r="BQ24" s="69">
        <v>5.9746105409988619</v>
      </c>
      <c r="BR24" s="69">
        <v>5.6405177275271878</v>
      </c>
      <c r="BS24" s="69">
        <v>5.5152839390096515</v>
      </c>
      <c r="BT24" s="69">
        <v>5.2077381755913068</v>
      </c>
      <c r="BU24" s="69"/>
      <c r="BV24" s="69">
        <f t="shared" si="44"/>
        <v>-0.43277955193588102</v>
      </c>
      <c r="BW24" s="69">
        <f>'RD T1'!E226</f>
        <v>2.2113714414245949</v>
      </c>
      <c r="BX24" s="69">
        <f t="shared" si="45"/>
        <v>1.7785918894887138</v>
      </c>
      <c r="BZ24" t="str">
        <f t="shared" si="46"/>
        <v>54 Textiles, printing and other skilled trades</v>
      </c>
      <c r="CA24" s="69">
        <v>5.2943792257131683</v>
      </c>
      <c r="CB24" s="69">
        <v>4.3561793893860949</v>
      </c>
      <c r="CC24" s="69">
        <v>4.2807929818394062</v>
      </c>
      <c r="CD24" s="69">
        <v>3.744029097084653</v>
      </c>
      <c r="CE24" s="69">
        <v>2.2746190119375456</v>
      </c>
      <c r="CF24" s="69"/>
      <c r="CG24" s="69">
        <f t="shared" si="47"/>
        <v>-2.0061739699018606</v>
      </c>
      <c r="CH24" s="69">
        <f>'RD T1'!E255</f>
        <v>1.2265198553700454</v>
      </c>
      <c r="CI24" s="69">
        <f t="shared" si="48"/>
        <v>-0.77965411453181521</v>
      </c>
      <c r="CK24" t="str">
        <f t="shared" si="49"/>
        <v>54 Textiles, printing and other skilled trades</v>
      </c>
      <c r="CL24" s="69">
        <v>3.8159592296956113</v>
      </c>
      <c r="CM24" s="69">
        <v>2.8489479835930425</v>
      </c>
      <c r="CN24" s="69">
        <v>3.0572426599590785</v>
      </c>
      <c r="CO24" s="69">
        <v>1.6765803337924163</v>
      </c>
      <c r="CP24" s="69">
        <v>1.1660232626710081</v>
      </c>
      <c r="CQ24" s="69"/>
      <c r="CR24" s="69">
        <f t="shared" si="50"/>
        <v>-1.8912193972880704</v>
      </c>
      <c r="CS24" s="69">
        <f>'RD T1'!E284</f>
        <v>0.54237470486542783</v>
      </c>
      <c r="CT24" s="69">
        <f t="shared" si="51"/>
        <v>-1.3488446924226425</v>
      </c>
    </row>
    <row r="25" spans="1:98" x14ac:dyDescent="0.2">
      <c r="A25" s="10" t="str">
        <f>name!D21</f>
        <v>61 Caring personal service occupations</v>
      </c>
      <c r="B25" s="69">
        <v>5.1627326894115567E-2</v>
      </c>
      <c r="C25" s="69">
        <v>7.411025483345017E-2</v>
      </c>
      <c r="D25" s="69">
        <v>7.4366741854054896E-2</v>
      </c>
      <c r="E25" s="69">
        <v>0.10387999870154022</v>
      </c>
      <c r="F25" s="69">
        <v>0.18794817625007135</v>
      </c>
      <c r="G25" s="11"/>
      <c r="H25" s="69">
        <f t="shared" si="26"/>
        <v>0.11358143439601645</v>
      </c>
      <c r="I25" s="69">
        <f>'RD T1'!E53</f>
        <v>6.6530757388168438E-2</v>
      </c>
      <c r="J25" s="69">
        <f t="shared" si="27"/>
        <v>0.18011219178418489</v>
      </c>
      <c r="L25" t="str">
        <f t="shared" si="28"/>
        <v>61 Caring personal service occupations</v>
      </c>
      <c r="M25" s="69">
        <v>3.0782098790308137</v>
      </c>
      <c r="N25" s="69">
        <v>4.7590021496756165</v>
      </c>
      <c r="O25" s="69">
        <v>4.9374769502546823</v>
      </c>
      <c r="P25" s="69">
        <v>7.0669874932158381</v>
      </c>
      <c r="Q25" s="69">
        <v>13.579771457396935</v>
      </c>
      <c r="R25" s="11"/>
      <c r="S25" s="69">
        <f t="shared" si="29"/>
        <v>8.6422945071422532</v>
      </c>
      <c r="T25" s="69">
        <f>'RD T1'!E82</f>
        <v>4.9340891456316314</v>
      </c>
      <c r="U25" s="69">
        <f t="shared" si="30"/>
        <v>13.576383652773885</v>
      </c>
      <c r="W25" t="str">
        <f t="shared" si="31"/>
        <v>61 Caring personal service occupations</v>
      </c>
      <c r="X25" s="69">
        <v>11.923153651049857</v>
      </c>
      <c r="Y25" s="69">
        <v>12.594956109510507</v>
      </c>
      <c r="Z25" s="69">
        <v>14.708012911003955</v>
      </c>
      <c r="AA25" s="69">
        <v>17.26134702170334</v>
      </c>
      <c r="AB25" s="69">
        <v>22.597183573545738</v>
      </c>
      <c r="AC25" s="69"/>
      <c r="AD25" s="69">
        <f t="shared" si="32"/>
        <v>7.8891706625417832</v>
      </c>
      <c r="AE25" s="69">
        <f>'RD T1'!E111</f>
        <v>12.591637206474017</v>
      </c>
      <c r="AF25" s="69">
        <f t="shared" si="33"/>
        <v>20.480807869015798</v>
      </c>
      <c r="AH25" t="str">
        <f t="shared" si="34"/>
        <v>61 Caring personal service occupations</v>
      </c>
      <c r="AI25" s="69">
        <v>10.735222081971001</v>
      </c>
      <c r="AJ25" s="69">
        <v>10.147647728324589</v>
      </c>
      <c r="AK25" s="69">
        <v>12.091536031079169</v>
      </c>
      <c r="AL25" s="69">
        <v>12.38409477255135</v>
      </c>
      <c r="AM25" s="69">
        <v>13.827972000140642</v>
      </c>
      <c r="AN25" s="69"/>
      <c r="AO25" s="69">
        <f t="shared" si="35"/>
        <v>1.736435969061473</v>
      </c>
      <c r="AP25" s="69">
        <f>'RD T1'!E140</f>
        <v>7.7078945334902906</v>
      </c>
      <c r="AQ25" s="69">
        <f t="shared" si="36"/>
        <v>9.4443305025517645</v>
      </c>
      <c r="AS25" t="str">
        <f t="shared" si="37"/>
        <v>61 Caring personal service occupations</v>
      </c>
      <c r="AT25" s="69">
        <v>5.5001439515426949</v>
      </c>
      <c r="AU25" s="69">
        <v>5.5416234509090811</v>
      </c>
      <c r="AV25" s="69">
        <v>6.505399846392045</v>
      </c>
      <c r="AW25" s="69">
        <v>6.7332251192464136</v>
      </c>
      <c r="AX25" s="69">
        <v>7.8269018055070383</v>
      </c>
      <c r="AY25" s="69"/>
      <c r="AZ25" s="69">
        <f t="shared" si="38"/>
        <v>1.3215019591149932</v>
      </c>
      <c r="BA25" s="69">
        <f>'RD T1'!E169</f>
        <v>4.3256208541631089</v>
      </c>
      <c r="BB25" s="69">
        <f t="shared" si="39"/>
        <v>5.6471228132781022</v>
      </c>
      <c r="BD25" t="str">
        <f t="shared" si="40"/>
        <v>61 Caring personal service occupations</v>
      </c>
      <c r="BE25" s="69">
        <v>35.373380670305082</v>
      </c>
      <c r="BF25" s="69">
        <v>42.673212619022003</v>
      </c>
      <c r="BG25" s="69">
        <v>40.519744718518211</v>
      </c>
      <c r="BH25" s="69">
        <v>45.154331099187949</v>
      </c>
      <c r="BI25" s="69">
        <v>49.407084400445356</v>
      </c>
      <c r="BJ25" s="69"/>
      <c r="BK25" s="69">
        <f t="shared" si="41"/>
        <v>8.8873396819271449</v>
      </c>
      <c r="BL25" s="69">
        <f>'RD T1'!E198</f>
        <v>25.9126056026663</v>
      </c>
      <c r="BM25" s="69">
        <f t="shared" si="42"/>
        <v>34.799945284593448</v>
      </c>
      <c r="BO25" t="str">
        <f t="shared" si="43"/>
        <v>61 Caring personal service occupations</v>
      </c>
      <c r="BP25" s="69">
        <v>30.964645016617609</v>
      </c>
      <c r="BQ25" s="69">
        <v>33.38586810298186</v>
      </c>
      <c r="BR25" s="69">
        <v>27.523820732783374</v>
      </c>
      <c r="BS25" s="69">
        <v>29.00105156524565</v>
      </c>
      <c r="BT25" s="69">
        <v>23.75572279435082</v>
      </c>
      <c r="BU25" s="69"/>
      <c r="BV25" s="69">
        <f t="shared" si="44"/>
        <v>-3.7680979384325539</v>
      </c>
      <c r="BW25" s="69">
        <f>'RD T1'!E227</f>
        <v>14.207735182245299</v>
      </c>
      <c r="BX25" s="69">
        <f t="shared" si="45"/>
        <v>10.439637243812745</v>
      </c>
      <c r="BZ25" t="str">
        <f t="shared" si="46"/>
        <v>61 Caring personal service occupations</v>
      </c>
      <c r="CA25" s="69">
        <v>8.9051727265090488</v>
      </c>
      <c r="CB25" s="69">
        <v>5.2796079784232486</v>
      </c>
      <c r="CC25" s="69">
        <v>4.2799435275579212</v>
      </c>
      <c r="CD25" s="69">
        <v>2.8864416155156283</v>
      </c>
      <c r="CE25" s="69">
        <v>2.0532871362015839</v>
      </c>
      <c r="CF25" s="69"/>
      <c r="CG25" s="69">
        <f t="shared" si="47"/>
        <v>-2.2266563913563373</v>
      </c>
      <c r="CH25" s="69">
        <f>'RD T1'!E256</f>
        <v>0.92376381964554299</v>
      </c>
      <c r="CI25" s="69">
        <f t="shared" si="48"/>
        <v>-1.3028925717107942</v>
      </c>
      <c r="CK25" t="str">
        <f t="shared" si="49"/>
        <v>61 Caring personal service occupations</v>
      </c>
      <c r="CL25" s="69">
        <v>1.7475560201819336</v>
      </c>
      <c r="CM25" s="69">
        <v>1.3850538917140542</v>
      </c>
      <c r="CN25" s="69">
        <v>1.4805991123291695</v>
      </c>
      <c r="CO25" s="69">
        <v>1.1728081448985779</v>
      </c>
      <c r="CP25" s="69">
        <v>0.85853945026231615</v>
      </c>
      <c r="CQ25" s="69"/>
      <c r="CR25" s="69">
        <f t="shared" si="50"/>
        <v>-0.62205966206685337</v>
      </c>
      <c r="CS25" s="69">
        <f>'RD T1'!E285</f>
        <v>0.33472894175862805</v>
      </c>
      <c r="CT25" s="69">
        <f t="shared" si="51"/>
        <v>-0.28733072030822532</v>
      </c>
    </row>
    <row r="26" spans="1:98" x14ac:dyDescent="0.2">
      <c r="A26" s="10" t="str">
        <f>name!D22</f>
        <v>62 Leisure, travel and related personal service occupations</v>
      </c>
      <c r="B26" s="69">
        <v>2.2800916146809638E-2</v>
      </c>
      <c r="C26" s="69">
        <v>4.0836157115616757E-2</v>
      </c>
      <c r="D26" s="69">
        <v>4.2919844681281141E-2</v>
      </c>
      <c r="E26" s="69">
        <v>6.2705682044885677E-2</v>
      </c>
      <c r="F26" s="69">
        <v>0.1118846989314962</v>
      </c>
      <c r="G26" s="11"/>
      <c r="H26" s="69">
        <f t="shared" si="26"/>
        <v>6.8964854250215063E-2</v>
      </c>
      <c r="I26" s="69">
        <f>'RD T1'!E54</f>
        <v>4.0978277325928722E-2</v>
      </c>
      <c r="J26" s="69">
        <f t="shared" si="27"/>
        <v>0.10994313157614378</v>
      </c>
      <c r="L26" t="str">
        <f t="shared" si="28"/>
        <v>62 Leisure, travel and related personal service occupations</v>
      </c>
      <c r="M26" s="69">
        <v>0.51933425766531438</v>
      </c>
      <c r="N26" s="69">
        <v>0.67269304523203055</v>
      </c>
      <c r="O26" s="69">
        <v>0.66504358810663244</v>
      </c>
      <c r="P26" s="69">
        <v>0.87336275614908354</v>
      </c>
      <c r="Q26" s="69">
        <v>1.5982254797068183</v>
      </c>
      <c r="R26" s="11"/>
      <c r="S26" s="69">
        <f t="shared" si="29"/>
        <v>0.93318189160018583</v>
      </c>
      <c r="T26" s="69">
        <f>'RD T1'!E83</f>
        <v>0.57111996065069071</v>
      </c>
      <c r="U26" s="69">
        <f t="shared" si="30"/>
        <v>1.5043018522508764</v>
      </c>
      <c r="W26" t="str">
        <f t="shared" si="31"/>
        <v>62 Leisure, travel and related personal service occupations</v>
      </c>
      <c r="X26" s="69">
        <v>2.3987293499436433</v>
      </c>
      <c r="Y26" s="69">
        <v>2.546056024345555</v>
      </c>
      <c r="Z26" s="69">
        <v>2.6785742305364777</v>
      </c>
      <c r="AA26" s="69">
        <v>3.311565261813838</v>
      </c>
      <c r="AB26" s="69">
        <v>4.7467672258545903</v>
      </c>
      <c r="AC26" s="69"/>
      <c r="AD26" s="69">
        <f t="shared" si="32"/>
        <v>2.0681929953181126</v>
      </c>
      <c r="AE26" s="69">
        <f>'RD T1'!E112</f>
        <v>2.3234275502073629</v>
      </c>
      <c r="AF26" s="69">
        <f t="shared" si="33"/>
        <v>4.3916205455254751</v>
      </c>
      <c r="AH26" t="str">
        <f t="shared" si="34"/>
        <v>62 Leisure, travel and related personal service occupations</v>
      </c>
      <c r="AI26" s="69">
        <v>1.5814135683225992</v>
      </c>
      <c r="AJ26" s="69">
        <v>1.6194927624362898</v>
      </c>
      <c r="AK26" s="69">
        <v>1.7593529424092187</v>
      </c>
      <c r="AL26" s="69">
        <v>2.0134514048380443</v>
      </c>
      <c r="AM26" s="69">
        <v>2.7751475673106767</v>
      </c>
      <c r="AN26" s="69"/>
      <c r="AO26" s="69">
        <f t="shared" si="35"/>
        <v>1.015794624901458</v>
      </c>
      <c r="AP26" s="69">
        <f>'RD T1'!E141</f>
        <v>1.4207070296300643</v>
      </c>
      <c r="AQ26" s="69">
        <f t="shared" si="36"/>
        <v>2.4365016545315221</v>
      </c>
      <c r="AS26" t="str">
        <f t="shared" si="37"/>
        <v>62 Leisure, travel and related personal service occupations</v>
      </c>
      <c r="AT26" s="69">
        <v>1.7901796214136159</v>
      </c>
      <c r="AU26" s="69">
        <v>1.7991444961069853</v>
      </c>
      <c r="AV26" s="69">
        <v>2.0239048755817421</v>
      </c>
      <c r="AW26" s="69">
        <v>2.4228056239782862</v>
      </c>
      <c r="AX26" s="69">
        <v>3.4266485216021767</v>
      </c>
      <c r="AY26" s="69"/>
      <c r="AZ26" s="69">
        <f t="shared" si="38"/>
        <v>1.4027436460204346</v>
      </c>
      <c r="BA26" s="69">
        <f>'RD T1'!E170</f>
        <v>1.7095974493740498</v>
      </c>
      <c r="BB26" s="69">
        <f t="shared" si="39"/>
        <v>3.1123410953944841</v>
      </c>
      <c r="BD26" t="str">
        <f t="shared" si="40"/>
        <v>62 Leisure, travel and related personal service occupations</v>
      </c>
      <c r="BE26" s="69">
        <v>7.2312007560716172</v>
      </c>
      <c r="BF26" s="69">
        <v>6.7998138999790694</v>
      </c>
      <c r="BG26" s="69">
        <v>6.0757029559054923</v>
      </c>
      <c r="BH26" s="69">
        <v>6.0374127769053008</v>
      </c>
      <c r="BI26" s="69">
        <v>5.6001960650091238</v>
      </c>
      <c r="BJ26" s="69"/>
      <c r="BK26" s="69">
        <f t="shared" si="41"/>
        <v>-0.47550689089636844</v>
      </c>
      <c r="BL26" s="69">
        <f>'RD T1'!E199</f>
        <v>2.6558196035758486</v>
      </c>
      <c r="BM26" s="69">
        <f t="shared" si="42"/>
        <v>2.1803127126794801</v>
      </c>
      <c r="BO26" t="str">
        <f t="shared" si="43"/>
        <v>62 Leisure, travel and related personal service occupations</v>
      </c>
      <c r="BP26" s="69">
        <v>8.5984905242873602</v>
      </c>
      <c r="BQ26" s="69">
        <v>8.0923757413517095</v>
      </c>
      <c r="BR26" s="69">
        <v>6.5412238551180497</v>
      </c>
      <c r="BS26" s="69">
        <v>6.5543869097179508</v>
      </c>
      <c r="BT26" s="69">
        <v>5.4663797575198592</v>
      </c>
      <c r="BU26" s="69"/>
      <c r="BV26" s="69">
        <f t="shared" si="44"/>
        <v>-1.0748440975981906</v>
      </c>
      <c r="BW26" s="69">
        <f>'RD T1'!E228</f>
        <v>3.0486150116039745</v>
      </c>
      <c r="BX26" s="69">
        <f t="shared" si="45"/>
        <v>1.973770914005784</v>
      </c>
      <c r="BZ26" t="str">
        <f t="shared" si="46"/>
        <v>62 Leisure, travel and related personal service occupations</v>
      </c>
      <c r="CA26" s="69">
        <v>5.1537227916291988</v>
      </c>
      <c r="CB26" s="69">
        <v>4.8626830398586582</v>
      </c>
      <c r="CC26" s="69">
        <v>4.1247212125042783</v>
      </c>
      <c r="CD26" s="69">
        <v>3.8650611962061938</v>
      </c>
      <c r="CE26" s="69">
        <v>2.6323066625907581</v>
      </c>
      <c r="CF26" s="69"/>
      <c r="CG26" s="69">
        <f t="shared" si="47"/>
        <v>-1.4924145499135202</v>
      </c>
      <c r="CH26" s="69">
        <f>'RD T1'!E257</f>
        <v>1.4927173740711219</v>
      </c>
      <c r="CI26" s="69">
        <f t="shared" si="48"/>
        <v>3.028241576017443E-4</v>
      </c>
      <c r="CK26" t="str">
        <f t="shared" si="49"/>
        <v>62 Leisure, travel and related personal service occupations</v>
      </c>
      <c r="CL26" s="69">
        <v>2.7862726823829385</v>
      </c>
      <c r="CM26" s="69">
        <v>2.130271511586963</v>
      </c>
      <c r="CN26" s="69">
        <v>2.1597535459489174</v>
      </c>
      <c r="CO26" s="69">
        <v>1.387772721636926</v>
      </c>
      <c r="CP26" s="69">
        <v>0.93620777582897408</v>
      </c>
      <c r="CQ26" s="69"/>
      <c r="CR26" s="69">
        <f t="shared" si="50"/>
        <v>-1.2235457701199435</v>
      </c>
      <c r="CS26" s="69">
        <f>'RD T1'!E286</f>
        <v>0.42378458194762297</v>
      </c>
      <c r="CT26" s="69">
        <f t="shared" si="51"/>
        <v>-0.79976118817232056</v>
      </c>
    </row>
    <row r="27" spans="1:98" x14ac:dyDescent="0.2">
      <c r="A27" s="10" t="str">
        <f>name!D23</f>
        <v>63 Community and civil enforcement occupations</v>
      </c>
      <c r="B27" s="69">
        <v>2.9235537772845303E-3</v>
      </c>
      <c r="C27" s="69">
        <v>4.7225325875090438E-3</v>
      </c>
      <c r="D27" s="69">
        <v>3.8365172906142525E-3</v>
      </c>
      <c r="E27" s="69">
        <v>5.7340607008251271E-3</v>
      </c>
      <c r="F27" s="69">
        <v>9.2996386830657227E-3</v>
      </c>
      <c r="G27" s="11"/>
      <c r="H27" s="69">
        <f t="shared" si="26"/>
        <v>5.4631213924514702E-3</v>
      </c>
      <c r="I27" s="69">
        <f>'RD T1'!E55</f>
        <v>3.5477632662095824E-3</v>
      </c>
      <c r="J27" s="69">
        <f t="shared" si="27"/>
        <v>9.010884658661053E-3</v>
      </c>
      <c r="L27" t="str">
        <f t="shared" si="28"/>
        <v>63 Community and civil enforcement occupations</v>
      </c>
      <c r="M27" s="69">
        <v>4.0310432845078986E-2</v>
      </c>
      <c r="N27" s="69">
        <v>4.9410299428997537E-2</v>
      </c>
      <c r="O27" s="69">
        <v>5.1573746982201164E-2</v>
      </c>
      <c r="P27" s="69">
        <v>6.0517927082341105E-2</v>
      </c>
      <c r="Q27" s="69">
        <v>0.10153408047867067</v>
      </c>
      <c r="R27" s="11"/>
      <c r="S27" s="69">
        <f t="shared" si="29"/>
        <v>4.9960333496469507E-2</v>
      </c>
      <c r="T27" s="69">
        <f>'RD T1'!E84</f>
        <v>3.7716403788000549E-2</v>
      </c>
      <c r="U27" s="69">
        <f t="shared" si="30"/>
        <v>8.7676737284470063E-2</v>
      </c>
      <c r="W27" t="str">
        <f t="shared" si="31"/>
        <v>63 Community and civil enforcement occupations</v>
      </c>
      <c r="X27" s="69">
        <v>0.20022339244921902</v>
      </c>
      <c r="Y27" s="69">
        <v>0.19832713263084148</v>
      </c>
      <c r="Z27" s="69">
        <v>0.23030603554283288</v>
      </c>
      <c r="AA27" s="69">
        <v>0.26708579416713657</v>
      </c>
      <c r="AB27" s="69">
        <v>0.34411079979987391</v>
      </c>
      <c r="AC27" s="69"/>
      <c r="AD27" s="69">
        <f t="shared" si="32"/>
        <v>0.11380476425704103</v>
      </c>
      <c r="AE27" s="69">
        <f>'RD T1'!E113</f>
        <v>0.19354772943936488</v>
      </c>
      <c r="AF27" s="69">
        <f t="shared" si="33"/>
        <v>0.30735249369640594</v>
      </c>
      <c r="AH27" t="str">
        <f t="shared" si="34"/>
        <v>63 Community and civil enforcement occupations</v>
      </c>
      <c r="AI27" s="69">
        <v>5.7778851538874791E-2</v>
      </c>
      <c r="AJ27" s="69">
        <v>5.204265224256633E-2</v>
      </c>
      <c r="AK27" s="69">
        <v>6.8499418519373523E-2</v>
      </c>
      <c r="AL27" s="69">
        <v>6.626028459449694E-2</v>
      </c>
      <c r="AM27" s="69">
        <v>8.6616156803406966E-2</v>
      </c>
      <c r="AN27" s="69"/>
      <c r="AO27" s="69">
        <f t="shared" si="35"/>
        <v>1.8116738284033443E-2</v>
      </c>
      <c r="AP27" s="69">
        <f>'RD T1'!E142</f>
        <v>4.3323437706500739E-2</v>
      </c>
      <c r="AQ27" s="69">
        <f t="shared" si="36"/>
        <v>6.1440175990534182E-2</v>
      </c>
      <c r="AS27" t="str">
        <f t="shared" si="37"/>
        <v>63 Community and civil enforcement occupations</v>
      </c>
      <c r="AT27" s="69">
        <v>5.8373195289200236E-2</v>
      </c>
      <c r="AU27" s="69">
        <v>4.9998898759901808E-2</v>
      </c>
      <c r="AV27" s="69">
        <v>6.3699683617780639E-2</v>
      </c>
      <c r="AW27" s="69">
        <v>5.4893737801541991E-2</v>
      </c>
      <c r="AX27" s="69">
        <v>6.0540094772026279E-2</v>
      </c>
      <c r="AY27" s="69"/>
      <c r="AZ27" s="69">
        <f t="shared" si="38"/>
        <v>-3.1595888457543603E-3</v>
      </c>
      <c r="BA27" s="69">
        <f>'RD T1'!E171</f>
        <v>3.7226597705172851E-2</v>
      </c>
      <c r="BB27" s="69">
        <f t="shared" si="39"/>
        <v>3.4067008859418491E-2</v>
      </c>
      <c r="BD27" t="str">
        <f t="shared" si="40"/>
        <v>63 Community and civil enforcement occupations</v>
      </c>
      <c r="BE27" s="69">
        <v>0.20611023954328719</v>
      </c>
      <c r="BF27" s="69">
        <v>0.16109546551107706</v>
      </c>
      <c r="BG27" s="69">
        <v>0.2232173490523974</v>
      </c>
      <c r="BH27" s="69">
        <v>0.15906496396836831</v>
      </c>
      <c r="BI27" s="69">
        <v>0.17844518999021436</v>
      </c>
      <c r="BJ27" s="69"/>
      <c r="BK27" s="69">
        <f t="shared" si="41"/>
        <v>-4.4772159062183042E-2</v>
      </c>
      <c r="BL27" s="69">
        <f>'RD T1'!E200</f>
        <v>6.2993806054121068E-2</v>
      </c>
      <c r="BM27" s="69">
        <f t="shared" si="42"/>
        <v>1.8221646991938026E-2</v>
      </c>
      <c r="BO27" t="str">
        <f t="shared" si="43"/>
        <v>63 Community and civil enforcement occupations</v>
      </c>
      <c r="BP27" s="69">
        <v>0.32238830193736479</v>
      </c>
      <c r="BQ27" s="69">
        <v>0.30974265465957396</v>
      </c>
      <c r="BR27" s="69">
        <v>0.3587149867676524</v>
      </c>
      <c r="BS27" s="69">
        <v>0.30465718599681291</v>
      </c>
      <c r="BT27" s="69">
        <v>0.32277380438022979</v>
      </c>
      <c r="BU27" s="69"/>
      <c r="BV27" s="69">
        <f t="shared" si="44"/>
        <v>-3.594118238742261E-2</v>
      </c>
      <c r="BW27" s="69">
        <f>'RD T1'!E229</f>
        <v>0.14243252428477501</v>
      </c>
      <c r="BX27" s="69">
        <f t="shared" si="45"/>
        <v>0.1064913418973524</v>
      </c>
      <c r="BZ27" t="str">
        <f t="shared" si="46"/>
        <v>63 Community and civil enforcement occupations</v>
      </c>
      <c r="CA27" s="69">
        <v>0.26876977964923504</v>
      </c>
      <c r="CB27" s="69">
        <v>0.24663201170874224</v>
      </c>
      <c r="CC27" s="69">
        <v>0.30185950729573358</v>
      </c>
      <c r="CD27" s="69">
        <v>0.23395988728373399</v>
      </c>
      <c r="CE27" s="69">
        <v>0.19212906940522964</v>
      </c>
      <c r="CF27" s="69"/>
      <c r="CG27" s="69">
        <f t="shared" si="47"/>
        <v>-0.10973043789050393</v>
      </c>
      <c r="CH27" s="69">
        <f>'RD T1'!E258</f>
        <v>9.2075832170695357E-2</v>
      </c>
      <c r="CI27" s="69">
        <f t="shared" si="48"/>
        <v>-1.7654605719808578E-2</v>
      </c>
      <c r="CK27" t="str">
        <f t="shared" si="49"/>
        <v>63 Community and civil enforcement occupations</v>
      </c>
      <c r="CL27" s="69">
        <v>0.13578198177505893</v>
      </c>
      <c r="CM27" s="69">
        <v>8.3774843449716155E-2</v>
      </c>
      <c r="CN27" s="69">
        <v>0.1228627466694637</v>
      </c>
      <c r="CO27" s="69">
        <v>4.8023609693762376E-2</v>
      </c>
      <c r="CP27" s="69">
        <v>2.7051143331741686E-2</v>
      </c>
      <c r="CQ27" s="69"/>
      <c r="CR27" s="69">
        <f t="shared" si="50"/>
        <v>-9.5811603337722012E-2</v>
      </c>
      <c r="CS27" s="69">
        <f>'RD T1'!E287</f>
        <v>1.3116614094050932E-2</v>
      </c>
      <c r="CT27" s="69">
        <f t="shared" si="51"/>
        <v>-8.269498924367108E-2</v>
      </c>
    </row>
    <row r="28" spans="1:98" x14ac:dyDescent="0.2">
      <c r="A28" s="10" t="str">
        <f>name!D24</f>
        <v>71 Sales occupations</v>
      </c>
      <c r="B28" s="69">
        <v>0.15046939737124385</v>
      </c>
      <c r="C28" s="69">
        <v>0.17969880112467559</v>
      </c>
      <c r="D28" s="69">
        <v>0.15879710821367962</v>
      </c>
      <c r="E28" s="69">
        <v>0.18910929264253168</v>
      </c>
      <c r="F28" s="69">
        <v>0.27554224678422556</v>
      </c>
      <c r="G28" s="11"/>
      <c r="H28" s="69">
        <f t="shared" si="26"/>
        <v>0.11674513857054594</v>
      </c>
      <c r="I28" s="69">
        <f>'RD T1'!E56</f>
        <v>9.5417720172699394E-2</v>
      </c>
      <c r="J28" s="69">
        <f t="shared" si="27"/>
        <v>0.21216285874324534</v>
      </c>
      <c r="L28" t="str">
        <f t="shared" si="28"/>
        <v>71 Sales occupations</v>
      </c>
      <c r="M28" s="69">
        <v>2.1019746326687874</v>
      </c>
      <c r="N28" s="69">
        <v>2.721746433187854</v>
      </c>
      <c r="O28" s="69">
        <v>2.6645878848651829</v>
      </c>
      <c r="P28" s="69">
        <v>3.4496713505171863</v>
      </c>
      <c r="Q28" s="69">
        <v>5.8399916328898076</v>
      </c>
      <c r="R28" s="11"/>
      <c r="S28" s="69">
        <f t="shared" si="29"/>
        <v>3.1754037480246247</v>
      </c>
      <c r="T28" s="69">
        <f>'RD T1'!E85</f>
        <v>1.8481411918995532</v>
      </c>
      <c r="U28" s="69">
        <f t="shared" si="30"/>
        <v>5.0235449399241778</v>
      </c>
      <c r="W28" t="str">
        <f t="shared" si="31"/>
        <v>71 Sales occupations</v>
      </c>
      <c r="X28" s="69">
        <v>9.7960695306858803</v>
      </c>
      <c r="Y28" s="69">
        <v>9.2859009901793303</v>
      </c>
      <c r="Z28" s="69">
        <v>10.458710653477514</v>
      </c>
      <c r="AA28" s="69">
        <v>11.260367852460048</v>
      </c>
      <c r="AB28" s="69">
        <v>14.545816313030389</v>
      </c>
      <c r="AC28" s="69"/>
      <c r="AD28" s="69">
        <f t="shared" si="32"/>
        <v>4.0871056595528756</v>
      </c>
      <c r="AE28" s="69">
        <f>'RD T1'!E114</f>
        <v>6.5333884865126777</v>
      </c>
      <c r="AF28" s="69">
        <f t="shared" si="33"/>
        <v>10.620494146065553</v>
      </c>
      <c r="AH28" t="str">
        <f t="shared" si="34"/>
        <v>71 Sales occupations</v>
      </c>
      <c r="AI28" s="69">
        <v>3.1987458583917969</v>
      </c>
      <c r="AJ28" s="69">
        <v>2.9926034853667423</v>
      </c>
      <c r="AK28" s="69">
        <v>3.4925010698458845</v>
      </c>
      <c r="AL28" s="69">
        <v>3.5483306064663163</v>
      </c>
      <c r="AM28" s="69">
        <v>4.4427151398040383</v>
      </c>
      <c r="AN28" s="69"/>
      <c r="AO28" s="69">
        <f t="shared" si="35"/>
        <v>0.95021406995815383</v>
      </c>
      <c r="AP28" s="69">
        <f>'RD T1'!E143</f>
        <v>2.0487104703310659</v>
      </c>
      <c r="AQ28" s="69">
        <f t="shared" si="36"/>
        <v>2.9989245402892197</v>
      </c>
      <c r="AS28" t="str">
        <f t="shared" si="37"/>
        <v>71 Sales occupations</v>
      </c>
      <c r="AT28" s="69">
        <v>2.8705990635854168</v>
      </c>
      <c r="AU28" s="69">
        <v>2.5954860304157639</v>
      </c>
      <c r="AV28" s="69">
        <v>2.89421925188292</v>
      </c>
      <c r="AW28" s="69">
        <v>2.82658373421526</v>
      </c>
      <c r="AX28" s="69">
        <v>3.3967929982418834</v>
      </c>
      <c r="AY28" s="69"/>
      <c r="AZ28" s="69">
        <f t="shared" si="38"/>
        <v>0.50257374635896346</v>
      </c>
      <c r="BA28" s="69">
        <f>'RD T1'!E172</f>
        <v>1.4202966233475214</v>
      </c>
      <c r="BB28" s="69">
        <f t="shared" si="39"/>
        <v>1.9228703697064848</v>
      </c>
      <c r="BD28" t="str">
        <f t="shared" si="40"/>
        <v>71 Sales occupations</v>
      </c>
      <c r="BE28" s="69">
        <v>19.477188005744878</v>
      </c>
      <c r="BF28" s="69">
        <v>19.672865485863557</v>
      </c>
      <c r="BG28" s="69">
        <v>19.637376200096291</v>
      </c>
      <c r="BH28" s="69">
        <v>19.241924044552317</v>
      </c>
      <c r="BI28" s="69">
        <v>19.088726046960204</v>
      </c>
      <c r="BJ28" s="69"/>
      <c r="BK28" s="69">
        <f t="shared" si="41"/>
        <v>-0.54865015313608723</v>
      </c>
      <c r="BL28" s="69">
        <f>'RD T1'!E201</f>
        <v>8.4474320838383576</v>
      </c>
      <c r="BM28" s="69">
        <f t="shared" si="42"/>
        <v>7.8987819307022704</v>
      </c>
      <c r="BO28" t="str">
        <f t="shared" si="43"/>
        <v>71 Sales occupations</v>
      </c>
      <c r="BP28" s="69">
        <v>22.927638225928451</v>
      </c>
      <c r="BQ28" s="69">
        <v>21.465944936559474</v>
      </c>
      <c r="BR28" s="69">
        <v>18.864387585211581</v>
      </c>
      <c r="BS28" s="69">
        <v>17.867668280299853</v>
      </c>
      <c r="BT28" s="69">
        <v>14.383315612573318</v>
      </c>
      <c r="BU28" s="69"/>
      <c r="BV28" s="69">
        <f t="shared" si="44"/>
        <v>-4.4810719726382633</v>
      </c>
      <c r="BW28" s="69">
        <f>'RD T1'!E230</f>
        <v>8.013248367824195</v>
      </c>
      <c r="BX28" s="69">
        <f t="shared" si="45"/>
        <v>3.5321763951859317</v>
      </c>
      <c r="BZ28" t="str">
        <f t="shared" si="46"/>
        <v>71 Sales occupations</v>
      </c>
      <c r="CA28" s="69">
        <v>14.900782850014043</v>
      </c>
      <c r="CB28" s="69">
        <v>13.173964378566701</v>
      </c>
      <c r="CC28" s="69">
        <v>12.040625220680903</v>
      </c>
      <c r="CD28" s="69">
        <v>9.2311507029006883</v>
      </c>
      <c r="CE28" s="69">
        <v>3.7892079966082948</v>
      </c>
      <c r="CF28" s="69"/>
      <c r="CG28" s="69">
        <f t="shared" si="47"/>
        <v>-8.2514172240726076</v>
      </c>
      <c r="CH28" s="69">
        <f>'RD T1'!E259</f>
        <v>2.8213256603339198</v>
      </c>
      <c r="CI28" s="69">
        <f t="shared" si="48"/>
        <v>-5.4300915637386877</v>
      </c>
      <c r="CK28" t="str">
        <f t="shared" si="49"/>
        <v>71 Sales occupations</v>
      </c>
      <c r="CL28" s="69">
        <v>9.6199015864878419</v>
      </c>
      <c r="CM28" s="69">
        <v>7.1721472373057242</v>
      </c>
      <c r="CN28" s="69">
        <v>7.3424405055645243</v>
      </c>
      <c r="CO28" s="69">
        <v>3.9276276060009105</v>
      </c>
      <c r="CP28" s="69">
        <v>1.9518857685669704</v>
      </c>
      <c r="CQ28" s="69"/>
      <c r="CR28" s="69">
        <f t="shared" si="50"/>
        <v>-5.3905547369975544</v>
      </c>
      <c r="CS28" s="69">
        <f>'RD T1'!E288</f>
        <v>0.97896354410987596</v>
      </c>
      <c r="CT28" s="69">
        <f t="shared" si="51"/>
        <v>-4.4115911928876788</v>
      </c>
    </row>
    <row r="29" spans="1:98" x14ac:dyDescent="0.2">
      <c r="A29" s="10" t="str">
        <f>name!D25</f>
        <v>72 Customer service occupations</v>
      </c>
      <c r="B29" s="69">
        <v>7.8329341443849232E-2</v>
      </c>
      <c r="C29" s="69">
        <v>0.10581063896018815</v>
      </c>
      <c r="D29" s="69">
        <v>0.11360283921915966</v>
      </c>
      <c r="E29" s="69">
        <v>0.20474981909106074</v>
      </c>
      <c r="F29" s="69">
        <v>0.38729378896364397</v>
      </c>
      <c r="G29" s="11"/>
      <c r="H29" s="69">
        <f>F29-D29</f>
        <v>0.27369094974448432</v>
      </c>
      <c r="I29" s="69">
        <f>'RD T1'!E57</f>
        <v>0.11032370445889152</v>
      </c>
      <c r="J29" s="69">
        <f t="shared" si="27"/>
        <v>0.38401465420337583</v>
      </c>
      <c r="L29" t="str">
        <f t="shared" si="28"/>
        <v>72 Customer service occupations</v>
      </c>
      <c r="M29" s="69">
        <v>0.72208086248587799</v>
      </c>
      <c r="N29" s="69">
        <v>1.0809225548220722</v>
      </c>
      <c r="O29" s="69">
        <v>1.1580215573950654</v>
      </c>
      <c r="P29" s="69">
        <v>1.9408810134715324</v>
      </c>
      <c r="Q29" s="69">
        <v>3.5292569319376903</v>
      </c>
      <c r="R29" s="11"/>
      <c r="S29" s="69">
        <f t="shared" si="29"/>
        <v>2.3712353745426249</v>
      </c>
      <c r="T29" s="69">
        <f>'RD T1'!E86</f>
        <v>1.0942075898154124</v>
      </c>
      <c r="U29" s="69">
        <f t="shared" si="30"/>
        <v>3.4654429643580373</v>
      </c>
      <c r="W29" t="str">
        <f t="shared" si="31"/>
        <v>72 Customer service occupations</v>
      </c>
      <c r="X29" s="69">
        <v>3.6512158874178859</v>
      </c>
      <c r="Y29" s="69">
        <v>3.8247626625900595</v>
      </c>
      <c r="Z29" s="69">
        <v>4.59534908663273</v>
      </c>
      <c r="AA29" s="69">
        <v>6.3595458586641831</v>
      </c>
      <c r="AB29" s="69">
        <v>8.6337627173380618</v>
      </c>
      <c r="AC29" s="69"/>
      <c r="AD29" s="69">
        <f t="shared" si="32"/>
        <v>4.0384136307053318</v>
      </c>
      <c r="AE29" s="69">
        <f>'RD T1'!E115</f>
        <v>3.6119704371130368</v>
      </c>
      <c r="AF29" s="69">
        <f t="shared" si="33"/>
        <v>7.6503840678183685</v>
      </c>
      <c r="AH29" t="str">
        <f t="shared" si="34"/>
        <v>72 Customer service occupations</v>
      </c>
      <c r="AI29" s="69">
        <v>0.9958390881767466</v>
      </c>
      <c r="AJ29" s="69">
        <v>1.0539477480932498</v>
      </c>
      <c r="AK29" s="69">
        <v>1.3338087617815713</v>
      </c>
      <c r="AL29" s="69">
        <v>1.8588883356683636</v>
      </c>
      <c r="AM29" s="69">
        <v>2.6224160805772816</v>
      </c>
      <c r="AN29" s="69"/>
      <c r="AO29" s="69">
        <f t="shared" si="35"/>
        <v>1.2886073187957103</v>
      </c>
      <c r="AP29" s="69">
        <f>'RD T1'!E144</f>
        <v>1.1042211375671758</v>
      </c>
      <c r="AQ29" s="69">
        <f t="shared" si="36"/>
        <v>2.3928284563628859</v>
      </c>
      <c r="AS29" t="str">
        <f t="shared" si="37"/>
        <v>72 Customer service occupations</v>
      </c>
      <c r="AT29" s="69">
        <v>2.1155343202296968</v>
      </c>
      <c r="AU29" s="69">
        <v>2.1336746451165527</v>
      </c>
      <c r="AV29" s="69">
        <v>2.3098534102561907</v>
      </c>
      <c r="AW29" s="69">
        <v>3.1059100935908703</v>
      </c>
      <c r="AX29" s="69">
        <v>3.706769162181109</v>
      </c>
      <c r="AY29" s="69"/>
      <c r="AZ29" s="69">
        <f t="shared" si="38"/>
        <v>1.3969157519249182</v>
      </c>
      <c r="BA29" s="69">
        <f>'RD T1'!E173</f>
        <v>1.476086366857488</v>
      </c>
      <c r="BB29" s="69">
        <f t="shared" si="39"/>
        <v>2.8730021187824062</v>
      </c>
      <c r="BD29" t="str">
        <f t="shared" si="40"/>
        <v>72 Customer service occupations</v>
      </c>
      <c r="BE29" s="69">
        <v>5.9039353764824511</v>
      </c>
      <c r="BF29" s="69">
        <v>6.7685841572296281</v>
      </c>
      <c r="BG29" s="69">
        <v>6.7478487200988209</v>
      </c>
      <c r="BH29" s="69">
        <v>8.8367215457559407</v>
      </c>
      <c r="BI29" s="69">
        <v>9.9326508897754522</v>
      </c>
      <c r="BJ29" s="69"/>
      <c r="BK29" s="69">
        <f t="shared" si="41"/>
        <v>3.1848021696766313</v>
      </c>
      <c r="BL29" s="69">
        <f>'RD T1'!E202</f>
        <v>3.7343463658070535</v>
      </c>
      <c r="BM29" s="69">
        <f t="shared" si="42"/>
        <v>6.9191485354836848</v>
      </c>
      <c r="BO29" t="str">
        <f t="shared" si="43"/>
        <v>72 Customer service occupations</v>
      </c>
      <c r="BP29" s="69">
        <v>6.7932135333543942</v>
      </c>
      <c r="BQ29" s="69">
        <v>7.9524111415714822</v>
      </c>
      <c r="BR29" s="69">
        <v>7.0709745000674324</v>
      </c>
      <c r="BS29" s="69">
        <v>9.3412086091055553</v>
      </c>
      <c r="BT29" s="69">
        <v>9.1063396953192779</v>
      </c>
      <c r="BU29" s="69"/>
      <c r="BV29" s="69">
        <f t="shared" si="44"/>
        <v>2.0353651952518454</v>
      </c>
      <c r="BW29" s="69">
        <f>'RD T1'!E231</f>
        <v>4.358303698327342</v>
      </c>
      <c r="BX29" s="69">
        <f t="shared" si="45"/>
        <v>6.3936688935791874</v>
      </c>
      <c r="BZ29" t="str">
        <f t="shared" si="46"/>
        <v>72 Customer service occupations</v>
      </c>
      <c r="CA29" s="69">
        <v>3.5366822387837966</v>
      </c>
      <c r="CB29" s="69">
        <v>3.3851924490254586</v>
      </c>
      <c r="CC29" s="69">
        <v>3.3639946421267228</v>
      </c>
      <c r="CD29" s="69">
        <v>3.6498304401157218</v>
      </c>
      <c r="CE29" s="69">
        <v>3.1484306926172794</v>
      </c>
      <c r="CF29" s="69"/>
      <c r="CG29" s="69">
        <f t="shared" si="47"/>
        <v>-0.21556394950944346</v>
      </c>
      <c r="CH29" s="69">
        <f>'RD T1'!E260</f>
        <v>1.1639320511169788</v>
      </c>
      <c r="CI29" s="69">
        <f t="shared" si="48"/>
        <v>0.94836810160753537</v>
      </c>
      <c r="CK29" t="str">
        <f t="shared" si="49"/>
        <v>72 Customer service occupations</v>
      </c>
      <c r="CL29" s="69">
        <v>1.3189433791695007</v>
      </c>
      <c r="CM29" s="69">
        <v>1.3487386873546094</v>
      </c>
      <c r="CN29" s="69">
        <v>1.6100302359686918</v>
      </c>
      <c r="CO29" s="69">
        <v>1.657012268033633</v>
      </c>
      <c r="CP29" s="69">
        <v>1.5752794847950025</v>
      </c>
      <c r="CQ29" s="69"/>
      <c r="CR29" s="69">
        <f t="shared" si="50"/>
        <v>-3.4750751173689309E-2</v>
      </c>
      <c r="CS29" s="69">
        <f>'RD T1'!E289</f>
        <v>0.55777423481347477</v>
      </c>
      <c r="CT29" s="69">
        <f t="shared" si="51"/>
        <v>0.52302348363978546</v>
      </c>
    </row>
    <row r="30" spans="1:98" x14ac:dyDescent="0.2">
      <c r="A30" s="10" t="str">
        <f>name!D26</f>
        <v>81 Process, plant and machine operatives</v>
      </c>
      <c r="B30" s="69">
        <v>6.5648970506193616E-2</v>
      </c>
      <c r="C30" s="69">
        <v>8.8936675070758975E-2</v>
      </c>
      <c r="D30" s="69">
        <v>7.7697663832709207E-2</v>
      </c>
      <c r="E30" s="69">
        <v>0.13004157540262198</v>
      </c>
      <c r="F30" s="69">
        <v>0.28691167685794583</v>
      </c>
      <c r="G30" s="11"/>
      <c r="H30" s="69">
        <f t="shared" si="26"/>
        <v>0.20921401302523662</v>
      </c>
      <c r="I30" s="69">
        <f>'RD T1'!E58</f>
        <v>9.2404403469197566E-2</v>
      </c>
      <c r="J30" s="69">
        <f t="shared" si="27"/>
        <v>0.30161841649443422</v>
      </c>
      <c r="L30" t="str">
        <f t="shared" si="28"/>
        <v>81 Process, plant and machine operatives</v>
      </c>
      <c r="M30" s="69">
        <v>0.41981060896739675</v>
      </c>
      <c r="N30" s="69">
        <v>0.58311018533522374</v>
      </c>
      <c r="O30" s="69">
        <v>0.48419887158251879</v>
      </c>
      <c r="P30" s="69">
        <v>0.86494040015414875</v>
      </c>
      <c r="Q30" s="69">
        <v>1.6286085839642741</v>
      </c>
      <c r="R30" s="11"/>
      <c r="S30" s="69">
        <f t="shared" si="29"/>
        <v>1.1444097123817554</v>
      </c>
      <c r="T30" s="69">
        <f>'RD T1'!E87</f>
        <v>0.48865001384141399</v>
      </c>
      <c r="U30" s="69">
        <f t="shared" si="30"/>
        <v>1.6330597262231694</v>
      </c>
      <c r="W30" t="str">
        <f t="shared" si="31"/>
        <v>81 Process, plant and machine operatives</v>
      </c>
      <c r="X30" s="69">
        <v>1.5000269018067969</v>
      </c>
      <c r="Y30" s="69">
        <v>1.4709241378649496</v>
      </c>
      <c r="Z30" s="69">
        <v>1.3987078807416136</v>
      </c>
      <c r="AA30" s="69">
        <v>2.3214040568529111</v>
      </c>
      <c r="AB30" s="69">
        <v>3.9966574740705907</v>
      </c>
      <c r="AC30" s="69"/>
      <c r="AD30" s="69">
        <f t="shared" si="32"/>
        <v>2.5979495933289769</v>
      </c>
      <c r="AE30" s="69">
        <f>'RD T1'!E116</f>
        <v>1.5100148177678347</v>
      </c>
      <c r="AF30" s="69">
        <f t="shared" si="33"/>
        <v>4.1079644110968117</v>
      </c>
      <c r="AH30" t="str">
        <f t="shared" si="34"/>
        <v>81 Process, plant and machine operatives</v>
      </c>
      <c r="AI30" s="69">
        <v>0.69038336293018665</v>
      </c>
      <c r="AJ30" s="69">
        <v>0.67539960605530225</v>
      </c>
      <c r="AK30" s="69">
        <v>0.6415399675406257</v>
      </c>
      <c r="AL30" s="69">
        <v>0.967207269837426</v>
      </c>
      <c r="AM30" s="69">
        <v>1.3354144822147749</v>
      </c>
      <c r="AN30" s="69"/>
      <c r="AO30" s="69">
        <f t="shared" si="35"/>
        <v>0.69387451467414918</v>
      </c>
      <c r="AP30" s="69">
        <f>'RD T1'!E145</f>
        <v>0.49391187160053007</v>
      </c>
      <c r="AQ30" s="69">
        <f t="shared" si="36"/>
        <v>1.1877863862746794</v>
      </c>
      <c r="AS30" t="str">
        <f t="shared" si="37"/>
        <v>81 Process, plant and machine operatives</v>
      </c>
      <c r="AT30" s="69">
        <v>1.7460157689303397</v>
      </c>
      <c r="AU30" s="69">
        <v>1.5630064891977435</v>
      </c>
      <c r="AV30" s="69">
        <v>1.4304701821042756</v>
      </c>
      <c r="AW30" s="69">
        <v>2.106776080995858</v>
      </c>
      <c r="AX30" s="69">
        <v>2.8798978361077738</v>
      </c>
      <c r="AY30" s="69"/>
      <c r="AZ30" s="69">
        <f t="shared" si="38"/>
        <v>1.4494276540034983</v>
      </c>
      <c r="BA30" s="69">
        <f>'RD T1'!E174</f>
        <v>1.0967678933818976</v>
      </c>
      <c r="BB30" s="69">
        <f t="shared" si="39"/>
        <v>2.5461955473853957</v>
      </c>
      <c r="BD30" t="str">
        <f t="shared" si="40"/>
        <v>81 Process, plant and machine operatives</v>
      </c>
      <c r="BE30" s="69">
        <v>10.536928365384972</v>
      </c>
      <c r="BF30" s="69">
        <v>11.567733795688753</v>
      </c>
      <c r="BG30" s="69">
        <v>9.8612151985030909</v>
      </c>
      <c r="BH30" s="69">
        <v>13.886453010953884</v>
      </c>
      <c r="BI30" s="69">
        <v>16.187530770738512</v>
      </c>
      <c r="BJ30" s="69"/>
      <c r="BK30" s="69">
        <f t="shared" si="41"/>
        <v>6.326315572235421</v>
      </c>
      <c r="BL30" s="69">
        <f>'RD T1'!E203</f>
        <v>5.305073450641447</v>
      </c>
      <c r="BM30" s="69">
        <f t="shared" si="42"/>
        <v>11.631389022876867</v>
      </c>
      <c r="BO30" t="str">
        <f t="shared" si="43"/>
        <v>81 Process, plant and machine operatives</v>
      </c>
      <c r="BP30" s="69">
        <v>14.502433242150564</v>
      </c>
      <c r="BQ30" s="69">
        <v>15.229730916851656</v>
      </c>
      <c r="BR30" s="69">
        <v>12.172415685146975</v>
      </c>
      <c r="BS30" s="69">
        <v>16.97585044310788</v>
      </c>
      <c r="BT30" s="69">
        <v>16.866968444740909</v>
      </c>
      <c r="BU30" s="69"/>
      <c r="BV30" s="69">
        <f t="shared" si="44"/>
        <v>4.6945527595939343</v>
      </c>
      <c r="BW30" s="69">
        <f>'RD T1'!E232</f>
        <v>6.8848394379279556</v>
      </c>
      <c r="BX30" s="69">
        <f t="shared" si="45"/>
        <v>11.579392197521891</v>
      </c>
      <c r="BZ30" t="str">
        <f t="shared" si="46"/>
        <v>81 Process, plant and machine operatives</v>
      </c>
      <c r="CA30" s="69">
        <v>12.732420791448044</v>
      </c>
      <c r="CB30" s="69">
        <v>11.586998223542802</v>
      </c>
      <c r="CC30" s="69">
        <v>9.8718951483436435</v>
      </c>
      <c r="CD30" s="69">
        <v>10.693189293118092</v>
      </c>
      <c r="CE30" s="69">
        <v>5.5129052819559474</v>
      </c>
      <c r="CF30" s="69"/>
      <c r="CG30" s="69">
        <f t="shared" si="47"/>
        <v>-4.358989866387696</v>
      </c>
      <c r="CH30" s="69">
        <f>'RD T1'!E261</f>
        <v>3.3097329043666779</v>
      </c>
      <c r="CI30" s="69">
        <f t="shared" si="48"/>
        <v>-1.0492569620210181</v>
      </c>
      <c r="CK30" t="str">
        <f t="shared" si="49"/>
        <v>81 Process, plant and machine operatives</v>
      </c>
      <c r="CL30" s="69">
        <v>9.4496740949017433</v>
      </c>
      <c r="CM30" s="69">
        <v>6.6311916159780946</v>
      </c>
      <c r="CN30" s="69">
        <v>5.724229584924168</v>
      </c>
      <c r="CO30" s="69">
        <v>2.5542600763889132</v>
      </c>
      <c r="CP30" s="69">
        <v>1.0735276137642271</v>
      </c>
      <c r="CQ30" s="69"/>
      <c r="CR30" s="69">
        <f t="shared" si="50"/>
        <v>-4.6507019711599407</v>
      </c>
      <c r="CS30" s="69">
        <f>'RD T1'!E290</f>
        <v>0.62278751127883647</v>
      </c>
      <c r="CT30" s="69">
        <f t="shared" si="51"/>
        <v>-4.0279144598811039</v>
      </c>
    </row>
    <row r="31" spans="1:98" x14ac:dyDescent="0.2">
      <c r="A31" s="10" t="str">
        <f>name!D27</f>
        <v>82 Transport and mobile machine drivers and operatives</v>
      </c>
      <c r="B31" s="69">
        <v>9.6668409810844722E-2</v>
      </c>
      <c r="C31" s="69">
        <v>0.15828584720033342</v>
      </c>
      <c r="D31" s="69">
        <v>0.12034845267785475</v>
      </c>
      <c r="E31" s="69">
        <v>0.21088261070457429</v>
      </c>
      <c r="F31" s="69">
        <v>0.38986931084169485</v>
      </c>
      <c r="G31" s="11"/>
      <c r="H31" s="69">
        <f t="shared" si="26"/>
        <v>0.26952085816384008</v>
      </c>
      <c r="I31" s="69">
        <f>'RD T1'!E59</f>
        <v>0.15366059201822355</v>
      </c>
      <c r="J31" s="69">
        <f t="shared" si="27"/>
        <v>0.42318145018206366</v>
      </c>
      <c r="L31" t="str">
        <f t="shared" si="28"/>
        <v>82 Transport and mobile machine drivers and operatives</v>
      </c>
      <c r="M31" s="69">
        <v>0.59954392489833142</v>
      </c>
      <c r="N31" s="69">
        <v>0.8768826213348957</v>
      </c>
      <c r="O31" s="69">
        <v>0.69726532971376742</v>
      </c>
      <c r="P31" s="69">
        <v>1.1237752185208172</v>
      </c>
      <c r="Q31" s="69">
        <v>2.0187950188889321</v>
      </c>
      <c r="R31" s="11"/>
      <c r="S31" s="69">
        <f t="shared" si="29"/>
        <v>1.3215296891751647</v>
      </c>
      <c r="T31" s="69">
        <f>'RD T1'!E88</f>
        <v>0.79638971577921991</v>
      </c>
      <c r="U31" s="69">
        <f t="shared" si="30"/>
        <v>2.1179194049543844</v>
      </c>
      <c r="W31" t="str">
        <f t="shared" si="31"/>
        <v>82 Transport and mobile machine drivers and operatives</v>
      </c>
      <c r="X31" s="69">
        <v>2.1480515490068961</v>
      </c>
      <c r="Y31" s="69">
        <v>2.5020536911172693</v>
      </c>
      <c r="Z31" s="69">
        <v>2.4811601798955416</v>
      </c>
      <c r="AA31" s="69">
        <v>3.3107936011616466</v>
      </c>
      <c r="AB31" s="69">
        <v>4.8169788154971469</v>
      </c>
      <c r="AC31" s="69"/>
      <c r="AD31" s="69">
        <f t="shared" si="32"/>
        <v>2.3358186356016053</v>
      </c>
      <c r="AE31" s="69">
        <f>'RD T1'!E117</f>
        <v>2.427712291221229</v>
      </c>
      <c r="AF31" s="69">
        <f t="shared" si="33"/>
        <v>4.7635309268228347</v>
      </c>
      <c r="AH31" t="str">
        <f t="shared" si="34"/>
        <v>82 Transport and mobile machine drivers and operatives</v>
      </c>
      <c r="AI31" s="69">
        <v>1.1140721257105906</v>
      </c>
      <c r="AJ31" s="69">
        <v>1.2365546345987053</v>
      </c>
      <c r="AK31" s="69">
        <v>1.1534181410512043</v>
      </c>
      <c r="AL31" s="69">
        <v>1.494819234839567</v>
      </c>
      <c r="AM31" s="69">
        <v>1.9271985695598151</v>
      </c>
      <c r="AN31" s="69"/>
      <c r="AO31" s="69">
        <f t="shared" si="35"/>
        <v>0.77378042850861073</v>
      </c>
      <c r="AP31" s="69">
        <f>'RD T1'!E146</f>
        <v>1.0074748897309733</v>
      </c>
      <c r="AQ31" s="69">
        <f t="shared" si="36"/>
        <v>1.7812553182395841</v>
      </c>
      <c r="AS31" t="str">
        <f t="shared" si="37"/>
        <v>82 Transport and mobile machine drivers and operatives</v>
      </c>
      <c r="AT31" s="69">
        <v>1.8664656110111835</v>
      </c>
      <c r="AU31" s="69">
        <v>1.9172003114816145</v>
      </c>
      <c r="AV31" s="69">
        <v>1.8231187887619997</v>
      </c>
      <c r="AW31" s="69">
        <v>2.2653634178069768</v>
      </c>
      <c r="AX31" s="69">
        <v>2.8403995447385628</v>
      </c>
      <c r="AY31" s="69"/>
      <c r="AZ31" s="69">
        <f t="shared" si="38"/>
        <v>1.0172807559765631</v>
      </c>
      <c r="BA31" s="69">
        <f>'RD T1'!E175</f>
        <v>1.552543510240479</v>
      </c>
      <c r="BB31" s="69">
        <f t="shared" si="39"/>
        <v>2.5698242662170419</v>
      </c>
      <c r="BD31" t="str">
        <f t="shared" si="40"/>
        <v>82 Transport and mobile machine drivers and operatives</v>
      </c>
      <c r="BE31" s="69">
        <v>9.5364668889247302</v>
      </c>
      <c r="BF31" s="69">
        <v>11.433339914448792</v>
      </c>
      <c r="BG31" s="69">
        <v>10.418364114202392</v>
      </c>
      <c r="BH31" s="69">
        <v>12.87036745246815</v>
      </c>
      <c r="BI31" s="69">
        <v>15.31889530810952</v>
      </c>
      <c r="BJ31" s="69"/>
      <c r="BK31" s="69">
        <f t="shared" si="41"/>
        <v>4.9005311939071277</v>
      </c>
      <c r="BL31" s="69">
        <f>'RD T1'!E204</f>
        <v>6.8487235082452456</v>
      </c>
      <c r="BM31" s="69">
        <f t="shared" si="42"/>
        <v>11.749254702152374</v>
      </c>
      <c r="BO31" t="str">
        <f t="shared" si="43"/>
        <v>82 Transport and mobile machine drivers and operatives</v>
      </c>
      <c r="BP31" s="69">
        <v>16.892402763340844</v>
      </c>
      <c r="BQ31" s="69">
        <v>19.761599704954921</v>
      </c>
      <c r="BR31" s="69">
        <v>16.399174691658033</v>
      </c>
      <c r="BS31" s="69">
        <v>20.642204504853488</v>
      </c>
      <c r="BT31" s="69">
        <v>21.879950075688221</v>
      </c>
      <c r="BU31" s="69"/>
      <c r="BV31" s="69">
        <f t="shared" si="44"/>
        <v>5.4807753840301885</v>
      </c>
      <c r="BW31" s="69">
        <f>'RD T1'!E233</f>
        <v>11.766349634780427</v>
      </c>
      <c r="BX31" s="69">
        <f t="shared" si="45"/>
        <v>17.247125018810614</v>
      </c>
      <c r="BZ31" t="str">
        <f t="shared" si="46"/>
        <v>82 Transport and mobile machine drivers and operatives</v>
      </c>
      <c r="CA31" s="69">
        <v>15.746082445611508</v>
      </c>
      <c r="CB31" s="69">
        <v>14.809920423494516</v>
      </c>
      <c r="CC31" s="69">
        <v>13.31483961091801</v>
      </c>
      <c r="CD31" s="69">
        <v>12.37009597266769</v>
      </c>
      <c r="CE31" s="69">
        <v>9.2673222331747898</v>
      </c>
      <c r="CF31" s="69"/>
      <c r="CG31" s="69">
        <f t="shared" si="47"/>
        <v>-4.0475173777432207</v>
      </c>
      <c r="CH31" s="69">
        <f>'RD T1'!E262</f>
        <v>5.3244066266293357</v>
      </c>
      <c r="CI31" s="69">
        <f t="shared" si="48"/>
        <v>1.276889248886115</v>
      </c>
      <c r="CK31" t="str">
        <f t="shared" si="49"/>
        <v>82 Transport and mobile machine drivers and operatives</v>
      </c>
      <c r="CL31" s="69">
        <v>10.087201445486574</v>
      </c>
      <c r="CM31" s="69">
        <v>10.381803613093446</v>
      </c>
      <c r="CN31" s="69">
        <v>9.4794198794871889</v>
      </c>
      <c r="CO31" s="69">
        <v>6.2128154875165764</v>
      </c>
      <c r="CP31" s="69">
        <v>2.8060437070897599</v>
      </c>
      <c r="CQ31" s="69"/>
      <c r="CR31" s="69">
        <f t="shared" si="50"/>
        <v>-6.673376172397429</v>
      </c>
      <c r="CS31" s="69">
        <f>'RD T1'!E291</f>
        <v>2.2209623254230575</v>
      </c>
      <c r="CT31" s="69">
        <f t="shared" si="51"/>
        <v>-4.4524138469743715</v>
      </c>
    </row>
    <row r="32" spans="1:98" x14ac:dyDescent="0.2">
      <c r="A32" s="10" t="str">
        <f>name!D28</f>
        <v>91 Elementary trades and related occupations</v>
      </c>
      <c r="B32" s="69">
        <v>9.9703911813688213E-4</v>
      </c>
      <c r="C32" s="69">
        <v>1.0175533765282021E-3</v>
      </c>
      <c r="D32" s="69">
        <v>7.8862797370357032E-4</v>
      </c>
      <c r="E32" s="69">
        <v>9.5618084463832006E-4</v>
      </c>
      <c r="F32" s="69">
        <v>1.5803999698677743E-3</v>
      </c>
      <c r="G32" s="11"/>
      <c r="H32" s="69">
        <f t="shared" si="26"/>
        <v>7.91771996164204E-4</v>
      </c>
      <c r="I32" s="69">
        <f>'RD T1'!E60</f>
        <v>6.4118630722745135E-4</v>
      </c>
      <c r="J32" s="69">
        <f t="shared" si="27"/>
        <v>1.4329583033916553E-3</v>
      </c>
      <c r="L32" t="str">
        <f t="shared" si="28"/>
        <v>91 Elementary trades and related occupations</v>
      </c>
      <c r="M32" s="69">
        <v>0.24281916239725371</v>
      </c>
      <c r="N32" s="69">
        <v>0.30724632637959781</v>
      </c>
      <c r="O32" s="69">
        <v>0.2146309058071964</v>
      </c>
      <c r="P32" s="69">
        <v>0.2970808878317483</v>
      </c>
      <c r="Q32" s="69">
        <v>0.57068591850759998</v>
      </c>
      <c r="R32" s="11"/>
      <c r="S32" s="69">
        <f t="shared" si="29"/>
        <v>0.35605501270040357</v>
      </c>
      <c r="T32" s="69">
        <f>'RD T1'!E89</f>
        <v>0.19882666476417779</v>
      </c>
      <c r="U32" s="69">
        <f t="shared" si="30"/>
        <v>0.55488167746458139</v>
      </c>
      <c r="W32" t="str">
        <f t="shared" si="31"/>
        <v>91 Elementary trades and related occupations</v>
      </c>
      <c r="X32" s="69">
        <v>0.94734803245886878</v>
      </c>
      <c r="Y32" s="69">
        <v>0.7945535524559334</v>
      </c>
      <c r="Z32" s="69">
        <v>0.72865215703029984</v>
      </c>
      <c r="AA32" s="69">
        <v>0.7544730002266643</v>
      </c>
      <c r="AB32" s="69">
        <v>0.91364074561116138</v>
      </c>
      <c r="AC32" s="69"/>
      <c r="AD32" s="69">
        <f t="shared" si="32"/>
        <v>0.18498858858086153</v>
      </c>
      <c r="AE32" s="69">
        <f>'RD T1'!E118</f>
        <v>0.50866438332929975</v>
      </c>
      <c r="AF32" s="69">
        <f t="shared" si="33"/>
        <v>0.69365297191016129</v>
      </c>
      <c r="AH32" t="str">
        <f t="shared" si="34"/>
        <v>91 Elementary trades and related occupations</v>
      </c>
      <c r="AI32" s="69">
        <v>0.66929169033767855</v>
      </c>
      <c r="AJ32" s="69">
        <v>0.58551570525499408</v>
      </c>
      <c r="AK32" s="69">
        <v>0.52033623454794342</v>
      </c>
      <c r="AL32" s="69">
        <v>0.55865980594135045</v>
      </c>
      <c r="AM32" s="69">
        <v>0.72838501007471723</v>
      </c>
      <c r="AN32" s="69"/>
      <c r="AO32" s="69">
        <f t="shared" si="35"/>
        <v>0.20804877552677381</v>
      </c>
      <c r="AP32" s="69">
        <f>'RD T1'!E147</f>
        <v>0.37638909484904848</v>
      </c>
      <c r="AQ32" s="69">
        <f t="shared" si="36"/>
        <v>0.58443787037582229</v>
      </c>
      <c r="AS32" t="str">
        <f t="shared" si="37"/>
        <v>91 Elementary trades and related occupations</v>
      </c>
      <c r="AT32" s="69">
        <v>0.71790732037782579</v>
      </c>
      <c r="AU32" s="69">
        <v>0.60789508675114012</v>
      </c>
      <c r="AV32" s="69">
        <v>0.59841295568049357</v>
      </c>
      <c r="AW32" s="69">
        <v>0.62591396096680652</v>
      </c>
      <c r="AX32" s="69">
        <v>0.73738888749149856</v>
      </c>
      <c r="AY32" s="69"/>
      <c r="AZ32" s="69">
        <f t="shared" si="38"/>
        <v>0.13897593181100498</v>
      </c>
      <c r="BA32" s="69">
        <f>'RD T1'!E176</f>
        <v>0.37349112530301604</v>
      </c>
      <c r="BB32" s="69">
        <f t="shared" si="39"/>
        <v>0.51246705711402107</v>
      </c>
      <c r="BD32" t="str">
        <f t="shared" si="40"/>
        <v>91 Elementary trades and related occupations</v>
      </c>
      <c r="BE32" s="69">
        <v>3.3437031343058568</v>
      </c>
      <c r="BF32" s="69">
        <v>3.313065999104075</v>
      </c>
      <c r="BG32" s="69">
        <v>2.847295214306464</v>
      </c>
      <c r="BH32" s="69">
        <v>2.9213841936910963</v>
      </c>
      <c r="BI32" s="69">
        <v>3.5110520469443185</v>
      </c>
      <c r="BJ32" s="69"/>
      <c r="BK32" s="69">
        <f t="shared" si="41"/>
        <v>0.66375683263785445</v>
      </c>
      <c r="BL32" s="69">
        <f>'RD T1'!E205</f>
        <v>1.0927827207011613</v>
      </c>
      <c r="BM32" s="69">
        <f t="shared" si="42"/>
        <v>1.7565395533390158</v>
      </c>
      <c r="BO32" t="str">
        <f t="shared" si="43"/>
        <v>91 Elementary trades and related occupations</v>
      </c>
      <c r="BP32" s="69">
        <v>6.4299588800191723</v>
      </c>
      <c r="BQ32" s="69">
        <v>6.1894637439563676</v>
      </c>
      <c r="BR32" s="69">
        <v>5.1672683464674805</v>
      </c>
      <c r="BS32" s="69">
        <v>5.0678278922973998</v>
      </c>
      <c r="BT32" s="69">
        <v>5.1519896655149742</v>
      </c>
      <c r="BU32" s="69"/>
      <c r="BV32" s="69">
        <f t="shared" si="44"/>
        <v>-1.5278680952506285E-2</v>
      </c>
      <c r="BW32" s="69">
        <f>'RD T1'!E234</f>
        <v>1.9888663428221123</v>
      </c>
      <c r="BX32" s="69">
        <f t="shared" si="45"/>
        <v>1.973587661869606</v>
      </c>
      <c r="BZ32" t="str">
        <f t="shared" si="46"/>
        <v>91 Elementary trades and related occupations</v>
      </c>
      <c r="CA32" s="69">
        <v>8.7009123733587366</v>
      </c>
      <c r="CB32" s="69">
        <v>7.7872704497004817</v>
      </c>
      <c r="CC32" s="69">
        <v>6.6904959021588608</v>
      </c>
      <c r="CD32" s="69">
        <v>5.3002592486941182</v>
      </c>
      <c r="CE32" s="69">
        <v>4.0853874570232644</v>
      </c>
      <c r="CF32" s="69"/>
      <c r="CG32" s="69">
        <f t="shared" si="47"/>
        <v>-2.6051084451355964</v>
      </c>
      <c r="CH32" s="69">
        <f>'RD T1'!E263</f>
        <v>2.0025675606664288</v>
      </c>
      <c r="CI32" s="69">
        <f t="shared" si="48"/>
        <v>-0.60254088446916754</v>
      </c>
      <c r="CK32" t="str">
        <f t="shared" si="49"/>
        <v>91 Elementary trades and related occupations</v>
      </c>
      <c r="CL32" s="69">
        <v>6.4668148536360333</v>
      </c>
      <c r="CM32" s="69">
        <v>5.0141244242145069</v>
      </c>
      <c r="CN32" s="69">
        <v>4.7751159329690287</v>
      </c>
      <c r="CO32" s="69">
        <v>2.838896896153837</v>
      </c>
      <c r="CP32" s="69">
        <v>1.8073126490445892</v>
      </c>
      <c r="CQ32" s="69"/>
      <c r="CR32" s="69">
        <f t="shared" si="50"/>
        <v>-2.9678032839244395</v>
      </c>
      <c r="CS32" s="69">
        <f>'RD T1'!E292</f>
        <v>0.86821785061184942</v>
      </c>
      <c r="CT32" s="69">
        <f t="shared" si="51"/>
        <v>-2.0995854333125901</v>
      </c>
    </row>
    <row r="33" spans="1:98" x14ac:dyDescent="0.2">
      <c r="A33" s="10" t="str">
        <f>name!D29</f>
        <v>92 Elementary administration and service occupations</v>
      </c>
      <c r="B33" s="69">
        <v>7.0871957038220565E-2</v>
      </c>
      <c r="C33" s="69">
        <v>0.10914728400494135</v>
      </c>
      <c r="D33" s="69">
        <v>9.2011840755772858E-2</v>
      </c>
      <c r="E33" s="69">
        <v>0.14265675455219989</v>
      </c>
      <c r="F33" s="69">
        <v>0.24259802504805178</v>
      </c>
      <c r="G33" s="11"/>
      <c r="H33" s="69">
        <f t="shared" ref="H33" si="52">F33-D33</f>
        <v>0.15058618429227894</v>
      </c>
      <c r="I33" s="69">
        <f>'RD T1'!E61</f>
        <v>8.7274783212723334E-2</v>
      </c>
      <c r="J33" s="69">
        <f t="shared" ref="J33" si="53">SUM(H33:I33)</f>
        <v>0.23786096750500227</v>
      </c>
      <c r="L33" t="str">
        <f t="shared" ref="L33" si="54">A33</f>
        <v>92 Elementary administration and service occupations</v>
      </c>
      <c r="M33" s="69">
        <v>1.6876081271675021</v>
      </c>
      <c r="N33" s="69">
        <v>2.5945838531633401</v>
      </c>
      <c r="O33" s="69">
        <v>2.4323818887663924</v>
      </c>
      <c r="P33" s="69">
        <v>3.7478370625948916</v>
      </c>
      <c r="Q33" s="69">
        <v>7.5476627789613495</v>
      </c>
      <c r="R33" s="11"/>
      <c r="S33" s="69">
        <f t="shared" ref="S33" si="55">Q33-O33</f>
        <v>5.1152808901949571</v>
      </c>
      <c r="T33" s="69">
        <f>'RD T1'!E90</f>
        <v>2.6011882948131104</v>
      </c>
      <c r="U33" s="69">
        <f t="shared" ref="U33" si="56">SUM(S33:T33)</f>
        <v>7.7164691850080676</v>
      </c>
      <c r="W33" t="str">
        <f t="shared" ref="W33" si="57">A33</f>
        <v>92 Elementary administration and service occupations</v>
      </c>
      <c r="X33" s="69">
        <v>7.0814372087535125</v>
      </c>
      <c r="Y33" s="69">
        <v>7.615922223257007</v>
      </c>
      <c r="Z33" s="69">
        <v>8.3500986223440723</v>
      </c>
      <c r="AA33" s="69">
        <v>10.421844339601469</v>
      </c>
      <c r="AB33" s="69">
        <v>14.058977181610706</v>
      </c>
      <c r="AC33" s="69"/>
      <c r="AD33" s="69">
        <f t="shared" ref="AD33" si="58">AB33-Z33</f>
        <v>5.7088785592666333</v>
      </c>
      <c r="AE33" s="69">
        <f>'RD T1'!E119</f>
        <v>7.4600411319589455</v>
      </c>
      <c r="AF33" s="69">
        <f t="shared" ref="AF33" si="59">SUM(AD33:AE33)</f>
        <v>13.168919691225579</v>
      </c>
      <c r="AH33" t="str">
        <f t="shared" ref="AH33" si="60">L33</f>
        <v>92 Elementary administration and service occupations</v>
      </c>
      <c r="AI33" s="69">
        <v>3.3906328926640921</v>
      </c>
      <c r="AJ33" s="69">
        <v>3.6407879282922728</v>
      </c>
      <c r="AK33" s="69">
        <v>3.9804980577382962</v>
      </c>
      <c r="AL33" s="69">
        <v>4.8737939411931555</v>
      </c>
      <c r="AM33" s="69">
        <v>6.8630640160736425</v>
      </c>
      <c r="AN33" s="69"/>
      <c r="AO33" s="69">
        <f t="shared" ref="AO33" si="61">AM33-AK33</f>
        <v>2.8825659583353462</v>
      </c>
      <c r="AP33" s="69">
        <f>'RD T1'!E148</f>
        <v>3.3084130505755009</v>
      </c>
      <c r="AQ33" s="69">
        <f t="shared" ref="AQ33" si="62">SUM(AO33:AP33)</f>
        <v>6.1909790089108476</v>
      </c>
      <c r="AS33" t="str">
        <f t="shared" ref="AS33" si="63">W33</f>
        <v>92 Elementary administration and service occupations</v>
      </c>
      <c r="AT33" s="69">
        <v>3.194174451622743</v>
      </c>
      <c r="AU33" s="69">
        <v>3.2390534853004818</v>
      </c>
      <c r="AV33" s="69">
        <v>3.5922806136712859</v>
      </c>
      <c r="AW33" s="69">
        <v>4.3800935488820745</v>
      </c>
      <c r="AX33" s="69">
        <v>6.1344901855552436</v>
      </c>
      <c r="AY33" s="69"/>
      <c r="AZ33" s="69">
        <f t="shared" ref="AZ33" si="64">AX33-AV33</f>
        <v>2.5422095718839577</v>
      </c>
      <c r="BA33" s="69">
        <f>'RD T1'!E177</f>
        <v>3.0513567484760613</v>
      </c>
      <c r="BB33" s="69">
        <f t="shared" ref="BB33" si="65">SUM(AZ33:BA33)</f>
        <v>5.5935663203600186</v>
      </c>
      <c r="BD33" t="str">
        <f t="shared" ref="BD33" si="66">AH33</f>
        <v>92 Elementary administration and service occupations</v>
      </c>
      <c r="BE33" s="69">
        <v>19.120331591810849</v>
      </c>
      <c r="BF33" s="69">
        <v>19.766714303551407</v>
      </c>
      <c r="BG33" s="69">
        <v>18.203045772192208</v>
      </c>
      <c r="BH33" s="69">
        <v>18.824115430999836</v>
      </c>
      <c r="BI33" s="69">
        <v>17.650142733489467</v>
      </c>
      <c r="BJ33" s="69"/>
      <c r="BK33" s="69">
        <f t="shared" ref="BK33" si="67">BI33-BG33</f>
        <v>-0.55290303870274116</v>
      </c>
      <c r="BL33" s="69">
        <f>'RD T1'!E206</f>
        <v>9.08542932289871</v>
      </c>
      <c r="BM33" s="69">
        <f t="shared" ref="BM33" si="68">SUM(BK33:BL33)</f>
        <v>8.5325262841959688</v>
      </c>
      <c r="BO33" t="str">
        <f t="shared" ref="BO33" si="69">AS33</f>
        <v>92 Elementary administration and service occupations</v>
      </c>
      <c r="BP33" s="69">
        <v>35.716155616272054</v>
      </c>
      <c r="BQ33" s="69">
        <v>40.908275275334454</v>
      </c>
      <c r="BR33" s="69">
        <v>33.347303631330462</v>
      </c>
      <c r="BS33" s="69">
        <v>38.38744463782281</v>
      </c>
      <c r="BT33" s="69">
        <v>36.43797916133807</v>
      </c>
      <c r="BU33" s="69"/>
      <c r="BV33" s="69">
        <f t="shared" ref="BV33" si="70">BT33-BR33</f>
        <v>3.0906755300076085</v>
      </c>
      <c r="BW33" s="69">
        <f>'RD T1'!E235</f>
        <v>18.846813523904473</v>
      </c>
      <c r="BX33" s="69">
        <f t="shared" ref="BX33" si="71">SUM(BV33:BW33)</f>
        <v>21.937489053912081</v>
      </c>
      <c r="BZ33" t="str">
        <f t="shared" ref="BZ33" si="72">BD33</f>
        <v>92 Elementary administration and service occupations</v>
      </c>
      <c r="CA33" s="69">
        <v>32.435100531020211</v>
      </c>
      <c r="CB33" s="69">
        <v>33.686474848517335</v>
      </c>
      <c r="CC33" s="69">
        <v>28.806309900090049</v>
      </c>
      <c r="CD33" s="69">
        <v>26.987491403830393</v>
      </c>
      <c r="CE33" s="69">
        <v>18.234605362248672</v>
      </c>
      <c r="CF33" s="69"/>
      <c r="CG33" s="69">
        <f t="shared" ref="CG33" si="73">CE33-CC33</f>
        <v>-10.571704537841377</v>
      </c>
      <c r="CH33" s="69">
        <f>'RD T1'!E264</f>
        <v>10.00206859687442</v>
      </c>
      <c r="CI33" s="69">
        <f t="shared" ref="CI33" si="74">SUM(CG33:CH33)</f>
        <v>-0.56963594096695758</v>
      </c>
      <c r="CK33" t="str">
        <f t="shared" ref="CK33" si="75">BO33</f>
        <v>92 Elementary administration and service occupations</v>
      </c>
      <c r="CL33" s="69">
        <v>23.993483325923648</v>
      </c>
      <c r="CM33" s="69">
        <v>17.488517689627109</v>
      </c>
      <c r="CN33" s="69">
        <v>16.974614940217791</v>
      </c>
      <c r="CO33" s="69">
        <v>10.550201113758195</v>
      </c>
      <c r="CP33" s="69">
        <v>5.7497483652527208</v>
      </c>
      <c r="CQ33" s="69"/>
      <c r="CR33" s="69">
        <f t="shared" ref="CR33" si="76">CP33-CN33</f>
        <v>-11.22486657496507</v>
      </c>
      <c r="CS33" s="69">
        <f>'RD T1'!E293</f>
        <v>2.9311244404842549</v>
      </c>
      <c r="CT33" s="69">
        <f t="shared" ref="CT33" si="77">SUM(CR33:CS33)</f>
        <v>-8.2937421344808158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15.417893722562429</v>
      </c>
      <c r="C35" s="67">
        <f t="shared" ref="C35:F35" si="78">SUM(C8:C33)</f>
        <v>21.785068436766956</v>
      </c>
      <c r="D35" s="67">
        <f t="shared" si="78"/>
        <v>21.210718995184365</v>
      </c>
      <c r="E35" s="67">
        <f t="shared" si="78"/>
        <v>27.350095248673956</v>
      </c>
      <c r="F35" s="67">
        <f t="shared" si="78"/>
        <v>40.008725159191279</v>
      </c>
      <c r="G35" s="11"/>
      <c r="H35" s="67">
        <f>F35-D35</f>
        <v>18.798006164006914</v>
      </c>
      <c r="I35" s="67">
        <f>SUM(I8:I33)</f>
        <v>14.331906892822339</v>
      </c>
      <c r="J35" s="67">
        <f>SUM(H35:I35)</f>
        <v>33.129913056829253</v>
      </c>
      <c r="L35" s="24" t="str">
        <f>A35</f>
        <v>All occupations</v>
      </c>
      <c r="M35" s="67">
        <f>SUM(M8:M33)</f>
        <v>101.14676063336996</v>
      </c>
      <c r="N35" s="67">
        <f t="shared" ref="N35:Q35" si="79">SUM(N8:N33)</f>
        <v>145.92374202490913</v>
      </c>
      <c r="O35" s="67">
        <f t="shared" si="79"/>
        <v>145.79819689546804</v>
      </c>
      <c r="P35" s="67">
        <f t="shared" si="79"/>
        <v>185.06457256957739</v>
      </c>
      <c r="Q35" s="67">
        <f t="shared" si="79"/>
        <v>271.50630433685376</v>
      </c>
      <c r="R35" s="11"/>
      <c r="S35" s="67">
        <f t="shared" si="29"/>
        <v>125.70810744138572</v>
      </c>
      <c r="T35" s="67">
        <f>SUM(T8:T33)</f>
        <v>102.03485018476867</v>
      </c>
      <c r="U35" s="67">
        <f>SUM(S35:T35)</f>
        <v>227.74295762615441</v>
      </c>
      <c r="W35" s="24" t="str">
        <f>A35</f>
        <v>All occupations</v>
      </c>
      <c r="X35" s="67">
        <f>SUM(X8:X33)</f>
        <v>238.64883751515956</v>
      </c>
      <c r="Y35" s="67">
        <f t="shared" ref="Y35:AB35" si="80">SUM(Y8:Y33)</f>
        <v>244.16145313766737</v>
      </c>
      <c r="Z35" s="67">
        <f t="shared" si="80"/>
        <v>272.0396226360287</v>
      </c>
      <c r="AA35" s="67">
        <f t="shared" si="80"/>
        <v>290.08765391483797</v>
      </c>
      <c r="AB35" s="67">
        <f t="shared" si="80"/>
        <v>332.363989498352</v>
      </c>
      <c r="AC35" s="69"/>
      <c r="AD35" s="67">
        <f t="shared" ref="AD35" si="81">AB35-Z35</f>
        <v>60.324366862323302</v>
      </c>
      <c r="AE35" s="67">
        <f>SUM(AE8:AE33)</f>
        <v>167.34547840064178</v>
      </c>
      <c r="AF35" s="67">
        <f>SUM(AD35:AE35)</f>
        <v>227.66984526296508</v>
      </c>
      <c r="AH35" s="24" t="str">
        <f>L35</f>
        <v>All occupations</v>
      </c>
      <c r="AI35" s="67">
        <f>SUM(AI8:AI33)</f>
        <v>74.473388235171171</v>
      </c>
      <c r="AJ35" s="67">
        <f t="shared" ref="AJ35:AM35" si="82">SUM(AJ8:AJ33)</f>
        <v>70.354636960947829</v>
      </c>
      <c r="AK35" s="67">
        <f t="shared" si="82"/>
        <v>78.630065369894808</v>
      </c>
      <c r="AL35" s="67">
        <f t="shared" si="82"/>
        <v>77.010935917327956</v>
      </c>
      <c r="AM35" s="67">
        <f t="shared" si="82"/>
        <v>84.660012557254774</v>
      </c>
      <c r="AN35" s="69"/>
      <c r="AO35" s="67">
        <f t="shared" ref="AO35" si="83">AM35-AK35</f>
        <v>6.0299471873599657</v>
      </c>
      <c r="AP35" s="67">
        <f>SUM(AP8:AP33)</f>
        <v>42.858228961690692</v>
      </c>
      <c r="AQ35" s="67">
        <f>SUM(AO35:AP35)</f>
        <v>48.888176149050658</v>
      </c>
      <c r="AS35" s="24" t="str">
        <f>W35</f>
        <v>All occupations</v>
      </c>
      <c r="AT35" s="67">
        <f>SUM(AT8:AT33)</f>
        <v>71.226403123764428</v>
      </c>
      <c r="AU35" s="67">
        <f t="shared" ref="AU35:AX35" si="84">SUM(AU8:AU33)</f>
        <v>69.427505101948398</v>
      </c>
      <c r="AV35" s="67">
        <f t="shared" si="84"/>
        <v>76.243954425775527</v>
      </c>
      <c r="AW35" s="67">
        <f t="shared" si="84"/>
        <v>79.090943278267304</v>
      </c>
      <c r="AX35" s="67">
        <f t="shared" si="84"/>
        <v>90.427273074366468</v>
      </c>
      <c r="AY35" s="69"/>
      <c r="AZ35" s="67">
        <f t="shared" ref="AZ35" si="85">AX35-AV35</f>
        <v>14.183318648590941</v>
      </c>
      <c r="BA35" s="67">
        <f>SUM(BA8:BA33)</f>
        <v>42.952693265766598</v>
      </c>
      <c r="BB35" s="67">
        <f>SUM(AZ35:BA35)</f>
        <v>57.136011914357539</v>
      </c>
      <c r="BD35" s="24" t="str">
        <f>AH35</f>
        <v>All occupations</v>
      </c>
      <c r="BE35" s="67">
        <f>SUM(BE8:BE33)</f>
        <v>264.9451706814416</v>
      </c>
      <c r="BF35" s="67">
        <f t="shared" ref="BF35:BI35" si="86">SUM(BF8:BF33)</f>
        <v>296.66881090214179</v>
      </c>
      <c r="BG35" s="67">
        <f t="shared" si="86"/>
        <v>282.9102460237828</v>
      </c>
      <c r="BH35" s="67">
        <f t="shared" si="86"/>
        <v>294.24197933842083</v>
      </c>
      <c r="BI35" s="67">
        <f t="shared" si="86"/>
        <v>294.93945194150302</v>
      </c>
      <c r="BJ35" s="69"/>
      <c r="BK35" s="67">
        <f t="shared" ref="BK35" si="87">BI35-BG35</f>
        <v>12.029205917720219</v>
      </c>
      <c r="BL35" s="67">
        <f>SUM(BL8:BL33)</f>
        <v>132.11985392106106</v>
      </c>
      <c r="BM35" s="67">
        <f>SUM(BK35:BL35)</f>
        <v>144.14905983878128</v>
      </c>
      <c r="BO35" s="24" t="str">
        <f>AS35</f>
        <v>All occupations</v>
      </c>
      <c r="BP35" s="67">
        <f>SUM(BP8:BP33)</f>
        <v>293.64170086895143</v>
      </c>
      <c r="BQ35" s="67">
        <f t="shared" ref="BQ35:BT35" si="88">SUM(BQ8:BQ33)</f>
        <v>314.06608811032078</v>
      </c>
      <c r="BR35" s="67">
        <f t="shared" si="88"/>
        <v>271.03031241464441</v>
      </c>
      <c r="BS35" s="67">
        <f t="shared" si="88"/>
        <v>285.86398237898868</v>
      </c>
      <c r="BT35" s="67">
        <f t="shared" si="88"/>
        <v>250.89894369079431</v>
      </c>
      <c r="BU35" s="69"/>
      <c r="BV35" s="67">
        <f t="shared" ref="BV35" si="89">BT35-BR35</f>
        <v>-20.131368723850102</v>
      </c>
      <c r="BW35" s="67">
        <f>SUM(BW8:BW33)</f>
        <v>129.40158696107889</v>
      </c>
      <c r="BX35" s="67">
        <f>SUM(BV35:BW35)</f>
        <v>109.27021823722879</v>
      </c>
      <c r="BZ35" s="24" t="str">
        <f>BD35</f>
        <v>All occupations</v>
      </c>
      <c r="CA35" s="67">
        <f>SUM(CA8:CA33)</f>
        <v>192.83316725598661</v>
      </c>
      <c r="CB35" s="67">
        <f t="shared" ref="CB35:CE35" si="90">SUM(CB8:CB33)</f>
        <v>181.96036005292717</v>
      </c>
      <c r="CC35" s="67">
        <f t="shared" si="90"/>
        <v>165.43062510462059</v>
      </c>
      <c r="CD35" s="67">
        <f t="shared" si="90"/>
        <v>143.58458792222353</v>
      </c>
      <c r="CE35" s="67">
        <f t="shared" si="90"/>
        <v>89.779179561459301</v>
      </c>
      <c r="CF35" s="69"/>
      <c r="CG35" s="67">
        <f t="shared" ref="CG35" si="91">CE35-CC35</f>
        <v>-75.651445543161287</v>
      </c>
      <c r="CH35" s="67">
        <f>SUM(CH8:CH33)</f>
        <v>51.273773597460305</v>
      </c>
      <c r="CI35" s="67">
        <f>SUM(CG35:CH35)</f>
        <v>-24.377671945700982</v>
      </c>
      <c r="CK35" s="24" t="str">
        <f>BO35</f>
        <v>All occupations</v>
      </c>
      <c r="CL35" s="67">
        <f>SUM(CL8:CL33)</f>
        <v>104.18367796359324</v>
      </c>
      <c r="CM35" s="67">
        <f t="shared" ref="CM35:CP35" si="92">SUM(CM8:CM33)</f>
        <v>87.211335272370349</v>
      </c>
      <c r="CN35" s="67">
        <f t="shared" si="92"/>
        <v>86.239258134600931</v>
      </c>
      <c r="CO35" s="67">
        <f t="shared" si="92"/>
        <v>55.338249431682101</v>
      </c>
      <c r="CP35" s="67">
        <f t="shared" si="92"/>
        <v>34.873120180224646</v>
      </c>
      <c r="CQ35" s="69"/>
      <c r="CR35" s="67">
        <f t="shared" ref="CR35" si="93">CP35-CN35</f>
        <v>-51.366137954376285</v>
      </c>
      <c r="CS35" s="67">
        <f>SUM(CS8:CS33)</f>
        <v>17.404824421352885</v>
      </c>
      <c r="CT35" s="67">
        <f>SUM(CR35:CS35)</f>
        <v>-33.9613135330234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Midlands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Midlands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Midlands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Midlands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Midlands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Midlands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Midlands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Midlands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Midlands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6.3061469548302496</v>
      </c>
      <c r="C45" s="18">
        <f t="shared" si="104"/>
        <v>6.2713092252157061</v>
      </c>
      <c r="D45" s="18">
        <f t="shared" si="104"/>
        <v>6.0816871598627023</v>
      </c>
      <c r="E45" s="18">
        <f t="shared" si="104"/>
        <v>5.6738819460458858</v>
      </c>
      <c r="F45" s="18">
        <f t="shared" si="104"/>
        <v>5.9755542590567545</v>
      </c>
      <c r="H45" s="68">
        <f t="shared" ref="H45:H70" si="105">IF(D8&gt;0,(H8/D8)*100,0)</f>
        <v>85.333292279875081</v>
      </c>
      <c r="I45" s="69">
        <f t="shared" ref="I45:I70" si="106">IF(D8&gt;0,I8/D8*100,0)</f>
        <v>70.409863664470549</v>
      </c>
      <c r="J45" s="69">
        <f t="shared" ref="J45:J70" si="107">IF(D8&gt;0,(J8/D8)*100,0)</f>
        <v>155.74315594434566</v>
      </c>
      <c r="L45" t="str">
        <f>A45</f>
        <v>11 Corporate managers and directors</v>
      </c>
      <c r="M45" s="18">
        <f t="shared" ref="M45:Q54" si="108">M8/M$35*100</f>
        <v>7.5040133528056856</v>
      </c>
      <c r="N45" s="18">
        <f t="shared" si="108"/>
        <v>8.1472467962261064</v>
      </c>
      <c r="O45" s="18">
        <f t="shared" si="108"/>
        <v>7.8960029406435499</v>
      </c>
      <c r="P45" s="18">
        <f t="shared" si="108"/>
        <v>7.2550782966042489</v>
      </c>
      <c r="Q45" s="18">
        <f t="shared" si="108"/>
        <v>7.4838804089681092</v>
      </c>
      <c r="S45" s="68">
        <f t="shared" ref="S45:S70" si="109">IF(O8&gt;0,(S8/O8)*100,0)</f>
        <v>76.50105384179227</v>
      </c>
      <c r="T45" s="69">
        <f t="shared" ref="T45:T70" si="110">IF(O8&gt;0,T8/O8*100,0)</f>
        <v>68.740096986487387</v>
      </c>
      <c r="U45" s="69">
        <f t="shared" ref="U45:U70" si="111">IF(O8&gt;0,(U8/O8)*100,0)</f>
        <v>145.24115082827964</v>
      </c>
      <c r="W45" t="str">
        <f>A45</f>
        <v>11 Corporate managers and directors</v>
      </c>
      <c r="X45" s="18">
        <f t="shared" ref="X45:AB54" si="112">X8/X$35*100</f>
        <v>9.2593817380485</v>
      </c>
      <c r="Y45" s="18">
        <f t="shared" si="112"/>
        <v>10.071711247426565</v>
      </c>
      <c r="Z45" s="18">
        <f t="shared" si="112"/>
        <v>9.7168510490556752</v>
      </c>
      <c r="AA45" s="18">
        <f t="shared" si="112"/>
        <v>8.8099432678079754</v>
      </c>
      <c r="AB45" s="18">
        <f t="shared" si="112"/>
        <v>8.8242932181897977</v>
      </c>
      <c r="AD45" s="68">
        <f t="shared" ref="AD45:AD70" si="113">IF(Z8&gt;0,(AD8/Z8)*100,0)</f>
        <v>10.952268165265505</v>
      </c>
      <c r="AE45" s="69">
        <f t="shared" ref="AE45:AE70" si="114">IF(Z8&gt;0,AE8/Z8*100,0)</f>
        <v>59.06552522447727</v>
      </c>
      <c r="AF45" s="69">
        <f t="shared" ref="AF45:AF70" si="115">IF(Z8&gt;0,(AF8/Z8)*100,0)</f>
        <v>70.017793389742764</v>
      </c>
      <c r="AH45" t="str">
        <f>L45</f>
        <v>11 Corporate managers and directors</v>
      </c>
      <c r="AI45" s="18">
        <f t="shared" ref="AI45:AM54" si="116">AI8/AI$35*100</f>
        <v>5.7250315233360913</v>
      </c>
      <c r="AJ45" s="18">
        <f t="shared" si="116"/>
        <v>6.5569222325453289</v>
      </c>
      <c r="AK45" s="18">
        <f t="shared" si="116"/>
        <v>6.492203601445425</v>
      </c>
      <c r="AL45" s="18">
        <f t="shared" si="116"/>
        <v>6.0538138973313709</v>
      </c>
      <c r="AM45" s="18">
        <f t="shared" si="116"/>
        <v>5.9613178355991785</v>
      </c>
      <c r="AO45" s="68">
        <f t="shared" ref="AO45:AO70" si="117">IF(AK8&gt;0,(AO8/AK8)*100,0)</f>
        <v>-1.1356220762274416</v>
      </c>
      <c r="AP45" s="69">
        <f t="shared" ref="AP45:AP70" si="118">IF(AK8&gt;0,AP8/AK8*100,0)</f>
        <v>50.911047837472587</v>
      </c>
      <c r="AQ45" s="69">
        <f t="shared" ref="AQ45:AQ70" si="119">IF(AK8&gt;0,(AQ8/AK8)*100,0)</f>
        <v>49.775425761245145</v>
      </c>
      <c r="AS45" t="str">
        <f>W45</f>
        <v>11 Corporate managers and directors</v>
      </c>
      <c r="AT45" s="18">
        <f t="shared" ref="AT45:AX54" si="120">AT8/AT$35*100</f>
        <v>9.0906617204523457</v>
      </c>
      <c r="AU45" s="18">
        <f t="shared" si="120"/>
        <v>9.7687597518048612</v>
      </c>
      <c r="AV45" s="18">
        <f t="shared" si="120"/>
        <v>9.4809587719000259</v>
      </c>
      <c r="AW45" s="18">
        <f t="shared" si="120"/>
        <v>8.187254695180707</v>
      </c>
      <c r="AX45" s="18">
        <f t="shared" si="120"/>
        <v>7.6826250549228314</v>
      </c>
      <c r="AZ45" s="68">
        <f t="shared" ref="AZ45:AZ70" si="121">IF(AV8&gt;0,(AZ8/AV8)*100,0)</f>
        <v>-3.8938009233574591</v>
      </c>
      <c r="BA45" s="69">
        <f t="shared" ref="BA45:BA70" si="122">IF(AV8&gt;0,BA8/AV8*100,0)</f>
        <v>49.872477322672488</v>
      </c>
      <c r="BB45" s="69">
        <f t="shared" ref="BB45:BB70" si="123">IF(AV8&gt;0,(BB8/AV8)*100,0)</f>
        <v>45.978676399315027</v>
      </c>
      <c r="BD45" t="str">
        <f>AH45</f>
        <v>11 Corporate managers and directors</v>
      </c>
      <c r="BE45" s="18">
        <f t="shared" ref="BE45:BI54" si="124">BE8/BE$35*100</f>
        <v>5.2141408703959735</v>
      </c>
      <c r="BF45" s="18">
        <f t="shared" si="124"/>
        <v>5.9230876678969846</v>
      </c>
      <c r="BG45" s="18">
        <f t="shared" si="124"/>
        <v>6.3229509197477825</v>
      </c>
      <c r="BH45" s="18">
        <f t="shared" si="124"/>
        <v>5.5096262404381138</v>
      </c>
      <c r="BI45" s="18">
        <f t="shared" si="124"/>
        <v>5.8481916741092919</v>
      </c>
      <c r="BK45" s="68">
        <f t="shared" ref="BK45:BK70" si="125">IF(BG8&gt;0,(BK8/BG8)*100,0)</f>
        <v>-3.5758142976265175</v>
      </c>
      <c r="BL45" s="69">
        <f t="shared" ref="BL45:BL70" si="126">IF(BG8&gt;0,BL8/BG8*100,0)</f>
        <v>41.72558756598729</v>
      </c>
      <c r="BM45" s="69">
        <f t="shared" ref="BM45:BM70" si="127">IF(BG8&gt;0,(BM8/BG8)*100,0)</f>
        <v>38.149773268360782</v>
      </c>
      <c r="BO45" t="str">
        <f>AS45</f>
        <v>11 Corporate managers and directors</v>
      </c>
      <c r="BP45" s="18">
        <f t="shared" ref="BP45:BT54" si="128">BP8/BP$35*100</f>
        <v>4.3034970812137878</v>
      </c>
      <c r="BQ45" s="18">
        <f t="shared" si="128"/>
        <v>4.6984768979010747</v>
      </c>
      <c r="BR45" s="18">
        <f t="shared" si="128"/>
        <v>5.0371737849722669</v>
      </c>
      <c r="BS45" s="18">
        <f t="shared" si="128"/>
        <v>4.3205604421588824</v>
      </c>
      <c r="BT45" s="18">
        <f t="shared" si="128"/>
        <v>4.2603734030341869</v>
      </c>
      <c r="BV45" s="68">
        <f t="shared" ref="BV45:BV70" si="129">IF(BR8&gt;0,(BV8/BR8)*100,0)</f>
        <v>-21.703617407346666</v>
      </c>
      <c r="BW45" s="69">
        <f t="shared" ref="BW45:BW70" si="130">IF(BR8&gt;0,BW8/BR8*100,0)</f>
        <v>42.461511419586941</v>
      </c>
      <c r="BX45" s="69">
        <f t="shared" ref="BX45:BX70" si="131">IF(BR8&gt;0,(BX8/BR8)*100,0)</f>
        <v>20.757894012240268</v>
      </c>
      <c r="BZ45" t="str">
        <f>BD45</f>
        <v>11 Corporate managers and directors</v>
      </c>
      <c r="CA45" s="18">
        <f t="shared" ref="CA45:CE54" si="132">CA8/CA$35*100</f>
        <v>4.6621040985867941</v>
      </c>
      <c r="CB45" s="18">
        <f t="shared" si="132"/>
        <v>5.3677019312804504</v>
      </c>
      <c r="CC45" s="18">
        <f t="shared" si="132"/>
        <v>6.0830592575331375</v>
      </c>
      <c r="CD45" s="18">
        <f t="shared" si="132"/>
        <v>5.6984358088470799</v>
      </c>
      <c r="CE45" s="18">
        <f t="shared" si="132"/>
        <v>6.6400363547179238</v>
      </c>
      <c r="CG45" s="68">
        <f t="shared" ref="CG45:CG70" si="133">IF(CC8&gt;0,(CG8/CC8)*100,0)</f>
        <v>-40.760943680136648</v>
      </c>
      <c r="CH45" s="69">
        <f t="shared" ref="CH45:CH70" si="134">IF(CC8&gt;0,CH8/CC8*100,0)</f>
        <v>34.223735876735503</v>
      </c>
      <c r="CI45" s="69">
        <f t="shared" ref="CI45:CI70" si="135">IF(CC8&gt;0,(CI8/CC8)*100,0)</f>
        <v>-6.5372078034011434</v>
      </c>
      <c r="CK45" t="str">
        <f>BO45</f>
        <v>11 Corporate managers and directors</v>
      </c>
      <c r="CL45" s="18">
        <f t="shared" ref="CL45:CP54" si="136">CL8/CL$35*100</f>
        <v>2.53021650115334</v>
      </c>
      <c r="CM45" s="18">
        <f t="shared" si="136"/>
        <v>3.2813766800483228</v>
      </c>
      <c r="CN45" s="18">
        <f t="shared" si="136"/>
        <v>3.6406525027322392</v>
      </c>
      <c r="CO45" s="18">
        <f t="shared" si="136"/>
        <v>3.4398552012748986</v>
      </c>
      <c r="CP45" s="18">
        <f t="shared" si="136"/>
        <v>4.3742503090925711</v>
      </c>
      <c r="CR45" s="68">
        <f t="shared" ref="CR45:CR70" si="137">IF(CN8&gt;0,(CR8/CN8)*100,0)</f>
        <v>-51.414106048026134</v>
      </c>
      <c r="CS45" s="69">
        <f t="shared" ref="CS45:CS70" si="138">IF(CN8&gt;0,CS8/CN8*100,0)</f>
        <v>21.085402401117641</v>
      </c>
      <c r="CT45" s="69">
        <f t="shared" ref="CT45:CT70" si="139">IF(CN8&gt;0,(CT8/CN8)*100,0)</f>
        <v>-30.32870364690849</v>
      </c>
    </row>
    <row r="46" spans="1:98" x14ac:dyDescent="0.2">
      <c r="A46" t="str">
        <f t="shared" si="103"/>
        <v>12 Other managers and proprietors</v>
      </c>
      <c r="B46" s="18">
        <f t="shared" si="104"/>
        <v>2.0336770263100363</v>
      </c>
      <c r="C46" s="18">
        <f t="shared" si="104"/>
        <v>1.9892488959440033</v>
      </c>
      <c r="D46" s="18">
        <f t="shared" si="104"/>
        <v>1.8417490749565713</v>
      </c>
      <c r="E46" s="18">
        <f t="shared" si="104"/>
        <v>2.3209667515720915</v>
      </c>
      <c r="F46" s="18">
        <f t="shared" si="104"/>
        <v>2.7668199202632011</v>
      </c>
      <c r="H46" s="68">
        <f t="shared" si="105"/>
        <v>183.36731574990799</v>
      </c>
      <c r="I46" s="69">
        <f t="shared" si="106"/>
        <v>117.49191737874386</v>
      </c>
      <c r="J46" s="69">
        <f t="shared" si="107"/>
        <v>300.85923312865191</v>
      </c>
      <c r="L46" t="str">
        <f t="shared" ref="L46:L69" si="140">A46</f>
        <v>12 Other managers and proprietors</v>
      </c>
      <c r="M46" s="18">
        <f t="shared" si="108"/>
        <v>2.7024716926923356</v>
      </c>
      <c r="N46" s="18">
        <f t="shared" si="108"/>
        <v>2.6666974239360481</v>
      </c>
      <c r="O46" s="18">
        <f t="shared" si="108"/>
        <v>2.6945850364837209</v>
      </c>
      <c r="P46" s="18">
        <f t="shared" si="108"/>
        <v>3.3621646664370246</v>
      </c>
      <c r="Q46" s="18">
        <f t="shared" si="108"/>
        <v>3.997055199167173</v>
      </c>
      <c r="S46" s="68">
        <f t="shared" si="109"/>
        <v>176.23329089881165</v>
      </c>
      <c r="T46" s="69">
        <f t="shared" si="110"/>
        <v>110.91234184636751</v>
      </c>
      <c r="U46" s="69">
        <f t="shared" si="111"/>
        <v>287.14563274517917</v>
      </c>
      <c r="W46" t="str">
        <f t="shared" ref="W46:W69" si="141">A46</f>
        <v>12 Other managers and proprietors</v>
      </c>
      <c r="X46" s="18">
        <f t="shared" si="112"/>
        <v>3.0158095890002441</v>
      </c>
      <c r="Y46" s="18">
        <f t="shared" si="112"/>
        <v>2.9977341460799485</v>
      </c>
      <c r="Z46" s="18">
        <f t="shared" si="112"/>
        <v>3.0657819027035078</v>
      </c>
      <c r="AA46" s="18">
        <f t="shared" si="112"/>
        <v>3.7262720248158852</v>
      </c>
      <c r="AB46" s="18">
        <f t="shared" si="112"/>
        <v>4.1486770906195254</v>
      </c>
      <c r="AD46" s="68">
        <f t="shared" si="113"/>
        <v>65.329433061100843</v>
      </c>
      <c r="AE46" s="69">
        <f t="shared" si="114"/>
        <v>92.517751041696371</v>
      </c>
      <c r="AF46" s="69">
        <f t="shared" si="115"/>
        <v>157.8471841027972</v>
      </c>
      <c r="AH46" t="str">
        <f t="shared" ref="AH46:AH69" si="142">L46</f>
        <v>12 Other managers and proprietors</v>
      </c>
      <c r="AI46" s="18">
        <f t="shared" si="116"/>
        <v>2.7230594152299878</v>
      </c>
      <c r="AJ46" s="18">
        <f t="shared" si="116"/>
        <v>2.8740815999908818</v>
      </c>
      <c r="AK46" s="18">
        <f t="shared" si="116"/>
        <v>3.0717817271401748</v>
      </c>
      <c r="AL46" s="18">
        <f t="shared" si="116"/>
        <v>3.7984344123195366</v>
      </c>
      <c r="AM46" s="18">
        <f t="shared" si="116"/>
        <v>4.3805627333691266</v>
      </c>
      <c r="AO46" s="68">
        <f t="shared" si="117"/>
        <v>53.542724794006894</v>
      </c>
      <c r="AP46" s="69">
        <f t="shared" si="118"/>
        <v>85.291767599788727</v>
      </c>
      <c r="AQ46" s="69">
        <f t="shared" si="119"/>
        <v>138.83449239379561</v>
      </c>
      <c r="AS46" t="str">
        <f t="shared" ref="AS46:AS69" si="143">W46</f>
        <v>12 Other managers and proprietors</v>
      </c>
      <c r="AT46" s="18">
        <f t="shared" si="120"/>
        <v>3.339677399601289</v>
      </c>
      <c r="AU46" s="18">
        <f t="shared" si="120"/>
        <v>3.4247467675030405</v>
      </c>
      <c r="AV46" s="18">
        <f t="shared" si="120"/>
        <v>3.5370488097124024</v>
      </c>
      <c r="AW46" s="18">
        <f t="shared" si="120"/>
        <v>4.2685874118412803</v>
      </c>
      <c r="AX46" s="18">
        <f t="shared" si="120"/>
        <v>4.5130408323985307</v>
      </c>
      <c r="AZ46" s="68">
        <f t="shared" si="121"/>
        <v>51.329024078681698</v>
      </c>
      <c r="BA46" s="69">
        <f t="shared" si="122"/>
        <v>80.572836684307731</v>
      </c>
      <c r="BB46" s="69">
        <f t="shared" si="123"/>
        <v>131.90186076298943</v>
      </c>
      <c r="BD46" t="str">
        <f t="shared" ref="BD46:BD69" si="144">AH46</f>
        <v>12 Other managers and proprietors</v>
      </c>
      <c r="BE46" s="18">
        <f t="shared" si="124"/>
        <v>2.2833871621377693</v>
      </c>
      <c r="BF46" s="18">
        <f t="shared" si="124"/>
        <v>2.1675516167261812</v>
      </c>
      <c r="BG46" s="18">
        <f t="shared" si="124"/>
        <v>2.2522472584282425</v>
      </c>
      <c r="BH46" s="18">
        <f t="shared" si="124"/>
        <v>2.5713219907710267</v>
      </c>
      <c r="BI46" s="18">
        <f t="shared" si="124"/>
        <v>2.7377564157985605</v>
      </c>
      <c r="BK46" s="68">
        <f t="shared" si="125"/>
        <v>26.725184144858883</v>
      </c>
      <c r="BL46" s="69">
        <f t="shared" si="126"/>
        <v>56.626153590210549</v>
      </c>
      <c r="BM46" s="69">
        <f t="shared" si="127"/>
        <v>83.351337735069436</v>
      </c>
      <c r="BO46" t="str">
        <f t="shared" ref="BO46:BO69" si="145">AS46</f>
        <v>12 Other managers and proprietors</v>
      </c>
      <c r="BP46" s="18">
        <f t="shared" si="128"/>
        <v>2.3094695103811178</v>
      </c>
      <c r="BQ46" s="18">
        <f t="shared" si="128"/>
        <v>2.307072061715409</v>
      </c>
      <c r="BR46" s="18">
        <f t="shared" si="128"/>
        <v>2.6054171069178667</v>
      </c>
      <c r="BS46" s="18">
        <f t="shared" si="128"/>
        <v>3.1304717456794973</v>
      </c>
      <c r="BT46" s="18">
        <f t="shared" si="128"/>
        <v>3.5094700628335467</v>
      </c>
      <c r="BV46" s="68">
        <f t="shared" si="129"/>
        <v>24.693911628106552</v>
      </c>
      <c r="BW46" s="69">
        <f t="shared" si="130"/>
        <v>72.312478332142547</v>
      </c>
      <c r="BX46" s="69">
        <f t="shared" si="131"/>
        <v>97.006389960249095</v>
      </c>
      <c r="BZ46" t="str">
        <f t="shared" ref="BZ46:BZ69" si="146">BD46</f>
        <v>12 Other managers and proprietors</v>
      </c>
      <c r="CA46" s="18">
        <f t="shared" si="132"/>
        <v>2.4045571183110428</v>
      </c>
      <c r="CB46" s="18">
        <f t="shared" si="132"/>
        <v>2.5657268793126851</v>
      </c>
      <c r="CC46" s="18">
        <f t="shared" si="132"/>
        <v>2.8475933320325808</v>
      </c>
      <c r="CD46" s="18">
        <f t="shared" si="132"/>
        <v>3.4459242633628233</v>
      </c>
      <c r="CE46" s="18">
        <f t="shared" si="132"/>
        <v>4.1091531921120588</v>
      </c>
      <c r="CG46" s="68">
        <f t="shared" si="133"/>
        <v>-21.686959351594719</v>
      </c>
      <c r="CH46" s="69">
        <f t="shared" si="134"/>
        <v>47.316136155583557</v>
      </c>
      <c r="CI46" s="69">
        <f t="shared" si="135"/>
        <v>25.629176803988841</v>
      </c>
      <c r="CK46" t="str">
        <f t="shared" ref="CK46:CK69" si="147">BO46</f>
        <v>12 Other managers and proprietors</v>
      </c>
      <c r="CL46" s="18">
        <f t="shared" si="136"/>
        <v>2.1077852410962303</v>
      </c>
      <c r="CM46" s="18">
        <f t="shared" si="136"/>
        <v>2.2982941727244635</v>
      </c>
      <c r="CN46" s="18">
        <f t="shared" si="136"/>
        <v>2.3836889603124489</v>
      </c>
      <c r="CO46" s="18">
        <f t="shared" si="136"/>
        <v>3.3957980356199928</v>
      </c>
      <c r="CP46" s="18">
        <f t="shared" si="136"/>
        <v>3.6982678802364006</v>
      </c>
      <c r="CR46" s="68">
        <f t="shared" si="137"/>
        <v>-37.261435849851033</v>
      </c>
      <c r="CS46" s="69">
        <f t="shared" si="138"/>
        <v>31.666398150188289</v>
      </c>
      <c r="CT46" s="69">
        <f t="shared" si="139"/>
        <v>-5.5950376996627407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19.296375455574598</v>
      </c>
      <c r="C47" s="18">
        <f t="shared" si="104"/>
        <v>19.194841604574226</v>
      </c>
      <c r="D47" s="18">
        <f t="shared" si="104"/>
        <v>17.944006826856448</v>
      </c>
      <c r="E47" s="18">
        <f t="shared" si="104"/>
        <v>17.611862568742527</v>
      </c>
      <c r="F47" s="18">
        <f t="shared" si="104"/>
        <v>16.75426356526555</v>
      </c>
      <c r="H47" s="68">
        <f t="shared" si="105"/>
        <v>76.118606358790998</v>
      </c>
      <c r="I47" s="69">
        <f t="shared" si="106"/>
        <v>50.663785973957445</v>
      </c>
      <c r="J47" s="69">
        <f t="shared" si="107"/>
        <v>126.78239233274844</v>
      </c>
      <c r="L47" t="str">
        <f t="shared" si="140"/>
        <v>21 Science, research, engineering and technology professionals</v>
      </c>
      <c r="M47" s="18">
        <f t="shared" si="108"/>
        <v>10.476316008248055</v>
      </c>
      <c r="N47" s="18">
        <f t="shared" si="108"/>
        <v>10.518615520903843</v>
      </c>
      <c r="O47" s="18">
        <f t="shared" si="108"/>
        <v>10.07137066521317</v>
      </c>
      <c r="P47" s="18">
        <f t="shared" si="108"/>
        <v>10.272058588545999</v>
      </c>
      <c r="Q47" s="18">
        <f t="shared" si="108"/>
        <v>10.026166340701071</v>
      </c>
      <c r="S47" s="68">
        <f t="shared" si="109"/>
        <v>85.384786379977058</v>
      </c>
      <c r="T47" s="69">
        <f t="shared" si="110"/>
        <v>54.870180494080159</v>
      </c>
      <c r="U47" s="69">
        <f t="shared" si="111"/>
        <v>140.2549668740572</v>
      </c>
      <c r="W47" t="str">
        <f t="shared" si="141"/>
        <v>21 Science, research, engineering and technology professionals</v>
      </c>
      <c r="X47" s="18">
        <f t="shared" si="112"/>
        <v>9.7711594601810692</v>
      </c>
      <c r="Y47" s="18">
        <f t="shared" si="112"/>
        <v>9.725832193275588</v>
      </c>
      <c r="Z47" s="18">
        <f t="shared" si="112"/>
        <v>9.7050885972744521</v>
      </c>
      <c r="AA47" s="18">
        <f t="shared" si="112"/>
        <v>9.1727287154245438</v>
      </c>
      <c r="AB47" s="18">
        <f t="shared" si="112"/>
        <v>8.2722830439257411</v>
      </c>
      <c r="AD47" s="68">
        <f t="shared" si="113"/>
        <v>4.1376279320313385</v>
      </c>
      <c r="AE47" s="69">
        <f t="shared" si="114"/>
        <v>40.141438392429421</v>
      </c>
      <c r="AF47" s="69">
        <f t="shared" si="115"/>
        <v>44.279066324460757</v>
      </c>
      <c r="AH47" t="str">
        <f t="shared" si="142"/>
        <v>21 Science, research, engineering and technology professionals</v>
      </c>
      <c r="AI47" s="18">
        <f t="shared" si="116"/>
        <v>3.3022030700925473</v>
      </c>
      <c r="AJ47" s="18">
        <f t="shared" si="116"/>
        <v>3.3613912410347822</v>
      </c>
      <c r="AK47" s="18">
        <f t="shared" si="116"/>
        <v>3.4639820347416834</v>
      </c>
      <c r="AL47" s="18">
        <f t="shared" si="116"/>
        <v>3.5231370961376554</v>
      </c>
      <c r="AM47" s="18">
        <f t="shared" si="116"/>
        <v>3.4066622304408587</v>
      </c>
      <c r="AO47" s="68">
        <f t="shared" si="117"/>
        <v>5.8871200510790223</v>
      </c>
      <c r="AP47" s="69">
        <f t="shared" si="118"/>
        <v>38.77309011961264</v>
      </c>
      <c r="AQ47" s="69">
        <f t="shared" si="119"/>
        <v>44.66021017069167</v>
      </c>
      <c r="AS47" t="str">
        <f t="shared" si="143"/>
        <v>21 Science, research, engineering and technology professionals</v>
      </c>
      <c r="AT47" s="18">
        <f t="shared" si="120"/>
        <v>9.4439268854347205</v>
      </c>
      <c r="AU47" s="18">
        <f t="shared" si="120"/>
        <v>9.5897420141515681</v>
      </c>
      <c r="AV47" s="18">
        <f t="shared" si="120"/>
        <v>9.6960084555026818</v>
      </c>
      <c r="AW47" s="18">
        <f t="shared" si="120"/>
        <v>8.5902634416616053</v>
      </c>
      <c r="AX47" s="18">
        <f t="shared" si="120"/>
        <v>7.3289499025898177</v>
      </c>
      <c r="AZ47" s="68">
        <f t="shared" si="121"/>
        <v>-10.351549224756591</v>
      </c>
      <c r="BA47" s="69">
        <f t="shared" si="122"/>
        <v>32.845926040603054</v>
      </c>
      <c r="BB47" s="69">
        <f t="shared" si="123"/>
        <v>22.494376815846458</v>
      </c>
      <c r="BD47" t="str">
        <f t="shared" si="144"/>
        <v>21 Science, research, engineering and technology professionals</v>
      </c>
      <c r="BE47" s="18">
        <f t="shared" si="124"/>
        <v>3.2709637434574459</v>
      </c>
      <c r="BF47" s="18">
        <f t="shared" si="124"/>
        <v>3.546468768072117</v>
      </c>
      <c r="BG47" s="18">
        <f t="shared" si="124"/>
        <v>3.9391788093553206</v>
      </c>
      <c r="BH47" s="18">
        <f t="shared" si="124"/>
        <v>3.5840658667599214</v>
      </c>
      <c r="BI47" s="18">
        <f t="shared" si="124"/>
        <v>3.5511387663158067</v>
      </c>
      <c r="BK47" s="68">
        <f t="shared" si="125"/>
        <v>-6.0176844754954484</v>
      </c>
      <c r="BL47" s="69">
        <f t="shared" si="126"/>
        <v>28.678939304280977</v>
      </c>
      <c r="BM47" s="69">
        <f t="shared" si="127"/>
        <v>22.66125482878553</v>
      </c>
      <c r="BO47" t="str">
        <f t="shared" si="145"/>
        <v>21 Science, research, engineering and technology professionals</v>
      </c>
      <c r="BP47" s="18">
        <f t="shared" si="128"/>
        <v>2.3408541374763758</v>
      </c>
      <c r="BQ47" s="18">
        <f t="shared" si="128"/>
        <v>2.543345352349633</v>
      </c>
      <c r="BR47" s="18">
        <f t="shared" si="128"/>
        <v>2.9668166110604526</v>
      </c>
      <c r="BS47" s="18">
        <f t="shared" si="128"/>
        <v>2.7846263520710082</v>
      </c>
      <c r="BT47" s="18">
        <f t="shared" si="128"/>
        <v>2.7958434219392818</v>
      </c>
      <c r="BV47" s="68">
        <f t="shared" si="129"/>
        <v>-12.762520187249212</v>
      </c>
      <c r="BW47" s="69">
        <f t="shared" si="130"/>
        <v>33.278844751431095</v>
      </c>
      <c r="BX47" s="69">
        <f t="shared" si="131"/>
        <v>20.516324564181883</v>
      </c>
      <c r="BZ47" t="str">
        <f t="shared" si="146"/>
        <v>21 Science, research, engineering and technology professionals</v>
      </c>
      <c r="CA47" s="18">
        <f t="shared" si="132"/>
        <v>2.1183150728344975</v>
      </c>
      <c r="CB47" s="18">
        <f t="shared" si="132"/>
        <v>2.3940016516680456</v>
      </c>
      <c r="CC47" s="18">
        <f t="shared" si="132"/>
        <v>2.8603091694794949</v>
      </c>
      <c r="CD47" s="18">
        <f t="shared" si="132"/>
        <v>2.8610896817819902</v>
      </c>
      <c r="CE47" s="18">
        <f t="shared" si="132"/>
        <v>3.1585903205470474</v>
      </c>
      <c r="CG47" s="68">
        <f t="shared" si="133"/>
        <v>-40.07058431474232</v>
      </c>
      <c r="CH47" s="69">
        <f t="shared" si="134"/>
        <v>24.747839276102045</v>
      </c>
      <c r="CI47" s="69">
        <f t="shared" si="135"/>
        <v>-15.322745038640276</v>
      </c>
      <c r="CK47" t="str">
        <f t="shared" si="147"/>
        <v>21 Science, research, engineering and technology professionals</v>
      </c>
      <c r="CL47" s="18">
        <f t="shared" si="136"/>
        <v>1.2445536320105437</v>
      </c>
      <c r="CM47" s="18">
        <f t="shared" si="136"/>
        <v>1.7014679726063631</v>
      </c>
      <c r="CN47" s="18">
        <f t="shared" si="136"/>
        <v>2.0011327732427318</v>
      </c>
      <c r="CO47" s="18">
        <f t="shared" si="136"/>
        <v>2.4499962705380316</v>
      </c>
      <c r="CP47" s="18">
        <f t="shared" si="136"/>
        <v>3.0877124012472161</v>
      </c>
      <c r="CR47" s="68">
        <f t="shared" si="137"/>
        <v>-37.60543919963095</v>
      </c>
      <c r="CS47" s="69">
        <f t="shared" si="138"/>
        <v>23.679425138175141</v>
      </c>
      <c r="CT47" s="69">
        <f t="shared" si="139"/>
        <v>-13.926014061455813</v>
      </c>
    </row>
    <row r="48" spans="1:98" x14ac:dyDescent="0.2">
      <c r="A48" t="str">
        <f t="shared" si="103"/>
        <v>22 Health professionals</v>
      </c>
      <c r="B48" s="18">
        <f t="shared" si="104"/>
        <v>17.862121206143964</v>
      </c>
      <c r="C48" s="18">
        <f t="shared" si="104"/>
        <v>21.90127800984904</v>
      </c>
      <c r="D48" s="18">
        <f t="shared" si="104"/>
        <v>21.883494982322603</v>
      </c>
      <c r="E48" s="18">
        <f t="shared" si="104"/>
        <v>22.845584152641155</v>
      </c>
      <c r="F48" s="18">
        <f t="shared" si="104"/>
        <v>23.447455933535423</v>
      </c>
      <c r="H48" s="68">
        <f t="shared" si="105"/>
        <v>102.10560938978387</v>
      </c>
      <c r="I48" s="69">
        <f t="shared" si="106"/>
        <v>72.750014681460669</v>
      </c>
      <c r="J48" s="69">
        <f t="shared" si="107"/>
        <v>174.85562407124453</v>
      </c>
      <c r="L48" t="str">
        <f t="shared" si="140"/>
        <v>22 Health professionals</v>
      </c>
      <c r="M48" s="18">
        <f t="shared" si="108"/>
        <v>8.1183157880061412</v>
      </c>
      <c r="N48" s="18">
        <f t="shared" si="108"/>
        <v>9.7226408124452206</v>
      </c>
      <c r="O48" s="18">
        <f t="shared" si="108"/>
        <v>9.6061201239583376</v>
      </c>
      <c r="P48" s="18">
        <f t="shared" si="108"/>
        <v>9.8430908991067678</v>
      </c>
      <c r="Q48" s="18">
        <f t="shared" si="108"/>
        <v>9.7926679092516871</v>
      </c>
      <c r="S48" s="68">
        <f t="shared" si="109"/>
        <v>89.836963666735528</v>
      </c>
      <c r="T48" s="69">
        <f t="shared" si="110"/>
        <v>73.252512979834378</v>
      </c>
      <c r="U48" s="69">
        <f t="shared" si="111"/>
        <v>163.08947664656989</v>
      </c>
      <c r="W48" t="str">
        <f t="shared" si="141"/>
        <v>22 Health professionals</v>
      </c>
      <c r="X48" s="18">
        <f t="shared" si="112"/>
        <v>8.6446029276485721</v>
      </c>
      <c r="Y48" s="18">
        <f t="shared" si="112"/>
        <v>10.241318029463059</v>
      </c>
      <c r="Z48" s="18">
        <f t="shared" si="112"/>
        <v>9.7530101639849534</v>
      </c>
      <c r="AA48" s="18">
        <f t="shared" si="112"/>
        <v>10.077445129594665</v>
      </c>
      <c r="AB48" s="18">
        <f t="shared" si="112"/>
        <v>9.3185721081103878</v>
      </c>
      <c r="AD48" s="68">
        <f t="shared" si="113"/>
        <v>16.732689840128472</v>
      </c>
      <c r="AE48" s="69">
        <f t="shared" si="114"/>
        <v>65.217809275027292</v>
      </c>
      <c r="AF48" s="69">
        <f t="shared" si="115"/>
        <v>81.950499115155765</v>
      </c>
      <c r="AH48" t="str">
        <f t="shared" si="142"/>
        <v>22 Health professionals</v>
      </c>
      <c r="AI48" s="18">
        <f t="shared" si="116"/>
        <v>14.593278309704202</v>
      </c>
      <c r="AJ48" s="18">
        <f t="shared" si="116"/>
        <v>13.022347493889368</v>
      </c>
      <c r="AK48" s="18">
        <f t="shared" si="116"/>
        <v>11.381575428389805</v>
      </c>
      <c r="AL48" s="18">
        <f t="shared" si="116"/>
        <v>7.0104314331444577</v>
      </c>
      <c r="AM48" s="18">
        <f t="shared" si="116"/>
        <v>2.3243530370741805</v>
      </c>
      <c r="AO48" s="68">
        <f t="shared" si="117"/>
        <v>-78.011813952729412</v>
      </c>
      <c r="AP48" s="69">
        <f t="shared" si="118"/>
        <v>20.277855757977754</v>
      </c>
      <c r="AQ48" s="69">
        <f t="shared" si="119"/>
        <v>-57.733958194751665</v>
      </c>
      <c r="AS48" t="str">
        <f t="shared" si="143"/>
        <v>22 Health professionals</v>
      </c>
      <c r="AT48" s="18">
        <f t="shared" si="120"/>
        <v>1.8989168508438614</v>
      </c>
      <c r="AU48" s="18">
        <f t="shared" si="120"/>
        <v>2.2285339067185053</v>
      </c>
      <c r="AV48" s="18">
        <f t="shared" si="120"/>
        <v>2.3052916841426994</v>
      </c>
      <c r="AW48" s="18">
        <f t="shared" si="120"/>
        <v>2.3207654375592126</v>
      </c>
      <c r="AX48" s="18">
        <f t="shared" si="120"/>
        <v>2.1691086320227866</v>
      </c>
      <c r="AZ48" s="68">
        <f t="shared" si="121"/>
        <v>11.596208687188895</v>
      </c>
      <c r="BA48" s="69">
        <f t="shared" si="122"/>
        <v>54.541768805144599</v>
      </c>
      <c r="BB48" s="69">
        <f t="shared" si="123"/>
        <v>66.137977492333505</v>
      </c>
      <c r="BD48" t="str">
        <f t="shared" si="144"/>
        <v>22 Health professionals</v>
      </c>
      <c r="BE48" s="18">
        <f t="shared" si="124"/>
        <v>2.1625949120457637</v>
      </c>
      <c r="BF48" s="18">
        <f t="shared" si="124"/>
        <v>2.7674501141301677</v>
      </c>
      <c r="BG48" s="18">
        <f t="shared" si="124"/>
        <v>2.6353983922199893</v>
      </c>
      <c r="BH48" s="18">
        <f t="shared" si="124"/>
        <v>2.8223388619065717</v>
      </c>
      <c r="BI48" s="18">
        <f t="shared" si="124"/>
        <v>2.6742748781713193</v>
      </c>
      <c r="BK48" s="68">
        <f t="shared" si="125"/>
        <v>5.7898400549949685</v>
      </c>
      <c r="BL48" s="69">
        <f t="shared" si="126"/>
        <v>61.390951494326963</v>
      </c>
      <c r="BM48" s="69">
        <f t="shared" si="127"/>
        <v>67.180791549321924</v>
      </c>
      <c r="BO48" t="str">
        <f t="shared" si="145"/>
        <v>22 Health professionals</v>
      </c>
      <c r="BP48" s="18">
        <f t="shared" si="128"/>
        <v>1.70644738749548</v>
      </c>
      <c r="BQ48" s="18">
        <f t="shared" si="128"/>
        <v>2.0738622643699642</v>
      </c>
      <c r="BR48" s="18">
        <f t="shared" si="128"/>
        <v>1.9870066136320388</v>
      </c>
      <c r="BS48" s="18">
        <f t="shared" si="128"/>
        <v>2.0624351792776885</v>
      </c>
      <c r="BT48" s="18">
        <f t="shared" si="128"/>
        <v>1.9157654613253736</v>
      </c>
      <c r="BV48" s="68">
        <f t="shared" si="129"/>
        <v>-10.746759316749754</v>
      </c>
      <c r="BW48" s="69">
        <f t="shared" si="130"/>
        <v>53.801651758387635</v>
      </c>
      <c r="BX48" s="69">
        <f t="shared" si="131"/>
        <v>43.054892441637882</v>
      </c>
      <c r="BZ48" t="str">
        <f t="shared" si="146"/>
        <v>22 Health professionals</v>
      </c>
      <c r="CA48" s="18">
        <f t="shared" si="132"/>
        <v>1.391424360997096</v>
      </c>
      <c r="CB48" s="18">
        <f t="shared" si="132"/>
        <v>1.8674226996950576</v>
      </c>
      <c r="CC48" s="18">
        <f t="shared" si="132"/>
        <v>1.5652674043695924</v>
      </c>
      <c r="CD48" s="18">
        <f t="shared" si="132"/>
        <v>1.5988906619589554</v>
      </c>
      <c r="CE48" s="18">
        <f t="shared" si="132"/>
        <v>1.2601939476894732</v>
      </c>
      <c r="CG48" s="68">
        <f t="shared" si="133"/>
        <v>-56.307331517461712</v>
      </c>
      <c r="CH48" s="69">
        <f t="shared" si="134"/>
        <v>32.205597644461918</v>
      </c>
      <c r="CI48" s="69">
        <f t="shared" si="135"/>
        <v>-24.101733872999802</v>
      </c>
      <c r="CK48" t="str">
        <f t="shared" si="147"/>
        <v>22 Health professionals</v>
      </c>
      <c r="CL48" s="18">
        <f t="shared" si="136"/>
        <v>0.49118540321451304</v>
      </c>
      <c r="CM48" s="18">
        <f t="shared" si="136"/>
        <v>0.73170936217224802</v>
      </c>
      <c r="CN48" s="18">
        <f t="shared" si="136"/>
        <v>0.92701502385929058</v>
      </c>
      <c r="CO48" s="18">
        <f t="shared" si="136"/>
        <v>1.3340075711454109</v>
      </c>
      <c r="CP48" s="18">
        <f t="shared" si="136"/>
        <v>2.4680003436997366</v>
      </c>
      <c r="CR48" s="68">
        <f t="shared" si="137"/>
        <v>7.6574869218065738</v>
      </c>
      <c r="CS48" s="69">
        <f t="shared" si="138"/>
        <v>44.292769570103651</v>
      </c>
      <c r="CT48" s="69">
        <f t="shared" si="139"/>
        <v>51.950256491910217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29.894842966879519</v>
      </c>
      <c r="C49" s="18">
        <f t="shared" si="104"/>
        <v>26.088503700828714</v>
      </c>
      <c r="D49" s="18">
        <f t="shared" si="104"/>
        <v>27.641372030937017</v>
      </c>
      <c r="E49" s="18">
        <f t="shared" si="104"/>
        <v>25.812815974194613</v>
      </c>
      <c r="F49" s="18">
        <f t="shared" si="104"/>
        <v>22.55948955417572</v>
      </c>
      <c r="H49" s="68">
        <f t="shared" si="105"/>
        <v>53.946207839827167</v>
      </c>
      <c r="I49" s="69">
        <f t="shared" si="106"/>
        <v>63.481439070859921</v>
      </c>
      <c r="J49" s="69">
        <f t="shared" si="107"/>
        <v>117.4276469106871</v>
      </c>
      <c r="L49" t="str">
        <f t="shared" si="140"/>
        <v>23 Teaching and other educational professionals</v>
      </c>
      <c r="M49" s="18">
        <f t="shared" si="108"/>
        <v>25.305755367079108</v>
      </c>
      <c r="N49" s="18">
        <f t="shared" si="108"/>
        <v>22.581801792541242</v>
      </c>
      <c r="O49" s="18">
        <f t="shared" si="108"/>
        <v>23.541206652524572</v>
      </c>
      <c r="P49" s="18">
        <f t="shared" si="108"/>
        <v>22.079387832998382</v>
      </c>
      <c r="Q49" s="18">
        <f t="shared" si="108"/>
        <v>19.122946943336139</v>
      </c>
      <c r="S49" s="68">
        <f t="shared" si="109"/>
        <v>51.27036876408355</v>
      </c>
      <c r="T49" s="69">
        <f t="shared" si="110"/>
        <v>64.744929503929157</v>
      </c>
      <c r="U49" s="69">
        <f t="shared" si="111"/>
        <v>116.01529826801271</v>
      </c>
      <c r="W49" t="str">
        <f t="shared" si="141"/>
        <v>23 Teaching and other educational professionals</v>
      </c>
      <c r="X49" s="18">
        <f t="shared" si="112"/>
        <v>8.0758913052628216</v>
      </c>
      <c r="Y49" s="18">
        <f t="shared" si="112"/>
        <v>6.1607461440812532</v>
      </c>
      <c r="Z49" s="18">
        <f t="shared" si="112"/>
        <v>6.1882118913594972</v>
      </c>
      <c r="AA49" s="18">
        <f t="shared" si="112"/>
        <v>4.9010155133477724</v>
      </c>
      <c r="AB49" s="18">
        <f t="shared" si="112"/>
        <v>3.1344354943366728</v>
      </c>
      <c r="AD49" s="68">
        <f t="shared" si="113"/>
        <v>-38.116344439100203</v>
      </c>
      <c r="AE49" s="69">
        <f t="shared" si="114"/>
        <v>42.764927862399624</v>
      </c>
      <c r="AF49" s="69">
        <f t="shared" si="115"/>
        <v>4.648583423299427</v>
      </c>
      <c r="AH49" t="str">
        <f t="shared" si="142"/>
        <v>23 Teaching and other educational professionals</v>
      </c>
      <c r="AI49" s="18">
        <f t="shared" si="116"/>
        <v>3.5962971714280001</v>
      </c>
      <c r="AJ49" s="18">
        <f t="shared" si="116"/>
        <v>1.8305604439349217</v>
      </c>
      <c r="AK49" s="18">
        <f t="shared" si="116"/>
        <v>1.6081939526768958</v>
      </c>
      <c r="AL49" s="18">
        <f t="shared" si="116"/>
        <v>1.0107303238897172</v>
      </c>
      <c r="AM49" s="18">
        <f t="shared" si="116"/>
        <v>0.90127555743299581</v>
      </c>
      <c r="AO49" s="68">
        <f t="shared" si="117"/>
        <v>-39.65950614710075</v>
      </c>
      <c r="AP49" s="69">
        <f t="shared" si="118"/>
        <v>19.13247261591982</v>
      </c>
      <c r="AQ49" s="69">
        <f t="shared" si="119"/>
        <v>-20.527033531180933</v>
      </c>
      <c r="AS49" t="str">
        <f t="shared" si="143"/>
        <v>23 Teaching and other educational professionals</v>
      </c>
      <c r="AT49" s="18">
        <f t="shared" si="120"/>
        <v>0.88872613351182594</v>
      </c>
      <c r="AU49" s="18">
        <f t="shared" si="120"/>
        <v>0.76725448025248566</v>
      </c>
      <c r="AV49" s="18">
        <f t="shared" si="120"/>
        <v>0.7984168355974689</v>
      </c>
      <c r="AW49" s="18">
        <f t="shared" si="120"/>
        <v>0.63626508904686263</v>
      </c>
      <c r="AX49" s="18">
        <f t="shared" si="120"/>
        <v>0.46876330452082166</v>
      </c>
      <c r="AZ49" s="68">
        <f t="shared" si="121"/>
        <v>-30.366545255157728</v>
      </c>
      <c r="BA49" s="69">
        <f t="shared" si="122"/>
        <v>39.255208559632003</v>
      </c>
      <c r="BB49" s="69">
        <f t="shared" si="123"/>
        <v>8.8886633044742744</v>
      </c>
      <c r="BD49" t="str">
        <f t="shared" si="144"/>
        <v>23 Teaching and other educational professionals</v>
      </c>
      <c r="BE49" s="18">
        <f t="shared" si="124"/>
        <v>0.89054869965901085</v>
      </c>
      <c r="BF49" s="18">
        <f t="shared" si="124"/>
        <v>0.81950395628973338</v>
      </c>
      <c r="BG49" s="18">
        <f t="shared" si="124"/>
        <v>0.93485211124948908</v>
      </c>
      <c r="BH49" s="18">
        <f t="shared" si="124"/>
        <v>0.90690620886928963</v>
      </c>
      <c r="BI49" s="18">
        <f t="shared" si="124"/>
        <v>0.92445516299937314</v>
      </c>
      <c r="BK49" s="68">
        <f t="shared" si="125"/>
        <v>3.0925142955146461</v>
      </c>
      <c r="BL49" s="69">
        <f t="shared" si="126"/>
        <v>44.887643187764354</v>
      </c>
      <c r="BM49" s="69">
        <f t="shared" si="127"/>
        <v>47.980157483279001</v>
      </c>
      <c r="BO49" t="str">
        <f t="shared" si="145"/>
        <v>23 Teaching and other educational professionals</v>
      </c>
      <c r="BP49" s="18">
        <f t="shared" si="128"/>
        <v>0.7680947423971477</v>
      </c>
      <c r="BQ49" s="18">
        <f t="shared" si="128"/>
        <v>0.71912421461919518</v>
      </c>
      <c r="BR49" s="18">
        <f t="shared" si="128"/>
        <v>0.75323419659124768</v>
      </c>
      <c r="BS49" s="18">
        <f t="shared" si="128"/>
        <v>0.71448595236894341</v>
      </c>
      <c r="BT49" s="18">
        <f t="shared" si="128"/>
        <v>0.64749011441748738</v>
      </c>
      <c r="BV49" s="68">
        <f t="shared" si="129"/>
        <v>-20.423637966346892</v>
      </c>
      <c r="BW49" s="69">
        <f t="shared" si="130"/>
        <v>48.419658458935857</v>
      </c>
      <c r="BX49" s="69">
        <f t="shared" si="131"/>
        <v>27.996020492588958</v>
      </c>
      <c r="BZ49" t="str">
        <f t="shared" si="146"/>
        <v>23 Teaching and other educational professionals</v>
      </c>
      <c r="CA49" s="18">
        <f t="shared" si="132"/>
        <v>0.76569026176926502</v>
      </c>
      <c r="CB49" s="18">
        <f t="shared" si="132"/>
        <v>0.7770893511074658</v>
      </c>
      <c r="CC49" s="18">
        <f t="shared" si="132"/>
        <v>0.86309026489444063</v>
      </c>
      <c r="CD49" s="18">
        <f t="shared" si="132"/>
        <v>0.86288174940497131</v>
      </c>
      <c r="CE49" s="18">
        <f t="shared" si="132"/>
        <v>0.8236830603002836</v>
      </c>
      <c r="CG49" s="68">
        <f t="shared" si="133"/>
        <v>-48.207886008378779</v>
      </c>
      <c r="CH49" s="69">
        <f t="shared" si="134"/>
        <v>36.048863235639232</v>
      </c>
      <c r="CI49" s="69">
        <f t="shared" si="135"/>
        <v>-12.159022772739549</v>
      </c>
      <c r="CK49" t="str">
        <f t="shared" si="147"/>
        <v>23 Teaching and other educational professionals</v>
      </c>
      <c r="CL49" s="18">
        <f t="shared" si="136"/>
        <v>0.38500581865254507</v>
      </c>
      <c r="CM49" s="18">
        <f t="shared" si="136"/>
        <v>0.4782748896565378</v>
      </c>
      <c r="CN49" s="18">
        <f t="shared" si="136"/>
        <v>0.66707244798881926</v>
      </c>
      <c r="CO49" s="18">
        <f t="shared" si="136"/>
        <v>0.81105796796864937</v>
      </c>
      <c r="CP49" s="18">
        <f t="shared" si="136"/>
        <v>0.93633927562566976</v>
      </c>
      <c r="CR49" s="68">
        <f t="shared" si="137"/>
        <v>-43.239523610091517</v>
      </c>
      <c r="CS49" s="69">
        <f t="shared" si="138"/>
        <v>32.605045468127372</v>
      </c>
      <c r="CT49" s="69">
        <f t="shared" si="139"/>
        <v>-10.634478141964141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6.4299845494230183</v>
      </c>
      <c r="C50" s="18">
        <f t="shared" si="104"/>
        <v>6.7372655000822554</v>
      </c>
      <c r="D50" s="18">
        <f t="shared" si="104"/>
        <v>7.0404897189136948</v>
      </c>
      <c r="E50" s="18">
        <f t="shared" si="104"/>
        <v>7.7105889977612234</v>
      </c>
      <c r="F50" s="18">
        <f t="shared" si="104"/>
        <v>8.1437443000148555</v>
      </c>
      <c r="H50" s="68">
        <f t="shared" si="105"/>
        <v>118.18283638448497</v>
      </c>
      <c r="I50" s="69">
        <f t="shared" si="106"/>
        <v>76.123126895915391</v>
      </c>
      <c r="J50" s="69">
        <f t="shared" si="107"/>
        <v>194.30596328040036</v>
      </c>
      <c r="L50" t="str">
        <f t="shared" si="140"/>
        <v>24 Business, media and public service professionals</v>
      </c>
      <c r="M50" s="18">
        <f t="shared" si="108"/>
        <v>11.84383856797961</v>
      </c>
      <c r="N50" s="18">
        <f t="shared" si="108"/>
        <v>12.654981351675998</v>
      </c>
      <c r="O50" s="18">
        <f t="shared" si="108"/>
        <v>12.698115270420482</v>
      </c>
      <c r="P50" s="18">
        <f t="shared" si="108"/>
        <v>13.025937294026363</v>
      </c>
      <c r="Q50" s="18">
        <f t="shared" si="108"/>
        <v>12.474639380834367</v>
      </c>
      <c r="S50" s="68">
        <f t="shared" si="109"/>
        <v>82.943296252854566</v>
      </c>
      <c r="T50" s="69">
        <f t="shared" si="110"/>
        <v>68.251361297914386</v>
      </c>
      <c r="U50" s="69">
        <f t="shared" si="111"/>
        <v>151.19465755076897</v>
      </c>
      <c r="W50" t="str">
        <f t="shared" si="141"/>
        <v>24 Business, media and public service professionals</v>
      </c>
      <c r="X50" s="18">
        <f t="shared" si="112"/>
        <v>10.645589642938289</v>
      </c>
      <c r="Y50" s="18">
        <f t="shared" si="112"/>
        <v>11.056806769018374</v>
      </c>
      <c r="Z50" s="18">
        <f t="shared" si="112"/>
        <v>11.662658890029356</v>
      </c>
      <c r="AA50" s="18">
        <f t="shared" si="112"/>
        <v>11.879649903402736</v>
      </c>
      <c r="AB50" s="18">
        <f t="shared" si="112"/>
        <v>11.210066952515977</v>
      </c>
      <c r="AD50" s="68">
        <f t="shared" si="113"/>
        <v>17.433615641206739</v>
      </c>
      <c r="AE50" s="69">
        <f t="shared" si="114"/>
        <v>57.969078452595724</v>
      </c>
      <c r="AF50" s="69">
        <f t="shared" si="115"/>
        <v>75.402694093802452</v>
      </c>
      <c r="AH50" t="str">
        <f t="shared" si="142"/>
        <v>24 Business, media and public service professionals</v>
      </c>
      <c r="AI50" s="18">
        <f t="shared" si="116"/>
        <v>3.7328432860597913</v>
      </c>
      <c r="AJ50" s="18">
        <f t="shared" si="116"/>
        <v>3.7437579342458025</v>
      </c>
      <c r="AK50" s="18">
        <f t="shared" si="116"/>
        <v>4.017267949446313</v>
      </c>
      <c r="AL50" s="18">
        <f t="shared" si="116"/>
        <v>3.9836564850455813</v>
      </c>
      <c r="AM50" s="18">
        <f t="shared" si="116"/>
        <v>3.7837346806430778</v>
      </c>
      <c r="AO50" s="68">
        <f t="shared" si="117"/>
        <v>1.4097162570865802</v>
      </c>
      <c r="AP50" s="69">
        <f t="shared" si="118"/>
        <v>38.05004140473465</v>
      </c>
      <c r="AQ50" s="69">
        <f t="shared" si="119"/>
        <v>39.459757661821229</v>
      </c>
      <c r="AS50" t="str">
        <f t="shared" si="143"/>
        <v>24 Business, media and public service professionals</v>
      </c>
      <c r="AT50" s="18">
        <f t="shared" si="120"/>
        <v>5.8633962526311949</v>
      </c>
      <c r="AU50" s="18">
        <f t="shared" si="120"/>
        <v>6.0642344621197708</v>
      </c>
      <c r="AV50" s="18">
        <f t="shared" si="120"/>
        <v>6.5315498209598655</v>
      </c>
      <c r="AW50" s="18">
        <f t="shared" si="120"/>
        <v>6.8205622452445755</v>
      </c>
      <c r="AX50" s="18">
        <f t="shared" si="120"/>
        <v>6.5741081007211601</v>
      </c>
      <c r="AZ50" s="68">
        <f t="shared" si="121"/>
        <v>19.375339184230441</v>
      </c>
      <c r="BA50" s="69">
        <f t="shared" si="122"/>
        <v>54.221693536977234</v>
      </c>
      <c r="BB50" s="69">
        <f t="shared" si="123"/>
        <v>73.597032721207682</v>
      </c>
      <c r="BD50" t="str">
        <f t="shared" si="144"/>
        <v>24 Business, media and public service professionals</v>
      </c>
      <c r="BE50" s="18">
        <f t="shared" si="124"/>
        <v>3.3177303985153457</v>
      </c>
      <c r="BF50" s="18">
        <f t="shared" si="124"/>
        <v>3.7563626713541955</v>
      </c>
      <c r="BG50" s="18">
        <f t="shared" si="124"/>
        <v>4.3248893328696543</v>
      </c>
      <c r="BH50" s="18">
        <f t="shared" si="124"/>
        <v>4.6046298557558822</v>
      </c>
      <c r="BI50" s="18">
        <f t="shared" si="124"/>
        <v>4.9243988960383689</v>
      </c>
      <c r="BK50" s="68">
        <f t="shared" si="125"/>
        <v>18.703197801883874</v>
      </c>
      <c r="BL50" s="69">
        <f t="shared" si="126"/>
        <v>47.689276198052397</v>
      </c>
      <c r="BM50" s="69">
        <f t="shared" si="127"/>
        <v>66.392473999936257</v>
      </c>
      <c r="BO50" t="str">
        <f t="shared" si="145"/>
        <v>24 Business, media and public service professionals</v>
      </c>
      <c r="BP50" s="18">
        <f t="shared" si="128"/>
        <v>2.3938835017661297</v>
      </c>
      <c r="BQ50" s="18">
        <f t="shared" si="128"/>
        <v>2.5444351141295312</v>
      </c>
      <c r="BR50" s="18">
        <f t="shared" si="128"/>
        <v>2.8652052445097405</v>
      </c>
      <c r="BS50" s="18">
        <f t="shared" si="128"/>
        <v>2.8300205761024895</v>
      </c>
      <c r="BT50" s="18">
        <f t="shared" si="128"/>
        <v>2.7876329898810512</v>
      </c>
      <c r="BV50" s="68">
        <f t="shared" si="129"/>
        <v>-9.9340103880933039</v>
      </c>
      <c r="BW50" s="69">
        <f t="shared" si="130"/>
        <v>43.273698818411241</v>
      </c>
      <c r="BX50" s="69">
        <f t="shared" si="131"/>
        <v>33.339688430317935</v>
      </c>
      <c r="BZ50" t="str">
        <f t="shared" si="146"/>
        <v>24 Business, media and public service professionals</v>
      </c>
      <c r="CA50" s="18">
        <f t="shared" si="132"/>
        <v>2.1832438474675175</v>
      </c>
      <c r="CB50" s="18">
        <f t="shared" si="132"/>
        <v>2.5372544382558875</v>
      </c>
      <c r="CC50" s="18">
        <f t="shared" si="132"/>
        <v>2.9061062707223431</v>
      </c>
      <c r="CD50" s="18">
        <f t="shared" si="132"/>
        <v>3.0405878444378982</v>
      </c>
      <c r="CE50" s="18">
        <f t="shared" si="132"/>
        <v>3.160733782433816</v>
      </c>
      <c r="CG50" s="68">
        <f t="shared" si="133"/>
        <v>-40.974979275877963</v>
      </c>
      <c r="CH50" s="69">
        <f t="shared" si="134"/>
        <v>32.079102599576721</v>
      </c>
      <c r="CI50" s="69">
        <f t="shared" si="135"/>
        <v>-8.8958766763012438</v>
      </c>
      <c r="CK50" t="str">
        <f t="shared" si="147"/>
        <v>24 Business, media and public service professionals</v>
      </c>
      <c r="CL50" s="18">
        <f t="shared" si="136"/>
        <v>1.3596095174333946</v>
      </c>
      <c r="CM50" s="18">
        <f t="shared" si="136"/>
        <v>1.8156393910807505</v>
      </c>
      <c r="CN50" s="18">
        <f t="shared" si="136"/>
        <v>2.2235148167940828</v>
      </c>
      <c r="CO50" s="18">
        <f t="shared" si="136"/>
        <v>2.6465994912941277</v>
      </c>
      <c r="CP50" s="18">
        <f t="shared" si="136"/>
        <v>3.1870177605884717</v>
      </c>
      <c r="CR50" s="68">
        <f t="shared" si="137"/>
        <v>-42.039749938877179</v>
      </c>
      <c r="CS50" s="69">
        <f t="shared" si="138"/>
        <v>26.681282911749459</v>
      </c>
      <c r="CT50" s="69">
        <f t="shared" si="139"/>
        <v>-15.358467027127718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2.0903051108608701</v>
      </c>
      <c r="C51" s="18">
        <f t="shared" si="104"/>
        <v>2.1415177465556137</v>
      </c>
      <c r="D51" s="18">
        <f t="shared" si="104"/>
        <v>2.115385505743665</v>
      </c>
      <c r="E51" s="18">
        <f t="shared" si="104"/>
        <v>1.9645607390870838</v>
      </c>
      <c r="F51" s="18">
        <f t="shared" si="104"/>
        <v>2.1796162870521498</v>
      </c>
      <c r="H51" s="68">
        <f t="shared" si="105"/>
        <v>94.352370929884302</v>
      </c>
      <c r="I51" s="69">
        <f t="shared" si="106"/>
        <v>62.324142426885729</v>
      </c>
      <c r="J51" s="69">
        <f t="shared" si="107"/>
        <v>156.67651335677002</v>
      </c>
      <c r="L51" t="str">
        <f t="shared" si="140"/>
        <v>31 Science, engineering and technology associate professionals</v>
      </c>
      <c r="M51" s="18">
        <f t="shared" si="108"/>
        <v>2.0120235736480718</v>
      </c>
      <c r="N51" s="18">
        <f t="shared" si="108"/>
        <v>2.0545197616845279</v>
      </c>
      <c r="O51" s="18">
        <f t="shared" si="108"/>
        <v>1.9739129066065004</v>
      </c>
      <c r="P51" s="18">
        <f t="shared" si="108"/>
        <v>1.6573098014714447</v>
      </c>
      <c r="Q51" s="18">
        <f t="shared" si="108"/>
        <v>1.577992441769807</v>
      </c>
      <c r="S51" s="68">
        <f t="shared" si="109"/>
        <v>48.869146077059767</v>
      </c>
      <c r="T51" s="69">
        <f t="shared" si="110"/>
        <v>49.103038803120377</v>
      </c>
      <c r="U51" s="69">
        <f t="shared" si="111"/>
        <v>97.972184880180151</v>
      </c>
      <c r="W51" t="str">
        <f t="shared" si="141"/>
        <v>31 Science, engineering and technology associate professionals</v>
      </c>
      <c r="X51" s="18">
        <f t="shared" si="112"/>
        <v>2.3139729730308201</v>
      </c>
      <c r="Y51" s="18">
        <f t="shared" si="112"/>
        <v>2.4152467873877863</v>
      </c>
      <c r="Z51" s="18">
        <f t="shared" si="112"/>
        <v>2.4159635969392665</v>
      </c>
      <c r="AA51" s="18">
        <f t="shared" si="112"/>
        <v>2.0519515284378915</v>
      </c>
      <c r="AB51" s="18">
        <f t="shared" si="112"/>
        <v>1.9606437050459835</v>
      </c>
      <c r="AD51" s="68">
        <f t="shared" si="113"/>
        <v>-0.85059946420601651</v>
      </c>
      <c r="AE51" s="69">
        <f t="shared" si="114"/>
        <v>41.575071109424613</v>
      </c>
      <c r="AF51" s="69">
        <f t="shared" si="115"/>
        <v>40.724471645218593</v>
      </c>
      <c r="AH51" t="str">
        <f t="shared" si="142"/>
        <v>31 Science, engineering and technology associate professionals</v>
      </c>
      <c r="AI51" s="18">
        <f t="shared" si="116"/>
        <v>1.2898466403054438</v>
      </c>
      <c r="AJ51" s="18">
        <f t="shared" si="116"/>
        <v>1.5401624112804595</v>
      </c>
      <c r="AK51" s="18">
        <f t="shared" si="116"/>
        <v>1.6378923451879333</v>
      </c>
      <c r="AL51" s="18">
        <f t="shared" si="116"/>
        <v>1.6557520845612155</v>
      </c>
      <c r="AM51" s="18">
        <f t="shared" si="116"/>
        <v>1.9600174827807209</v>
      </c>
      <c r="AO51" s="68">
        <f t="shared" si="117"/>
        <v>28.844025105122668</v>
      </c>
      <c r="AP51" s="69">
        <f t="shared" si="118"/>
        <v>50.05630452109466</v>
      </c>
      <c r="AQ51" s="69">
        <f t="shared" si="119"/>
        <v>78.900329626217328</v>
      </c>
      <c r="AS51" t="str">
        <f t="shared" si="143"/>
        <v>31 Science, engineering and technology associate professionals</v>
      </c>
      <c r="AT51" s="18">
        <f t="shared" si="120"/>
        <v>3.6249680415468557</v>
      </c>
      <c r="AU51" s="18">
        <f t="shared" si="120"/>
        <v>3.6077567402197417</v>
      </c>
      <c r="AV51" s="18">
        <f t="shared" si="120"/>
        <v>3.5831176556997675</v>
      </c>
      <c r="AW51" s="18">
        <f t="shared" si="120"/>
        <v>2.8219942380247494</v>
      </c>
      <c r="AX51" s="18">
        <f t="shared" si="120"/>
        <v>2.4111051113873438</v>
      </c>
      <c r="AZ51" s="68">
        <f t="shared" si="121"/>
        <v>-20.191509589558564</v>
      </c>
      <c r="BA51" s="69">
        <f t="shared" si="122"/>
        <v>31.056201637564492</v>
      </c>
      <c r="BB51" s="69">
        <f t="shared" si="123"/>
        <v>10.864692048005928</v>
      </c>
      <c r="BD51" t="str">
        <f t="shared" si="144"/>
        <v>31 Science, engineering and technology associate professionals</v>
      </c>
      <c r="BE51" s="18">
        <f t="shared" si="124"/>
        <v>1.4847492602668557</v>
      </c>
      <c r="BF51" s="18">
        <f t="shared" si="124"/>
        <v>1.4363212793461491</v>
      </c>
      <c r="BG51" s="18">
        <f t="shared" si="124"/>
        <v>1.626284529407898</v>
      </c>
      <c r="BH51" s="18">
        <f t="shared" si="124"/>
        <v>1.2187263494159435</v>
      </c>
      <c r="BI51" s="18">
        <f t="shared" si="124"/>
        <v>1.0147265791493796</v>
      </c>
      <c r="BK51" s="68">
        <f t="shared" si="125"/>
        <v>-34.951588106765563</v>
      </c>
      <c r="BL51" s="69">
        <f t="shared" si="126"/>
        <v>26.006055987496723</v>
      </c>
      <c r="BM51" s="69">
        <f t="shared" si="127"/>
        <v>-8.945532119268842</v>
      </c>
      <c r="BO51" t="str">
        <f t="shared" si="145"/>
        <v>31 Science, engineering and technology associate professionals</v>
      </c>
      <c r="BP51" s="18">
        <f t="shared" si="128"/>
        <v>1.072722765696879</v>
      </c>
      <c r="BQ51" s="18">
        <f t="shared" si="128"/>
        <v>1.1929754795792968</v>
      </c>
      <c r="BR51" s="18">
        <f t="shared" si="128"/>
        <v>1.4132350966052678</v>
      </c>
      <c r="BS51" s="18">
        <f t="shared" si="128"/>
        <v>1.1607176851033878</v>
      </c>
      <c r="BT51" s="18">
        <f t="shared" si="128"/>
        <v>1.2348890622820159</v>
      </c>
      <c r="BV51" s="68">
        <f t="shared" si="129"/>
        <v>-19.110063047224209</v>
      </c>
      <c r="BW51" s="69">
        <f t="shared" si="130"/>
        <v>32.94234205678594</v>
      </c>
      <c r="BX51" s="69">
        <f t="shared" si="131"/>
        <v>13.832279009561733</v>
      </c>
      <c r="BZ51" t="str">
        <f t="shared" si="146"/>
        <v>31 Science, engineering and technology associate professionals</v>
      </c>
      <c r="CA51" s="18">
        <f t="shared" si="132"/>
        <v>1.2475586401974594</v>
      </c>
      <c r="CB51" s="18">
        <f t="shared" si="132"/>
        <v>1.4827261374060852</v>
      </c>
      <c r="CC51" s="18">
        <f t="shared" si="132"/>
        <v>1.865394420971429</v>
      </c>
      <c r="CD51" s="18">
        <f t="shared" si="132"/>
        <v>1.5795831127962856</v>
      </c>
      <c r="CE51" s="18">
        <f t="shared" si="132"/>
        <v>1.9014434155015822</v>
      </c>
      <c r="CG51" s="68">
        <f t="shared" si="133"/>
        <v>-44.681237798007523</v>
      </c>
      <c r="CH51" s="69">
        <f t="shared" si="134"/>
        <v>25.147737615815384</v>
      </c>
      <c r="CI51" s="69">
        <f t="shared" si="135"/>
        <v>-19.533500182192139</v>
      </c>
      <c r="CK51" t="str">
        <f t="shared" si="147"/>
        <v>31 Science, engineering and technology associate professionals</v>
      </c>
      <c r="CL51" s="18">
        <f t="shared" si="136"/>
        <v>0.59847803270752364</v>
      </c>
      <c r="CM51" s="18">
        <f t="shared" si="136"/>
        <v>0.85554639595157911</v>
      </c>
      <c r="CN51" s="18">
        <f t="shared" si="136"/>
        <v>1.1433720137744721</v>
      </c>
      <c r="CO51" s="18">
        <f t="shared" si="136"/>
        <v>1.4059763550986675</v>
      </c>
      <c r="CP51" s="18">
        <f t="shared" si="136"/>
        <v>2.5920340395356933</v>
      </c>
      <c r="CR51" s="68">
        <f t="shared" si="137"/>
        <v>-8.3275290947894831</v>
      </c>
      <c r="CS51" s="69">
        <f t="shared" si="138"/>
        <v>33.162438916152084</v>
      </c>
      <c r="CT51" s="69">
        <f t="shared" si="139"/>
        <v>24.834909821362608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0.50455012718148762</v>
      </c>
      <c r="C52" s="18">
        <f t="shared" si="104"/>
        <v>0.55769979466833375</v>
      </c>
      <c r="D52" s="18">
        <f t="shared" si="104"/>
        <v>0.51410683594115703</v>
      </c>
      <c r="E52" s="18">
        <f t="shared" si="104"/>
        <v>0.5705989437468626</v>
      </c>
      <c r="F52" s="18">
        <f t="shared" si="104"/>
        <v>0.75911485268518231</v>
      </c>
      <c r="H52" s="68">
        <f t="shared" si="105"/>
        <v>178.51810592218013</v>
      </c>
      <c r="I52" s="69">
        <f t="shared" si="106"/>
        <v>101.35516367719035</v>
      </c>
      <c r="J52" s="69">
        <f t="shared" si="107"/>
        <v>279.87326959937047</v>
      </c>
      <c r="L52" t="str">
        <f t="shared" si="140"/>
        <v>32 Health and social care associate professionals</v>
      </c>
      <c r="M52" s="18">
        <f t="shared" si="108"/>
        <v>1.9459683498028686</v>
      </c>
      <c r="N52" s="18">
        <f t="shared" si="108"/>
        <v>2.3163946786428715</v>
      </c>
      <c r="O52" s="18">
        <f t="shared" si="108"/>
        <v>2.3755646432232016</v>
      </c>
      <c r="P52" s="18">
        <f t="shared" si="108"/>
        <v>2.4530646633374475</v>
      </c>
      <c r="Q52" s="18">
        <f t="shared" si="108"/>
        <v>2.9377834583757809</v>
      </c>
      <c r="S52" s="68">
        <f t="shared" si="109"/>
        <v>130.29297680268135</v>
      </c>
      <c r="T52" s="69">
        <f t="shared" si="110"/>
        <v>86.300274057089666</v>
      </c>
      <c r="U52" s="69">
        <f t="shared" si="111"/>
        <v>216.59325085977099</v>
      </c>
      <c r="W52" t="str">
        <f t="shared" si="141"/>
        <v>32 Health and social care associate professionals</v>
      </c>
      <c r="X52" s="18">
        <f t="shared" si="112"/>
        <v>2.9196103841650158</v>
      </c>
      <c r="Y52" s="18">
        <f t="shared" si="112"/>
        <v>3.4954885684230108</v>
      </c>
      <c r="Z52" s="18">
        <f t="shared" si="112"/>
        <v>3.4957716237245737</v>
      </c>
      <c r="AA52" s="18">
        <f t="shared" si="112"/>
        <v>3.6160344246809815</v>
      </c>
      <c r="AB52" s="18">
        <f t="shared" si="112"/>
        <v>3.7681562467861029</v>
      </c>
      <c r="AD52" s="68">
        <f t="shared" si="113"/>
        <v>31.694503529814067</v>
      </c>
      <c r="AE52" s="69">
        <f t="shared" si="114"/>
        <v>75.151254919515992</v>
      </c>
      <c r="AF52" s="69">
        <f t="shared" si="115"/>
        <v>106.84575844933005</v>
      </c>
      <c r="AH52" t="str">
        <f t="shared" si="142"/>
        <v>32 Health and social care associate professionals</v>
      </c>
      <c r="AI52" s="18">
        <f t="shared" si="116"/>
        <v>6.7479403390366191</v>
      </c>
      <c r="AJ52" s="18">
        <f t="shared" si="116"/>
        <v>6.6536811755252678</v>
      </c>
      <c r="AK52" s="18">
        <f t="shared" si="116"/>
        <v>6.3032516822870397</v>
      </c>
      <c r="AL52" s="18">
        <f t="shared" si="116"/>
        <v>4.8646445944580927</v>
      </c>
      <c r="AM52" s="18">
        <f t="shared" si="116"/>
        <v>2.7397849055612564</v>
      </c>
      <c r="AO52" s="68">
        <f t="shared" si="117"/>
        <v>-53.200467785698045</v>
      </c>
      <c r="AP52" s="69">
        <f t="shared" si="118"/>
        <v>30.48415402417174</v>
      </c>
      <c r="AQ52" s="69">
        <f t="shared" si="119"/>
        <v>-22.716313761526312</v>
      </c>
      <c r="AS52" t="str">
        <f t="shared" si="143"/>
        <v>32 Health and social care associate professionals</v>
      </c>
      <c r="AT52" s="18">
        <f t="shared" si="120"/>
        <v>1.4671349670151221</v>
      </c>
      <c r="AU52" s="18">
        <f t="shared" si="120"/>
        <v>1.6684928824546537</v>
      </c>
      <c r="AV52" s="18">
        <f t="shared" si="120"/>
        <v>1.7820608016446555</v>
      </c>
      <c r="AW52" s="18">
        <f t="shared" si="120"/>
        <v>1.6293686470128983</v>
      </c>
      <c r="AX52" s="18">
        <f t="shared" si="120"/>
        <v>1.5656597208267322</v>
      </c>
      <c r="AZ52" s="68">
        <f t="shared" si="121"/>
        <v>4.2002791944532643</v>
      </c>
      <c r="BA52" s="69">
        <f t="shared" si="122"/>
        <v>56.184372559260055</v>
      </c>
      <c r="BB52" s="69">
        <f t="shared" si="123"/>
        <v>60.384651753713328</v>
      </c>
      <c r="BD52" t="str">
        <f t="shared" si="144"/>
        <v>32 Health and social care associate professionals</v>
      </c>
      <c r="BE52" s="18">
        <f t="shared" si="124"/>
        <v>1.5634954558658338</v>
      </c>
      <c r="BF52" s="18">
        <f t="shared" si="124"/>
        <v>1.9480187960448918</v>
      </c>
      <c r="BG52" s="18">
        <f t="shared" si="124"/>
        <v>1.9369702946146945</v>
      </c>
      <c r="BH52" s="18">
        <f t="shared" si="124"/>
        <v>1.9431180608177872</v>
      </c>
      <c r="BI52" s="18">
        <f t="shared" si="124"/>
        <v>1.99889300462192</v>
      </c>
      <c r="BK52" s="68">
        <f t="shared" si="125"/>
        <v>7.5847661552736172</v>
      </c>
      <c r="BL52" s="69">
        <f t="shared" si="126"/>
        <v>60.110723501707795</v>
      </c>
      <c r="BM52" s="69">
        <f t="shared" si="127"/>
        <v>67.695489656981408</v>
      </c>
      <c r="BO52" t="str">
        <f t="shared" si="145"/>
        <v>32 Health and social care associate professionals</v>
      </c>
      <c r="BP52" s="18">
        <f t="shared" si="128"/>
        <v>1.268024832066851</v>
      </c>
      <c r="BQ52" s="18">
        <f t="shared" si="128"/>
        <v>1.4825215354984171</v>
      </c>
      <c r="BR52" s="18">
        <f t="shared" si="128"/>
        <v>1.4206306447672508</v>
      </c>
      <c r="BS52" s="18">
        <f t="shared" si="128"/>
        <v>1.3509499893171049</v>
      </c>
      <c r="BT52" s="18">
        <f t="shared" si="128"/>
        <v>1.2200482948582008</v>
      </c>
      <c r="BV52" s="68">
        <f t="shared" si="129"/>
        <v>-20.498227614192356</v>
      </c>
      <c r="BW52" s="69">
        <f t="shared" si="130"/>
        <v>51.191923893343905</v>
      </c>
      <c r="BX52" s="69">
        <f t="shared" si="131"/>
        <v>30.693696279151549</v>
      </c>
      <c r="BZ52" t="str">
        <f t="shared" si="146"/>
        <v>32 Health and social care associate professionals</v>
      </c>
      <c r="CA52" s="18">
        <f t="shared" si="132"/>
        <v>0.76201103242062029</v>
      </c>
      <c r="CB52" s="18">
        <f t="shared" si="132"/>
        <v>0.83511689279313417</v>
      </c>
      <c r="CC52" s="18">
        <f t="shared" si="132"/>
        <v>0.75737374368395749</v>
      </c>
      <c r="CD52" s="18">
        <f t="shared" si="132"/>
        <v>0.68431971625879418</v>
      </c>
      <c r="CE52" s="18">
        <f t="shared" si="132"/>
        <v>0.60350083577152225</v>
      </c>
      <c r="CG52" s="68">
        <f t="shared" si="133"/>
        <v>-56.755851275230604</v>
      </c>
      <c r="CH52" s="69">
        <f t="shared" si="134"/>
        <v>30.127894289502844</v>
      </c>
      <c r="CI52" s="69">
        <f t="shared" si="135"/>
        <v>-26.627956985727756</v>
      </c>
      <c r="CK52" t="str">
        <f t="shared" si="147"/>
        <v>32 Health and social care associate professionals</v>
      </c>
      <c r="CL52" s="18">
        <f t="shared" si="136"/>
        <v>0.2480396737132409</v>
      </c>
      <c r="CM52" s="18">
        <f t="shared" si="136"/>
        <v>0.33017266419988323</v>
      </c>
      <c r="CN52" s="18">
        <f t="shared" si="136"/>
        <v>0.3921989560327378</v>
      </c>
      <c r="CO52" s="18">
        <f t="shared" si="136"/>
        <v>0.46092721681159909</v>
      </c>
      <c r="CP52" s="18">
        <f t="shared" si="136"/>
        <v>0.69228258716033608</v>
      </c>
      <c r="CR52" s="68">
        <f t="shared" si="137"/>
        <v>-28.622263890873995</v>
      </c>
      <c r="CS52" s="69">
        <f t="shared" si="138"/>
        <v>31.888129383773094</v>
      </c>
      <c r="CT52" s="69">
        <f t="shared" si="139"/>
        <v>3.2658654928991004</v>
      </c>
    </row>
    <row r="53" spans="1:98" x14ac:dyDescent="0.2">
      <c r="A53" t="str">
        <f t="shared" si="103"/>
        <v>33 Protective service occupations</v>
      </c>
      <c r="B53" s="18">
        <f t="shared" si="104"/>
        <v>0.30086975681076933</v>
      </c>
      <c r="C53" s="18">
        <f t="shared" si="104"/>
        <v>0.32034349964351211</v>
      </c>
      <c r="D53" s="18">
        <f t="shared" si="104"/>
        <v>0.29777560640636991</v>
      </c>
      <c r="E53" s="18">
        <f t="shared" si="104"/>
        <v>0.37244679690547233</v>
      </c>
      <c r="F53" s="18">
        <f t="shared" si="104"/>
        <v>0.45791426079841002</v>
      </c>
      <c r="H53" s="68">
        <f t="shared" si="105"/>
        <v>190.06436228956895</v>
      </c>
      <c r="I53" s="69">
        <f t="shared" si="106"/>
        <v>72.564644322781021</v>
      </c>
      <c r="J53" s="69">
        <f t="shared" si="107"/>
        <v>262.62900661235</v>
      </c>
      <c r="L53" t="str">
        <f t="shared" si="140"/>
        <v>33 Protective service occupations</v>
      </c>
      <c r="M53" s="18">
        <f t="shared" si="108"/>
        <v>0.624533380168517</v>
      </c>
      <c r="N53" s="18">
        <f t="shared" si="108"/>
        <v>0.601368298184348</v>
      </c>
      <c r="O53" s="18">
        <f t="shared" si="108"/>
        <v>0.55770491149074464</v>
      </c>
      <c r="P53" s="18">
        <f t="shared" si="108"/>
        <v>0.67777389054813675</v>
      </c>
      <c r="Q53" s="18">
        <f t="shared" si="108"/>
        <v>0.80467475877739358</v>
      </c>
      <c r="S53" s="68">
        <f t="shared" si="109"/>
        <v>168.68515653712575</v>
      </c>
      <c r="T53" s="69">
        <f t="shared" si="110"/>
        <v>59.59862321129998</v>
      </c>
      <c r="U53" s="69">
        <f t="shared" si="111"/>
        <v>228.2837797484257</v>
      </c>
      <c r="W53" t="str">
        <f t="shared" si="141"/>
        <v>33 Protective service occupations</v>
      </c>
      <c r="X53" s="18">
        <f t="shared" si="112"/>
        <v>1.256840830190785</v>
      </c>
      <c r="Y53" s="18">
        <f t="shared" si="112"/>
        <v>1.2725530895433612</v>
      </c>
      <c r="Z53" s="18">
        <f t="shared" si="112"/>
        <v>1.3550910251675259</v>
      </c>
      <c r="AA53" s="18">
        <f t="shared" si="112"/>
        <v>1.6557741793243981</v>
      </c>
      <c r="AB53" s="18">
        <f t="shared" si="112"/>
        <v>2.127554756820778</v>
      </c>
      <c r="AD53" s="68">
        <f t="shared" si="113"/>
        <v>91.820084068010161</v>
      </c>
      <c r="AE53" s="69">
        <f t="shared" si="114"/>
        <v>63.397111934356268</v>
      </c>
      <c r="AF53" s="69">
        <f t="shared" si="115"/>
        <v>155.21719600236642</v>
      </c>
      <c r="AH53" t="str">
        <f t="shared" si="142"/>
        <v>33 Protective service occupations</v>
      </c>
      <c r="AI53" s="18">
        <f t="shared" si="116"/>
        <v>1.1635714035752225</v>
      </c>
      <c r="AJ53" s="18">
        <f t="shared" si="116"/>
        <v>1.2696853070311871</v>
      </c>
      <c r="AK53" s="18">
        <f t="shared" si="116"/>
        <v>1.323986812971117</v>
      </c>
      <c r="AL53" s="18">
        <f t="shared" si="116"/>
        <v>1.7446842221568688</v>
      </c>
      <c r="AM53" s="18">
        <f t="shared" si="116"/>
        <v>2.2614344415802083</v>
      </c>
      <c r="AO53" s="68">
        <f t="shared" si="117"/>
        <v>83.903516857141909</v>
      </c>
      <c r="AP53" s="69">
        <f t="shared" si="118"/>
        <v>54.095150894902744</v>
      </c>
      <c r="AQ53" s="69">
        <f t="shared" si="119"/>
        <v>137.99866775204467</v>
      </c>
      <c r="AS53" t="str">
        <f t="shared" si="143"/>
        <v>33 Protective service occupations</v>
      </c>
      <c r="AT53" s="18">
        <f t="shared" si="120"/>
        <v>1.1179043129482193</v>
      </c>
      <c r="AU53" s="18">
        <f t="shared" si="120"/>
        <v>1.0402505557841166</v>
      </c>
      <c r="AV53" s="18">
        <f t="shared" si="120"/>
        <v>1.08029979669174</v>
      </c>
      <c r="AW53" s="18">
        <f t="shared" si="120"/>
        <v>1.1647024981490819</v>
      </c>
      <c r="AX53" s="18">
        <f t="shared" si="120"/>
        <v>1.2326249080152882</v>
      </c>
      <c r="AZ53" s="68">
        <f t="shared" si="121"/>
        <v>35.325819703787637</v>
      </c>
      <c r="BA53" s="69">
        <f t="shared" si="122"/>
        <v>46.580035892909045</v>
      </c>
      <c r="BB53" s="69">
        <f t="shared" si="123"/>
        <v>81.905855596696682</v>
      </c>
      <c r="BD53" t="str">
        <f t="shared" si="144"/>
        <v>33 Protective service occupations</v>
      </c>
      <c r="BE53" s="18">
        <f t="shared" si="124"/>
        <v>0.9961622063141844</v>
      </c>
      <c r="BF53" s="18">
        <f t="shared" si="124"/>
        <v>0.94666631199792528</v>
      </c>
      <c r="BG53" s="18">
        <f t="shared" si="124"/>
        <v>1.0414806414903264</v>
      </c>
      <c r="BH53" s="18">
        <f t="shared" si="124"/>
        <v>1.1661114429561081</v>
      </c>
      <c r="BI53" s="18">
        <f t="shared" si="124"/>
        <v>1.2385774701163217</v>
      </c>
      <c r="BK53" s="68">
        <f t="shared" si="125"/>
        <v>23.981294482815379</v>
      </c>
      <c r="BL53" s="69">
        <f t="shared" si="126"/>
        <v>30.412446236016681</v>
      </c>
      <c r="BM53" s="69">
        <f t="shared" si="127"/>
        <v>54.393740718832063</v>
      </c>
      <c r="BO53" t="str">
        <f t="shared" si="145"/>
        <v>33 Protective service occupations</v>
      </c>
      <c r="BP53" s="18">
        <f t="shared" si="128"/>
        <v>1.1250675367230301</v>
      </c>
      <c r="BQ53" s="18">
        <f t="shared" si="128"/>
        <v>1.1446339065194049</v>
      </c>
      <c r="BR53" s="18">
        <f t="shared" si="128"/>
        <v>1.2867623723151917</v>
      </c>
      <c r="BS53" s="18">
        <f t="shared" si="128"/>
        <v>1.4399268978184081</v>
      </c>
      <c r="BT53" s="18">
        <f t="shared" si="128"/>
        <v>1.4919091422582409</v>
      </c>
      <c r="BV53" s="68">
        <f t="shared" si="129"/>
        <v>7.3309540467985741</v>
      </c>
      <c r="BW53" s="69">
        <f t="shared" si="130"/>
        <v>35.186069917138965</v>
      </c>
      <c r="BX53" s="69">
        <f t="shared" si="131"/>
        <v>42.51702396393754</v>
      </c>
      <c r="BZ53" t="str">
        <f t="shared" si="146"/>
        <v>33 Protective service occupations</v>
      </c>
      <c r="CA53" s="18">
        <f t="shared" si="132"/>
        <v>0.96419200980984621</v>
      </c>
      <c r="CB53" s="18">
        <f t="shared" si="132"/>
        <v>1.0114207860919728</v>
      </c>
      <c r="CC53" s="18">
        <f t="shared" si="132"/>
        <v>1.1403259676016833</v>
      </c>
      <c r="CD53" s="18">
        <f t="shared" si="132"/>
        <v>1.3342778086542428</v>
      </c>
      <c r="CE53" s="18">
        <f t="shared" si="132"/>
        <v>1.3317633467973558</v>
      </c>
      <c r="CG53" s="68">
        <f t="shared" si="133"/>
        <v>-36.619192902845384</v>
      </c>
      <c r="CH53" s="69">
        <f t="shared" si="134"/>
        <v>31.30486875371054</v>
      </c>
      <c r="CI53" s="69">
        <f t="shared" si="135"/>
        <v>-5.3143241491348432</v>
      </c>
      <c r="CK53" t="str">
        <f t="shared" si="147"/>
        <v>33 Protective service occupations</v>
      </c>
      <c r="CL53" s="18">
        <f t="shared" si="136"/>
        <v>0.43347403064410089</v>
      </c>
      <c r="CM53" s="18">
        <f t="shared" si="136"/>
        <v>0.41404979089979288</v>
      </c>
      <c r="CN53" s="18">
        <f t="shared" si="136"/>
        <v>0.47015460679404614</v>
      </c>
      <c r="CO53" s="18">
        <f t="shared" si="136"/>
        <v>0.55211648622922394</v>
      </c>
      <c r="CP53" s="18">
        <f t="shared" si="136"/>
        <v>0.72335775442375494</v>
      </c>
      <c r="CR53" s="68">
        <f t="shared" si="137"/>
        <v>-37.784550933376309</v>
      </c>
      <c r="CS53" s="69">
        <f t="shared" si="138"/>
        <v>17.823489611863653</v>
      </c>
      <c r="CT53" s="69">
        <f t="shared" si="139"/>
        <v>-19.961061321512656</v>
      </c>
    </row>
    <row r="54" spans="1:98" x14ac:dyDescent="0.2">
      <c r="A54" t="str">
        <f t="shared" si="103"/>
        <v>34 Culture, media and sports occupations</v>
      </c>
      <c r="B54" s="18">
        <f t="shared" si="104"/>
        <v>0.9012770639424752</v>
      </c>
      <c r="C54" s="18">
        <f t="shared" si="104"/>
        <v>0.99047167923331758</v>
      </c>
      <c r="D54" s="18">
        <f t="shared" si="104"/>
        <v>1.0284048263936081</v>
      </c>
      <c r="E54" s="18">
        <f t="shared" si="104"/>
        <v>0.96438205714246028</v>
      </c>
      <c r="F54" s="18">
        <f t="shared" si="104"/>
        <v>0.95469299251566464</v>
      </c>
      <c r="H54" s="68">
        <f t="shared" si="105"/>
        <v>75.105163009139446</v>
      </c>
      <c r="I54" s="69">
        <f t="shared" si="106"/>
        <v>67.616998312562188</v>
      </c>
      <c r="J54" s="69">
        <f t="shared" si="107"/>
        <v>142.72216132170166</v>
      </c>
      <c r="L54" t="str">
        <f t="shared" si="140"/>
        <v>34 Culture, media and sports occupations</v>
      </c>
      <c r="M54" s="18">
        <f t="shared" si="108"/>
        <v>2.7827997665733015</v>
      </c>
      <c r="N54" s="18">
        <f t="shared" si="108"/>
        <v>2.7908660093264488</v>
      </c>
      <c r="O54" s="18">
        <f t="shared" si="108"/>
        <v>2.7931432605470423</v>
      </c>
      <c r="P54" s="18">
        <f t="shared" si="108"/>
        <v>2.4602262444626493</v>
      </c>
      <c r="Q54" s="18">
        <f t="shared" si="108"/>
        <v>2.2992979462292573</v>
      </c>
      <c r="S54" s="68">
        <f t="shared" si="109"/>
        <v>53.29564086787888</v>
      </c>
      <c r="T54" s="69">
        <f t="shared" si="110"/>
        <v>60.765181139558003</v>
      </c>
      <c r="U54" s="69">
        <f t="shared" si="111"/>
        <v>114.06082200743688</v>
      </c>
      <c r="W54" t="str">
        <f t="shared" si="141"/>
        <v>34 Culture, media and sports occupations</v>
      </c>
      <c r="X54" s="18">
        <f t="shared" si="112"/>
        <v>3.4074596498263818</v>
      </c>
      <c r="Y54" s="18">
        <f t="shared" si="112"/>
        <v>3.3386961193451157</v>
      </c>
      <c r="Z54" s="18">
        <f t="shared" si="112"/>
        <v>3.1684613633379146</v>
      </c>
      <c r="AA54" s="18">
        <f t="shared" si="112"/>
        <v>2.8472070412102144</v>
      </c>
      <c r="AB54" s="18">
        <f t="shared" si="112"/>
        <v>2.7299185936545616</v>
      </c>
      <c r="AD54" s="68">
        <f t="shared" si="113"/>
        <v>5.2647783916524364</v>
      </c>
      <c r="AE54" s="69">
        <f t="shared" si="114"/>
        <v>48.548489663144323</v>
      </c>
      <c r="AF54" s="69">
        <f t="shared" si="115"/>
        <v>53.813268054796758</v>
      </c>
      <c r="AH54" t="str">
        <f t="shared" si="142"/>
        <v>34 Culture, media and sports occupations</v>
      </c>
      <c r="AI54" s="18">
        <f t="shared" si="116"/>
        <v>1.5325224402418436</v>
      </c>
      <c r="AJ54" s="18">
        <f t="shared" si="116"/>
        <v>1.5174861500083954</v>
      </c>
      <c r="AK54" s="18">
        <f t="shared" si="116"/>
        <v>1.6068809224954874</v>
      </c>
      <c r="AL54" s="18">
        <f t="shared" si="116"/>
        <v>1.6262756952440325</v>
      </c>
      <c r="AM54" s="18">
        <f t="shared" si="116"/>
        <v>1.9272998420730647</v>
      </c>
      <c r="AO54" s="68">
        <f t="shared" si="117"/>
        <v>29.138364823067754</v>
      </c>
      <c r="AP54" s="69">
        <f t="shared" si="118"/>
        <v>55.548546655972707</v>
      </c>
      <c r="AQ54" s="69">
        <f t="shared" si="119"/>
        <v>84.686911479040461</v>
      </c>
      <c r="AS54" t="str">
        <f t="shared" si="143"/>
        <v>34 Culture, media and sports occupations</v>
      </c>
      <c r="AT54" s="18">
        <f t="shared" si="120"/>
        <v>1.9659626692499668</v>
      </c>
      <c r="AU54" s="18">
        <f t="shared" si="120"/>
        <v>1.8790573678367548</v>
      </c>
      <c r="AV54" s="18">
        <f t="shared" si="120"/>
        <v>1.7975019766005538</v>
      </c>
      <c r="AW54" s="18">
        <f t="shared" si="120"/>
        <v>1.504361627910233</v>
      </c>
      <c r="AX54" s="18">
        <f t="shared" si="120"/>
        <v>1.3306660143665927</v>
      </c>
      <c r="AZ54" s="68">
        <f t="shared" si="121"/>
        <v>-12.200162979047041</v>
      </c>
      <c r="BA54" s="69">
        <f t="shared" si="122"/>
        <v>41.998627462519138</v>
      </c>
      <c r="BB54" s="69">
        <f t="shared" si="123"/>
        <v>29.798464483472099</v>
      </c>
      <c r="BD54" t="str">
        <f t="shared" si="144"/>
        <v>34 Culture, media and sports occupations</v>
      </c>
      <c r="BE54" s="18">
        <f t="shared" si="124"/>
        <v>1.3030233908857696</v>
      </c>
      <c r="BF54" s="18">
        <f t="shared" si="124"/>
        <v>1.2497952205602514</v>
      </c>
      <c r="BG54" s="18">
        <f t="shared" si="124"/>
        <v>1.3514148675339475</v>
      </c>
      <c r="BH54" s="18">
        <f t="shared" si="124"/>
        <v>1.2118653388250351</v>
      </c>
      <c r="BI54" s="18">
        <f t="shared" si="124"/>
        <v>1.3196129796321443</v>
      </c>
      <c r="BK54" s="68">
        <f t="shared" si="125"/>
        <v>1.7986640582065196</v>
      </c>
      <c r="BL54" s="69">
        <f t="shared" si="126"/>
        <v>38.329953411041046</v>
      </c>
      <c r="BM54" s="69">
        <f t="shared" si="127"/>
        <v>40.128617469247565</v>
      </c>
      <c r="BO54" t="str">
        <f t="shared" si="145"/>
        <v>34 Culture, media and sports occupations</v>
      </c>
      <c r="BP54" s="18">
        <f t="shared" si="128"/>
        <v>0.68176062843321306</v>
      </c>
      <c r="BQ54" s="18">
        <f t="shared" si="128"/>
        <v>0.61722193945546477</v>
      </c>
      <c r="BR54" s="18">
        <f t="shared" si="128"/>
        <v>0.6487677635712823</v>
      </c>
      <c r="BS54" s="18">
        <f t="shared" si="128"/>
        <v>0.53343513901628004</v>
      </c>
      <c r="BT54" s="18">
        <f t="shared" si="128"/>
        <v>0.47148594843181457</v>
      </c>
      <c r="BV54" s="68">
        <f t="shared" si="129"/>
        <v>-32.723953962462751</v>
      </c>
      <c r="BW54" s="69">
        <f t="shared" si="130"/>
        <v>30.900416082690807</v>
      </c>
      <c r="BX54" s="69">
        <f t="shared" si="131"/>
        <v>-1.8235378797719446</v>
      </c>
      <c r="BZ54" t="str">
        <f t="shared" si="146"/>
        <v>34 Culture, media and sports occupations</v>
      </c>
      <c r="CA54" s="18">
        <f t="shared" si="132"/>
        <v>0.80223265096642027</v>
      </c>
      <c r="CB54" s="18">
        <f t="shared" si="132"/>
        <v>0.77297631220134655</v>
      </c>
      <c r="CC54" s="18">
        <f t="shared" si="132"/>
        <v>0.83896794043217382</v>
      </c>
      <c r="CD54" s="18">
        <f t="shared" si="132"/>
        <v>0.69748371093718609</v>
      </c>
      <c r="CE54" s="18">
        <f t="shared" si="132"/>
        <v>0.6362747434600875</v>
      </c>
      <c r="CG54" s="68">
        <f t="shared" si="133"/>
        <v>-58.841547205221737</v>
      </c>
      <c r="CH54" s="69">
        <f t="shared" si="134"/>
        <v>22.978123625242603</v>
      </c>
      <c r="CI54" s="69">
        <f t="shared" si="135"/>
        <v>-35.863423579979134</v>
      </c>
      <c r="CK54" t="str">
        <f t="shared" si="147"/>
        <v>34 Culture, media and sports occupations</v>
      </c>
      <c r="CL54" s="18">
        <f t="shared" si="136"/>
        <v>0.75377510341572951</v>
      </c>
      <c r="CM54" s="18">
        <f t="shared" si="136"/>
        <v>0.94205995150340394</v>
      </c>
      <c r="CN54" s="18">
        <f t="shared" si="136"/>
        <v>1.0270980339668794</v>
      </c>
      <c r="CO54" s="18">
        <f t="shared" si="136"/>
        <v>1.0162022156156805</v>
      </c>
      <c r="CP54" s="18">
        <f t="shared" si="136"/>
        <v>1.2240919183027654</v>
      </c>
      <c r="CR54" s="68">
        <f t="shared" si="137"/>
        <v>-51.806559955091771</v>
      </c>
      <c r="CS54" s="69">
        <f t="shared" si="138"/>
        <v>22.58456853478506</v>
      </c>
      <c r="CT54" s="69">
        <f t="shared" si="139"/>
        <v>-29.221991420306708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5.2672219924771086</v>
      </c>
      <c r="C55" s="18">
        <f t="shared" si="148"/>
        <v>5.2527434118169536</v>
      </c>
      <c r="D55" s="18">
        <f t="shared" si="148"/>
        <v>5.111861094075226</v>
      </c>
      <c r="E55" s="18">
        <f t="shared" si="148"/>
        <v>5.0137435414406006</v>
      </c>
      <c r="F55" s="18">
        <f t="shared" si="148"/>
        <v>5.4339278845925989</v>
      </c>
      <c r="H55" s="68">
        <f t="shared" si="105"/>
        <v>100.50912842219321</v>
      </c>
      <c r="I55" s="69">
        <f t="shared" si="106"/>
        <v>67.495633305890195</v>
      </c>
      <c r="J55" s="69">
        <f t="shared" si="107"/>
        <v>168.00476172808339</v>
      </c>
      <c r="L55" t="str">
        <f t="shared" si="140"/>
        <v>35 Business and public service associate professionals</v>
      </c>
      <c r="M55" s="18">
        <f t="shared" ref="M55:Q64" si="149">M18/M$35*100</f>
        <v>8.0961339583164182</v>
      </c>
      <c r="N55" s="18">
        <f t="shared" si="149"/>
        <v>7.9340364770616123</v>
      </c>
      <c r="O55" s="18">
        <f t="shared" si="149"/>
        <v>7.7101255771661688</v>
      </c>
      <c r="P55" s="18">
        <f t="shared" si="149"/>
        <v>7.3496911975628256</v>
      </c>
      <c r="Q55" s="18">
        <f t="shared" si="149"/>
        <v>7.3464886283477329</v>
      </c>
      <c r="S55" s="68">
        <f t="shared" si="109"/>
        <v>77.437791910849825</v>
      </c>
      <c r="T55" s="69">
        <f t="shared" si="110"/>
        <v>64.659607066372615</v>
      </c>
      <c r="U55" s="69">
        <f t="shared" si="111"/>
        <v>142.09739897722241</v>
      </c>
      <c r="W55" t="str">
        <f t="shared" si="141"/>
        <v>35 Business and public service associate professionals</v>
      </c>
      <c r="X55" s="18">
        <f t="shared" ref="X55:AB64" si="150">X18/X$35*100</f>
        <v>8.6711031092583912</v>
      </c>
      <c r="Y55" s="18">
        <f t="shared" si="150"/>
        <v>8.3651405042284139</v>
      </c>
      <c r="Z55" s="18">
        <f t="shared" si="150"/>
        <v>8.2768901176819405</v>
      </c>
      <c r="AA55" s="18">
        <f t="shared" si="150"/>
        <v>7.4725335011329523</v>
      </c>
      <c r="AB55" s="18">
        <f t="shared" si="150"/>
        <v>6.8005417327903457</v>
      </c>
      <c r="AD55" s="68">
        <f t="shared" si="113"/>
        <v>0.38252602325453733</v>
      </c>
      <c r="AE55" s="69">
        <f t="shared" si="114"/>
        <v>50.419049823914676</v>
      </c>
      <c r="AF55" s="69">
        <f t="shared" si="115"/>
        <v>50.801575847169225</v>
      </c>
      <c r="AH55" t="str">
        <f t="shared" si="142"/>
        <v>35 Business and public service associate professionals</v>
      </c>
      <c r="AI55" s="18">
        <f t="shared" ref="AI55:AM64" si="151">AI18/AI$35*100</f>
        <v>7.2589354656663909</v>
      </c>
      <c r="AJ55" s="18">
        <f t="shared" si="151"/>
        <v>7.8750138506121266</v>
      </c>
      <c r="AK55" s="18">
        <f t="shared" si="151"/>
        <v>8.1318472810136164</v>
      </c>
      <c r="AL55" s="18">
        <f t="shared" si="151"/>
        <v>8.0869458025475716</v>
      </c>
      <c r="AM55" s="18">
        <f t="shared" si="151"/>
        <v>8.0361063953326877</v>
      </c>
      <c r="AO55" s="68">
        <f t="shared" si="117"/>
        <v>6.4011093588959875</v>
      </c>
      <c r="AP55" s="69">
        <f t="shared" si="118"/>
        <v>49.838557321919694</v>
      </c>
      <c r="AQ55" s="69">
        <f t="shared" si="119"/>
        <v>56.239666680815681</v>
      </c>
      <c r="AS55" t="str">
        <f t="shared" si="143"/>
        <v>35 Business and public service associate professionals</v>
      </c>
      <c r="AT55" s="18">
        <f t="shared" ref="AT55:AX64" si="152">AT18/AT$35*100</f>
        <v>7.1168312983673339</v>
      </c>
      <c r="AU55" s="18">
        <f t="shared" si="152"/>
        <v>7.1531687568767195</v>
      </c>
      <c r="AV55" s="18">
        <f t="shared" si="152"/>
        <v>7.2493565361894063</v>
      </c>
      <c r="AW55" s="18">
        <f t="shared" si="152"/>
        <v>6.6743005917504687</v>
      </c>
      <c r="AX55" s="18">
        <f t="shared" si="152"/>
        <v>6.3226866211709183</v>
      </c>
      <c r="AZ55" s="68">
        <f t="shared" si="121"/>
        <v>3.4418356021096734</v>
      </c>
      <c r="BA55" s="69">
        <f t="shared" si="122"/>
        <v>47.560148175578774</v>
      </c>
      <c r="BB55" s="69">
        <f t="shared" si="123"/>
        <v>51.001983777688444</v>
      </c>
      <c r="BD55" t="str">
        <f t="shared" si="144"/>
        <v>35 Business and public service associate professionals</v>
      </c>
      <c r="BE55" s="18">
        <f t="shared" ref="BE55:BI64" si="153">BE18/BE$35*100</f>
        <v>5.3984899116016569</v>
      </c>
      <c r="BF55" s="18">
        <f t="shared" si="153"/>
        <v>5.4227808383989062</v>
      </c>
      <c r="BG55" s="18">
        <f t="shared" si="153"/>
        <v>5.7160838368142466</v>
      </c>
      <c r="BH55" s="18">
        <f t="shared" si="153"/>
        <v>5.0795367155216882</v>
      </c>
      <c r="BI55" s="18">
        <f t="shared" si="153"/>
        <v>4.8021431796411242</v>
      </c>
      <c r="BK55" s="68">
        <f t="shared" si="125"/>
        <v>-12.41682045789628</v>
      </c>
      <c r="BL55" s="69">
        <f t="shared" si="126"/>
        <v>38.43595868412941</v>
      </c>
      <c r="BM55" s="69">
        <f t="shared" si="127"/>
        <v>26.019138226233135</v>
      </c>
      <c r="BO55" t="str">
        <f t="shared" si="145"/>
        <v>35 Business and public service associate professionals</v>
      </c>
      <c r="BP55" s="18">
        <f t="shared" ref="BP55:BT64" si="154">BP18/BP$35*100</f>
        <v>4.4354173749691013</v>
      </c>
      <c r="BQ55" s="18">
        <f t="shared" si="154"/>
        <v>4.4113790120706406</v>
      </c>
      <c r="BR55" s="18">
        <f t="shared" si="154"/>
        <v>4.651435086820582</v>
      </c>
      <c r="BS55" s="18">
        <f t="shared" si="154"/>
        <v>4.043116160606834</v>
      </c>
      <c r="BT55" s="18">
        <f t="shared" si="154"/>
        <v>3.7342997066158907</v>
      </c>
      <c r="BV55" s="68">
        <f t="shared" si="129"/>
        <v>-25.680432576177715</v>
      </c>
      <c r="BW55" s="69">
        <f t="shared" si="130"/>
        <v>36.510839219838118</v>
      </c>
      <c r="BX55" s="69">
        <f t="shared" si="131"/>
        <v>10.830406643660401</v>
      </c>
      <c r="BZ55" t="str">
        <f t="shared" si="146"/>
        <v>35 Business and public service associate professionals</v>
      </c>
      <c r="CA55" s="18">
        <f t="shared" ref="CA55:CE64" si="155">CA18/CA$35*100</f>
        <v>4.0466486685544947</v>
      </c>
      <c r="CB55" s="18">
        <f t="shared" si="155"/>
        <v>4.3459602110853277</v>
      </c>
      <c r="CC55" s="18">
        <f t="shared" si="155"/>
        <v>4.6905290590560549</v>
      </c>
      <c r="CD55" s="18">
        <f t="shared" si="155"/>
        <v>4.2035831449774532</v>
      </c>
      <c r="CE55" s="18">
        <f t="shared" si="155"/>
        <v>4.2316806098679072</v>
      </c>
      <c r="CG55" s="68">
        <f t="shared" si="133"/>
        <v>-51.038944455972846</v>
      </c>
      <c r="CH55" s="69">
        <f t="shared" si="134"/>
        <v>25.9328945833802</v>
      </c>
      <c r="CI55" s="69">
        <f t="shared" si="135"/>
        <v>-25.106049872592639</v>
      </c>
      <c r="CK55" t="str">
        <f t="shared" si="147"/>
        <v>35 Business and public service associate professionals</v>
      </c>
      <c r="CL55" s="18">
        <f t="shared" ref="CL55:CP64" si="156">CL18/CL$35*100</f>
        <v>2.3094936187489128</v>
      </c>
      <c r="CM55" s="18">
        <f t="shared" si="156"/>
        <v>2.7956969179665281</v>
      </c>
      <c r="CN55" s="18">
        <f t="shared" si="156"/>
        <v>3.2514654906605691</v>
      </c>
      <c r="CO55" s="18">
        <f t="shared" si="156"/>
        <v>3.3311602073499356</v>
      </c>
      <c r="CP55" s="18">
        <f t="shared" si="156"/>
        <v>4.8593124612645058</v>
      </c>
      <c r="CR55" s="68">
        <f t="shared" si="137"/>
        <v>-39.565981755398667</v>
      </c>
      <c r="CS55" s="69">
        <f t="shared" si="138"/>
        <v>22.712192372413462</v>
      </c>
      <c r="CT55" s="69">
        <f t="shared" si="139"/>
        <v>-16.853789382985205</v>
      </c>
    </row>
    <row r="56" spans="1:98" x14ac:dyDescent="0.2">
      <c r="A56" t="str">
        <f t="shared" si="103"/>
        <v>41 Administrative occupations</v>
      </c>
      <c r="B56" s="18">
        <f t="shared" si="148"/>
        <v>4.2179789446216516</v>
      </c>
      <c r="C56" s="18">
        <f t="shared" si="148"/>
        <v>3.9724012363099588</v>
      </c>
      <c r="D56" s="18">
        <f t="shared" si="148"/>
        <v>4.27253699515843</v>
      </c>
      <c r="E56" s="18">
        <f t="shared" si="148"/>
        <v>4.2300494057675895</v>
      </c>
      <c r="F56" s="18">
        <f t="shared" si="148"/>
        <v>4.749839538705535</v>
      </c>
      <c r="H56" s="68">
        <f t="shared" si="105"/>
        <v>109.69710234072123</v>
      </c>
      <c r="I56" s="69">
        <f t="shared" si="106"/>
        <v>73.704894409870633</v>
      </c>
      <c r="J56" s="69">
        <f t="shared" si="107"/>
        <v>183.40199675059188</v>
      </c>
      <c r="L56" t="str">
        <f t="shared" si="140"/>
        <v>41 Administrative occupations</v>
      </c>
      <c r="M56" s="18">
        <f t="shared" si="149"/>
        <v>6.2313350057327126</v>
      </c>
      <c r="N56" s="18">
        <f t="shared" si="149"/>
        <v>5.9315269515747548</v>
      </c>
      <c r="O56" s="18">
        <f t="shared" si="149"/>
        <v>6.442668553593248</v>
      </c>
      <c r="P56" s="18">
        <f t="shared" si="149"/>
        <v>6.1741404674941229</v>
      </c>
      <c r="Q56" s="18">
        <f t="shared" si="149"/>
        <v>6.1193249057977335</v>
      </c>
      <c r="S56" s="68">
        <f t="shared" si="109"/>
        <v>76.874607254467179</v>
      </c>
      <c r="T56" s="69">
        <f t="shared" si="110"/>
        <v>69.521369403952093</v>
      </c>
      <c r="U56" s="69">
        <f t="shared" si="111"/>
        <v>146.39597665841927</v>
      </c>
      <c r="W56" t="str">
        <f t="shared" si="141"/>
        <v>41 Administrative occupations</v>
      </c>
      <c r="X56" s="18">
        <f t="shared" si="150"/>
        <v>10.455881486905636</v>
      </c>
      <c r="Y56" s="18">
        <f t="shared" si="150"/>
        <v>9.7371905989296188</v>
      </c>
      <c r="Z56" s="18">
        <f t="shared" si="150"/>
        <v>10.498171014738409</v>
      </c>
      <c r="AA56" s="18">
        <f t="shared" si="150"/>
        <v>9.9998640198751527</v>
      </c>
      <c r="AB56" s="18">
        <f t="shared" si="150"/>
        <v>9.9887139045865556</v>
      </c>
      <c r="AD56" s="68">
        <f t="shared" si="113"/>
        <v>16.245923163403937</v>
      </c>
      <c r="AE56" s="69">
        <f t="shared" si="114"/>
        <v>59.905377527546435</v>
      </c>
      <c r="AF56" s="69">
        <f t="shared" si="115"/>
        <v>76.151300690950364</v>
      </c>
      <c r="AH56" t="str">
        <f t="shared" si="142"/>
        <v>41 Administrative occupations</v>
      </c>
      <c r="AI56" s="18">
        <f t="shared" si="151"/>
        <v>11.273729848220581</v>
      </c>
      <c r="AJ56" s="18">
        <f t="shared" si="151"/>
        <v>11.70229099825902</v>
      </c>
      <c r="AK56" s="18">
        <f t="shared" si="151"/>
        <v>12.781335849534953</v>
      </c>
      <c r="AL56" s="18">
        <f t="shared" si="151"/>
        <v>13.003905774333999</v>
      </c>
      <c r="AM56" s="18">
        <f t="shared" si="151"/>
        <v>13.5265486525602</v>
      </c>
      <c r="AO56" s="68">
        <f t="shared" si="117"/>
        <v>13.946356784577455</v>
      </c>
      <c r="AP56" s="69">
        <f t="shared" si="118"/>
        <v>62.869348291641955</v>
      </c>
      <c r="AQ56" s="69">
        <f t="shared" si="119"/>
        <v>76.815705076219416</v>
      </c>
      <c r="AS56" t="str">
        <f t="shared" si="143"/>
        <v>41 Administrative occupations</v>
      </c>
      <c r="AT56" s="18">
        <f t="shared" si="152"/>
        <v>12.198955854674189</v>
      </c>
      <c r="AU56" s="18">
        <f t="shared" si="152"/>
        <v>11.686864723539102</v>
      </c>
      <c r="AV56" s="18">
        <f t="shared" si="152"/>
        <v>13.000387962627205</v>
      </c>
      <c r="AW56" s="18">
        <f t="shared" si="152"/>
        <v>12.189390219661037</v>
      </c>
      <c r="AX56" s="18">
        <f t="shared" si="152"/>
        <v>12.057991047952116</v>
      </c>
      <c r="AZ56" s="68">
        <f t="shared" si="121"/>
        <v>10.005060845189687</v>
      </c>
      <c r="BA56" s="69">
        <f t="shared" si="122"/>
        <v>56.892380080146545</v>
      </c>
      <c r="BB56" s="69">
        <f t="shared" si="123"/>
        <v>66.897440925336241</v>
      </c>
      <c r="BD56" t="str">
        <f t="shared" si="144"/>
        <v>41 Administrative occupations</v>
      </c>
      <c r="BE56" s="18">
        <f t="shared" si="153"/>
        <v>10.630199824923984</v>
      </c>
      <c r="BF56" s="18">
        <f t="shared" si="153"/>
        <v>9.7305742806158495</v>
      </c>
      <c r="BG56" s="18">
        <f t="shared" si="153"/>
        <v>10.353338279337017</v>
      </c>
      <c r="BH56" s="18">
        <f t="shared" si="153"/>
        <v>8.9521338967842023</v>
      </c>
      <c r="BI56" s="18">
        <f t="shared" si="153"/>
        <v>7.706198161107551</v>
      </c>
      <c r="BK56" s="68">
        <f t="shared" si="125"/>
        <v>-22.40317337103307</v>
      </c>
      <c r="BL56" s="69">
        <f t="shared" si="126"/>
        <v>40.229286563602578</v>
      </c>
      <c r="BM56" s="69">
        <f t="shared" si="127"/>
        <v>17.826113192569508</v>
      </c>
      <c r="BO56" t="str">
        <f t="shared" si="145"/>
        <v>41 Administrative occupations</v>
      </c>
      <c r="BP56" s="18">
        <f t="shared" si="154"/>
        <v>12.610942310019965</v>
      </c>
      <c r="BQ56" s="18">
        <f t="shared" si="154"/>
        <v>11.709968835054475</v>
      </c>
      <c r="BR56" s="18">
        <f t="shared" si="154"/>
        <v>12.386918411062107</v>
      </c>
      <c r="BS56" s="18">
        <f t="shared" si="154"/>
        <v>10.712158833024631</v>
      </c>
      <c r="BT56" s="18">
        <f t="shared" si="154"/>
        <v>8.9483474117111772</v>
      </c>
      <c r="BV56" s="68">
        <f t="shared" si="129"/>
        <v>-33.125503225049393</v>
      </c>
      <c r="BW56" s="69">
        <f t="shared" si="130"/>
        <v>38.144594849091526</v>
      </c>
      <c r="BX56" s="69">
        <f t="shared" si="131"/>
        <v>5.0190916240421366</v>
      </c>
      <c r="BZ56" t="str">
        <f t="shared" si="146"/>
        <v>41 Administrative occupations</v>
      </c>
      <c r="CA56" s="18">
        <f t="shared" si="155"/>
        <v>9.8415445918930278</v>
      </c>
      <c r="CB56" s="18">
        <f t="shared" si="155"/>
        <v>8.7706117169574735</v>
      </c>
      <c r="CC56" s="18">
        <f t="shared" si="155"/>
        <v>8.7448836017708871</v>
      </c>
      <c r="CD56" s="18">
        <f t="shared" si="155"/>
        <v>6.9953362551793337</v>
      </c>
      <c r="CE56" s="18">
        <f t="shared" si="155"/>
        <v>3.9757563956031334</v>
      </c>
      <c r="CG56" s="68">
        <f t="shared" si="133"/>
        <v>-75.326801395144443</v>
      </c>
      <c r="CH56" s="69">
        <f t="shared" si="134"/>
        <v>21.448111414036266</v>
      </c>
      <c r="CI56" s="69">
        <f t="shared" si="135"/>
        <v>-53.878689981108188</v>
      </c>
      <c r="CK56" t="str">
        <f t="shared" si="147"/>
        <v>41 Administrative occupations</v>
      </c>
      <c r="CL56" s="18">
        <f t="shared" si="156"/>
        <v>6.4449802840880048</v>
      </c>
      <c r="CM56" s="18">
        <f t="shared" si="156"/>
        <v>6.1320482969591001</v>
      </c>
      <c r="CN56" s="18">
        <f t="shared" si="156"/>
        <v>7.1475457610480717</v>
      </c>
      <c r="CO56" s="18">
        <f t="shared" si="156"/>
        <v>7.3590151523778209</v>
      </c>
      <c r="CP56" s="18">
        <f t="shared" si="156"/>
        <v>8.9862718999596556</v>
      </c>
      <c r="CR56" s="68">
        <f t="shared" si="137"/>
        <v>-49.15966482546542</v>
      </c>
      <c r="CS56" s="69">
        <f t="shared" si="138"/>
        <v>21.488685656166709</v>
      </c>
      <c r="CT56" s="69">
        <f t="shared" si="139"/>
        <v>-27.670979169298715</v>
      </c>
    </row>
    <row r="57" spans="1:98" x14ac:dyDescent="0.2">
      <c r="A57" t="str">
        <f t="shared" si="103"/>
        <v>42 Secretarial and related occupations</v>
      </c>
      <c r="B57" s="18">
        <f t="shared" si="148"/>
        <v>0.31326117810580967</v>
      </c>
      <c r="C57" s="18">
        <f t="shared" si="148"/>
        <v>0.26001534422519024</v>
      </c>
      <c r="D57" s="18">
        <f t="shared" si="148"/>
        <v>0.31523854922442585</v>
      </c>
      <c r="E57" s="18">
        <f t="shared" si="148"/>
        <v>0.37366972318079938</v>
      </c>
      <c r="F57" s="18">
        <f t="shared" si="148"/>
        <v>0.42545448614794174</v>
      </c>
      <c r="H57" s="68">
        <f t="shared" si="105"/>
        <v>154.57345110197554</v>
      </c>
      <c r="I57" s="69">
        <f t="shared" si="106"/>
        <v>102.77151529835045</v>
      </c>
      <c r="J57" s="69">
        <f t="shared" si="107"/>
        <v>257.34496640032597</v>
      </c>
      <c r="L57" t="str">
        <f t="shared" si="140"/>
        <v>42 Secretarial and related occupations</v>
      </c>
      <c r="M57" s="18">
        <f t="shared" si="149"/>
        <v>0.97341454919161963</v>
      </c>
      <c r="N57" s="18">
        <f t="shared" si="149"/>
        <v>0.86547044642420379</v>
      </c>
      <c r="O57" s="18">
        <f t="shared" si="149"/>
        <v>0.99003994372849646</v>
      </c>
      <c r="P57" s="18">
        <f t="shared" si="149"/>
        <v>1.0997452347672667</v>
      </c>
      <c r="Q57" s="18">
        <f t="shared" si="149"/>
        <v>0.66860668908439103</v>
      </c>
      <c r="S57" s="68">
        <f t="shared" si="109"/>
        <v>25.76093733215189</v>
      </c>
      <c r="T57" s="69">
        <f t="shared" si="110"/>
        <v>70.677118841182647</v>
      </c>
      <c r="U57" s="69">
        <f t="shared" si="111"/>
        <v>96.43805617333453</v>
      </c>
      <c r="W57" t="str">
        <f t="shared" si="141"/>
        <v>42 Secretarial and related occupations</v>
      </c>
      <c r="X57" s="18">
        <f t="shared" si="150"/>
        <v>1.6307022307848875</v>
      </c>
      <c r="Y57" s="18">
        <f t="shared" si="150"/>
        <v>1.4684771653932027</v>
      </c>
      <c r="Z57" s="18">
        <f t="shared" si="150"/>
        <v>1.5778806067587277</v>
      </c>
      <c r="AA57" s="18">
        <f t="shared" si="150"/>
        <v>2.0410488559099136</v>
      </c>
      <c r="AB57" s="18">
        <f t="shared" si="150"/>
        <v>2.3220981031605477</v>
      </c>
      <c r="AD57" s="68">
        <f t="shared" si="113"/>
        <v>79.799394513562717</v>
      </c>
      <c r="AE57" s="69">
        <f t="shared" si="114"/>
        <v>93.534931859013753</v>
      </c>
      <c r="AF57" s="69">
        <f t="shared" si="115"/>
        <v>173.33432637257647</v>
      </c>
      <c r="AH57" t="str">
        <f t="shared" si="142"/>
        <v>42 Secretarial and related occupations</v>
      </c>
      <c r="AI57" s="18">
        <f t="shared" si="151"/>
        <v>2.4542401405588188</v>
      </c>
      <c r="AJ57" s="18">
        <f t="shared" si="151"/>
        <v>2.3442109080614815</v>
      </c>
      <c r="AK57" s="18">
        <f t="shared" si="151"/>
        <v>2.6214452509861896</v>
      </c>
      <c r="AL57" s="18">
        <f t="shared" si="151"/>
        <v>3.312883352199778</v>
      </c>
      <c r="AM57" s="18">
        <f t="shared" si="151"/>
        <v>3.1770599981729659</v>
      </c>
      <c r="AO57" s="68">
        <f t="shared" si="117"/>
        <v>30.489124238197597</v>
      </c>
      <c r="AP57" s="69">
        <f t="shared" si="118"/>
        <v>75.772605640960094</v>
      </c>
      <c r="AQ57" s="69">
        <f t="shared" si="119"/>
        <v>106.2617298791577</v>
      </c>
      <c r="AS57" t="str">
        <f t="shared" si="143"/>
        <v>42 Secretarial and related occupations</v>
      </c>
      <c r="AT57" s="18">
        <f t="shared" si="152"/>
        <v>2.2403867214559607</v>
      </c>
      <c r="AU57" s="18">
        <f t="shared" si="152"/>
        <v>1.9065070446591885</v>
      </c>
      <c r="AV57" s="18">
        <f t="shared" si="152"/>
        <v>2.1626866977860595</v>
      </c>
      <c r="AW57" s="18">
        <f t="shared" si="152"/>
        <v>2.4664306896520132</v>
      </c>
      <c r="AX57" s="18">
        <f t="shared" si="152"/>
        <v>2.2233908536775515</v>
      </c>
      <c r="AZ57" s="68">
        <f t="shared" si="121"/>
        <v>21.93158720970035</v>
      </c>
      <c r="BA57" s="69">
        <f t="shared" si="122"/>
        <v>67.273035029764031</v>
      </c>
      <c r="BB57" s="69">
        <f t="shared" si="123"/>
        <v>89.204622239464371</v>
      </c>
      <c r="BD57" t="str">
        <f t="shared" si="144"/>
        <v>42 Secretarial and related occupations</v>
      </c>
      <c r="BE57" s="18">
        <f t="shared" si="153"/>
        <v>2.1879806081988384</v>
      </c>
      <c r="BF57" s="18">
        <f t="shared" si="153"/>
        <v>1.8705167686087369</v>
      </c>
      <c r="BG57" s="18">
        <f t="shared" si="153"/>
        <v>1.8445825334163661</v>
      </c>
      <c r="BH57" s="18">
        <f t="shared" si="153"/>
        <v>1.9503534870510097</v>
      </c>
      <c r="BI57" s="18">
        <f t="shared" si="153"/>
        <v>0.63778382956394186</v>
      </c>
      <c r="BK57" s="68">
        <f t="shared" si="125"/>
        <v>-63.95379033316383</v>
      </c>
      <c r="BL57" s="69">
        <f t="shared" si="126"/>
        <v>40.343305633385981</v>
      </c>
      <c r="BM57" s="69">
        <f t="shared" si="127"/>
        <v>-23.610484699777842</v>
      </c>
      <c r="BO57" t="str">
        <f t="shared" si="145"/>
        <v>42 Secretarial and related occupations</v>
      </c>
      <c r="BP57" s="18">
        <f t="shared" si="154"/>
        <v>2.899402164703702</v>
      </c>
      <c r="BQ57" s="18">
        <f t="shared" si="154"/>
        <v>2.2487783014358547</v>
      </c>
      <c r="BR57" s="18">
        <f t="shared" si="154"/>
        <v>2.1768609194199784</v>
      </c>
      <c r="BS57" s="18">
        <f t="shared" si="154"/>
        <v>1.7453181888029801</v>
      </c>
      <c r="BT57" s="18">
        <f t="shared" si="154"/>
        <v>0.54418316005772294</v>
      </c>
      <c r="BV57" s="68">
        <f t="shared" si="129"/>
        <v>-76.858293418125896</v>
      </c>
      <c r="BW57" s="69">
        <f t="shared" si="130"/>
        <v>30.155568879259214</v>
      </c>
      <c r="BX57" s="69">
        <f t="shared" si="131"/>
        <v>-46.702724538866676</v>
      </c>
      <c r="BZ57" t="str">
        <f t="shared" si="146"/>
        <v>42 Secretarial and related occupations</v>
      </c>
      <c r="CA57" s="18">
        <f t="shared" si="155"/>
        <v>3.6247026660993606</v>
      </c>
      <c r="CB57" s="18">
        <f t="shared" si="155"/>
        <v>3.4932914697757762</v>
      </c>
      <c r="CC57" s="18">
        <f t="shared" si="155"/>
        <v>3.1446419266071524</v>
      </c>
      <c r="CD57" s="18">
        <f t="shared" si="155"/>
        <v>2.8853395732689435</v>
      </c>
      <c r="CE57" s="18">
        <f t="shared" si="155"/>
        <v>0.85855232278247984</v>
      </c>
      <c r="CG57" s="68">
        <f t="shared" si="133"/>
        <v>-85.183170322446983</v>
      </c>
      <c r="CH57" s="69">
        <f t="shared" si="134"/>
        <v>25.091554655950411</v>
      </c>
      <c r="CI57" s="69">
        <f t="shared" si="135"/>
        <v>-60.091615666496587</v>
      </c>
      <c r="CK57" t="str">
        <f t="shared" si="147"/>
        <v>42 Secretarial and related occupations</v>
      </c>
      <c r="CL57" s="18">
        <f t="shared" si="156"/>
        <v>2.1621117513985393</v>
      </c>
      <c r="CM57" s="18">
        <f t="shared" si="156"/>
        <v>2.1556258811702391</v>
      </c>
      <c r="CN57" s="18">
        <f t="shared" si="156"/>
        <v>2.531450709682491</v>
      </c>
      <c r="CO57" s="18">
        <f t="shared" si="156"/>
        <v>3.5821683148760428</v>
      </c>
      <c r="CP57" s="18">
        <f t="shared" si="156"/>
        <v>4.5024286102945661</v>
      </c>
      <c r="CR57" s="68">
        <f t="shared" si="137"/>
        <v>-28.077768358869669</v>
      </c>
      <c r="CS57" s="69">
        <f t="shared" si="138"/>
        <v>35.763421688694642</v>
      </c>
      <c r="CT57" s="69">
        <f t="shared" si="139"/>
        <v>7.6856533298249721</v>
      </c>
    </row>
    <row r="58" spans="1:98" x14ac:dyDescent="0.2">
      <c r="A58" t="str">
        <f t="shared" si="103"/>
        <v>51 Skilled agricultural and related trades</v>
      </c>
      <c r="B58" s="18">
        <f t="shared" si="148"/>
        <v>0.1157359157898072</v>
      </c>
      <c r="C58" s="18">
        <f t="shared" si="148"/>
        <v>0.11535021184406866</v>
      </c>
      <c r="D58" s="18">
        <f t="shared" si="148"/>
        <v>8.8031008935519323E-2</v>
      </c>
      <c r="E58" s="18">
        <f t="shared" si="148"/>
        <v>8.9070177463411115E-2</v>
      </c>
      <c r="F58" s="18">
        <f t="shared" si="148"/>
        <v>0.11480568811518223</v>
      </c>
      <c r="H58" s="68">
        <f t="shared" si="105"/>
        <v>145.99543588306511</v>
      </c>
      <c r="I58" s="69">
        <f t="shared" si="106"/>
        <v>100.33214024762759</v>
      </c>
      <c r="J58" s="69">
        <f t="shared" si="107"/>
        <v>246.32757613069271</v>
      </c>
      <c r="L58" t="str">
        <f t="shared" si="140"/>
        <v>51 Skilled agricultural and related trades</v>
      </c>
      <c r="M58" s="18">
        <f t="shared" si="149"/>
        <v>0.16300312318100804</v>
      </c>
      <c r="N58" s="18">
        <f t="shared" si="149"/>
        <v>0.12081883186359491</v>
      </c>
      <c r="O58" s="18">
        <f t="shared" si="149"/>
        <v>0.10006273904571737</v>
      </c>
      <c r="P58" s="18">
        <f t="shared" si="149"/>
        <v>9.9405981031758045E-2</v>
      </c>
      <c r="Q58" s="18">
        <f t="shared" si="149"/>
        <v>9.670156674876082E-2</v>
      </c>
      <c r="S58" s="68">
        <f t="shared" si="109"/>
        <v>79.965347366937749</v>
      </c>
      <c r="T58" s="69">
        <f t="shared" si="110"/>
        <v>74.00843741240206</v>
      </c>
      <c r="U58" s="69">
        <f t="shared" si="111"/>
        <v>153.97378477933981</v>
      </c>
      <c r="W58" t="str">
        <f t="shared" si="141"/>
        <v>51 Skilled agricultural and related trades</v>
      </c>
      <c r="X58" s="18">
        <f t="shared" si="150"/>
        <v>0.53739582941963793</v>
      </c>
      <c r="Y58" s="18">
        <f t="shared" si="150"/>
        <v>0.40399036277003347</v>
      </c>
      <c r="Z58" s="18">
        <f t="shared" si="150"/>
        <v>0.3365473161560037</v>
      </c>
      <c r="AA58" s="18">
        <f t="shared" si="150"/>
        <v>0.36392420856251451</v>
      </c>
      <c r="AB58" s="18">
        <f t="shared" si="150"/>
        <v>0.43060906387251319</v>
      </c>
      <c r="AD58" s="68">
        <f t="shared" si="113"/>
        <v>56.321543680750487</v>
      </c>
      <c r="AE58" s="69">
        <f t="shared" si="114"/>
        <v>85.880873080552632</v>
      </c>
      <c r="AF58" s="69">
        <f t="shared" si="115"/>
        <v>142.20241676130314</v>
      </c>
      <c r="AH58" t="str">
        <f t="shared" si="142"/>
        <v>51 Skilled agricultural and related trades</v>
      </c>
      <c r="AI58" s="18">
        <f t="shared" si="151"/>
        <v>0.66630293960436116</v>
      </c>
      <c r="AJ58" s="18">
        <f t="shared" si="151"/>
        <v>0.63649113284834002</v>
      </c>
      <c r="AK58" s="18">
        <f t="shared" si="151"/>
        <v>0.50348920978412703</v>
      </c>
      <c r="AL58" s="18">
        <f t="shared" si="151"/>
        <v>0.63719393904544785</v>
      </c>
      <c r="AM58" s="18">
        <f t="shared" si="151"/>
        <v>0.79675568242943839</v>
      </c>
      <c r="AO58" s="68">
        <f t="shared" si="117"/>
        <v>70.382385200475696</v>
      </c>
      <c r="AP58" s="69">
        <f t="shared" si="118"/>
        <v>95.651857033685673</v>
      </c>
      <c r="AQ58" s="69">
        <f t="shared" si="119"/>
        <v>166.03424223416138</v>
      </c>
      <c r="AS58" t="str">
        <f t="shared" si="143"/>
        <v>51 Skilled agricultural and related trades</v>
      </c>
      <c r="AT58" s="18">
        <f t="shared" si="152"/>
        <v>1.2629089368488302</v>
      </c>
      <c r="AU58" s="18">
        <f t="shared" si="152"/>
        <v>1.1336235344869914</v>
      </c>
      <c r="AV58" s="18">
        <f t="shared" si="152"/>
        <v>0.92063859540870052</v>
      </c>
      <c r="AW58" s="18">
        <f t="shared" si="152"/>
        <v>1.0588254105550075</v>
      </c>
      <c r="AX58" s="18">
        <f t="shared" si="152"/>
        <v>1.4151810497383435</v>
      </c>
      <c r="AZ58" s="68">
        <f t="shared" si="121"/>
        <v>82.312668635036218</v>
      </c>
      <c r="BA58" s="69">
        <f t="shared" si="122"/>
        <v>85.681248261179917</v>
      </c>
      <c r="BB58" s="69">
        <f t="shared" si="123"/>
        <v>167.99391689621612</v>
      </c>
      <c r="BD58" t="str">
        <f t="shared" si="144"/>
        <v>51 Skilled agricultural and related trades</v>
      </c>
      <c r="BE58" s="18">
        <f t="shared" si="153"/>
        <v>0.56021273755167678</v>
      </c>
      <c r="BF58" s="18">
        <f t="shared" si="153"/>
        <v>0.49151106882269108</v>
      </c>
      <c r="BG58" s="18">
        <f t="shared" si="153"/>
        <v>0.39765689454450842</v>
      </c>
      <c r="BH58" s="18">
        <f t="shared" si="153"/>
        <v>0.40067404041792187</v>
      </c>
      <c r="BI58" s="18">
        <f t="shared" si="153"/>
        <v>0.43959555725226318</v>
      </c>
      <c r="BK58" s="68">
        <f t="shared" si="125"/>
        <v>15.246825241515172</v>
      </c>
      <c r="BL58" s="69">
        <f t="shared" si="126"/>
        <v>56.640710772918922</v>
      </c>
      <c r="BM58" s="69">
        <f t="shared" si="127"/>
        <v>71.88753601443409</v>
      </c>
      <c r="BO58" t="str">
        <f t="shared" si="145"/>
        <v>51 Skilled agricultural and related trades</v>
      </c>
      <c r="BP58" s="18">
        <f t="shared" si="154"/>
        <v>0.93054277409468555</v>
      </c>
      <c r="BQ58" s="18">
        <f t="shared" si="154"/>
        <v>0.82890421769442457</v>
      </c>
      <c r="BR58" s="18">
        <f t="shared" si="154"/>
        <v>0.71373348419008997</v>
      </c>
      <c r="BS58" s="18">
        <f t="shared" si="154"/>
        <v>0.70387525826360042</v>
      </c>
      <c r="BT58" s="18">
        <f t="shared" si="154"/>
        <v>0.76130926049792869</v>
      </c>
      <c r="BV58" s="68">
        <f t="shared" si="129"/>
        <v>-1.257070442424886</v>
      </c>
      <c r="BW58" s="69">
        <f t="shared" si="130"/>
        <v>57.647058443838951</v>
      </c>
      <c r="BX58" s="69">
        <f t="shared" si="131"/>
        <v>56.389988001414061</v>
      </c>
      <c r="BZ58" t="str">
        <f t="shared" si="146"/>
        <v>51 Skilled agricultural and related trades</v>
      </c>
      <c r="CA58" s="18">
        <f t="shared" si="155"/>
        <v>1.103173956799234</v>
      </c>
      <c r="CB58" s="18">
        <f t="shared" si="155"/>
        <v>1.0263329791096785</v>
      </c>
      <c r="CC58" s="18">
        <f t="shared" si="155"/>
        <v>1.1137498999708819</v>
      </c>
      <c r="CD58" s="18">
        <f t="shared" si="155"/>
        <v>1.2923516787703269</v>
      </c>
      <c r="CE58" s="18">
        <f t="shared" si="155"/>
        <v>2.4533343503909411</v>
      </c>
      <c r="CG58" s="68">
        <f t="shared" si="133"/>
        <v>19.544275179374171</v>
      </c>
      <c r="CH58" s="69">
        <f t="shared" si="134"/>
        <v>49.688177958025818</v>
      </c>
      <c r="CI58" s="69">
        <f t="shared" si="135"/>
        <v>69.2324531374</v>
      </c>
      <c r="CK58" t="str">
        <f t="shared" si="147"/>
        <v>51 Skilled agricultural and related trades</v>
      </c>
      <c r="CL58" s="18">
        <f t="shared" si="156"/>
        <v>1.8519199898377847</v>
      </c>
      <c r="CM58" s="18">
        <f t="shared" si="156"/>
        <v>1.8268286157321567</v>
      </c>
      <c r="CN58" s="18">
        <f t="shared" si="156"/>
        <v>1.4544211398449622</v>
      </c>
      <c r="CO58" s="18">
        <f t="shared" si="156"/>
        <v>1.9015732245333712</v>
      </c>
      <c r="CP58" s="18">
        <f t="shared" si="156"/>
        <v>1.8486986239656094</v>
      </c>
      <c r="CR58" s="68">
        <f t="shared" si="137"/>
        <v>-48.600163893608801</v>
      </c>
      <c r="CS58" s="69">
        <f t="shared" si="138"/>
        <v>28.634166152355395</v>
      </c>
      <c r="CT58" s="69">
        <f t="shared" si="139"/>
        <v>-19.965997741253403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0.26065542901224859</v>
      </c>
      <c r="C59" s="18">
        <f t="shared" si="148"/>
        <v>0.20610221772991472</v>
      </c>
      <c r="D59" s="18">
        <f t="shared" si="148"/>
        <v>0.15599448966051235</v>
      </c>
      <c r="E59" s="18">
        <f t="shared" si="148"/>
        <v>0.15498890373763341</v>
      </c>
      <c r="F59" s="18">
        <f t="shared" si="148"/>
        <v>0.15538752858665253</v>
      </c>
      <c r="H59" s="68">
        <f t="shared" si="105"/>
        <v>87.891106743334191</v>
      </c>
      <c r="I59" s="69">
        <f t="shared" si="106"/>
        <v>58.908169534020239</v>
      </c>
      <c r="J59" s="69">
        <f t="shared" si="107"/>
        <v>146.79927627735444</v>
      </c>
      <c r="L59" t="str">
        <f t="shared" si="140"/>
        <v>52 Skilled metal, electrical and electronic trades</v>
      </c>
      <c r="M59" s="18">
        <f t="shared" si="149"/>
        <v>0.97480811022215963</v>
      </c>
      <c r="N59" s="18">
        <f t="shared" si="149"/>
        <v>0.89086246335599217</v>
      </c>
      <c r="O59" s="18">
        <f t="shared" si="149"/>
        <v>0.63832666515617487</v>
      </c>
      <c r="P59" s="18">
        <f t="shared" si="149"/>
        <v>0.85413900280470245</v>
      </c>
      <c r="Q59" s="18">
        <f t="shared" si="149"/>
        <v>0.9597831962728911</v>
      </c>
      <c r="S59" s="68">
        <f t="shared" si="109"/>
        <v>179.99992856371097</v>
      </c>
      <c r="T59" s="69">
        <f t="shared" si="110"/>
        <v>89.940201221379056</v>
      </c>
      <c r="U59" s="69">
        <f t="shared" si="111"/>
        <v>269.94012978509005</v>
      </c>
      <c r="W59" t="str">
        <f t="shared" si="141"/>
        <v>52 Skilled metal, electrical and electronic trades</v>
      </c>
      <c r="X59" s="18">
        <f t="shared" si="150"/>
        <v>1.3278014436172225</v>
      </c>
      <c r="Y59" s="18">
        <f t="shared" si="150"/>
        <v>1.2526134841084005</v>
      </c>
      <c r="Z59" s="18">
        <f t="shared" si="150"/>
        <v>0.9055684159462708</v>
      </c>
      <c r="AA59" s="18">
        <f t="shared" si="150"/>
        <v>1.0656926878306312</v>
      </c>
      <c r="AB59" s="18">
        <f t="shared" si="150"/>
        <v>1.1445207606112244</v>
      </c>
      <c r="AD59" s="68">
        <f t="shared" si="113"/>
        <v>54.413123284770158</v>
      </c>
      <c r="AE59" s="69">
        <f t="shared" si="114"/>
        <v>64.731820064964424</v>
      </c>
      <c r="AF59" s="69">
        <f t="shared" si="115"/>
        <v>119.14494334973458</v>
      </c>
      <c r="AH59" t="str">
        <f t="shared" si="142"/>
        <v>52 Skilled metal, electrical and electronic trades</v>
      </c>
      <c r="AI59" s="18">
        <f t="shared" si="151"/>
        <v>1.5948113642624855</v>
      </c>
      <c r="AJ59" s="18">
        <f t="shared" si="151"/>
        <v>1.5160053912037557</v>
      </c>
      <c r="AK59" s="18">
        <f t="shared" si="151"/>
        <v>1.138878064341514</v>
      </c>
      <c r="AL59" s="18">
        <f t="shared" si="151"/>
        <v>1.253548686956087</v>
      </c>
      <c r="AM59" s="18">
        <f t="shared" si="151"/>
        <v>1.3723923679238563</v>
      </c>
      <c r="AO59" s="68">
        <f t="shared" si="117"/>
        <v>29.745038084397112</v>
      </c>
      <c r="AP59" s="69">
        <f t="shared" si="118"/>
        <v>48.963206567566488</v>
      </c>
      <c r="AQ59" s="69">
        <f t="shared" si="119"/>
        <v>78.708244651963611</v>
      </c>
      <c r="AS59" t="str">
        <f t="shared" si="143"/>
        <v>52 Skilled metal, electrical and electronic trades</v>
      </c>
      <c r="AT59" s="18">
        <f t="shared" si="152"/>
        <v>7.5035326926430281</v>
      </c>
      <c r="AU59" s="18">
        <f t="shared" si="152"/>
        <v>6.9874475672871625</v>
      </c>
      <c r="AV59" s="18">
        <f t="shared" si="152"/>
        <v>5.5237624064918682</v>
      </c>
      <c r="AW59" s="18">
        <f t="shared" si="152"/>
        <v>5.6036328309011765</v>
      </c>
      <c r="AX59" s="18">
        <f t="shared" si="152"/>
        <v>5.4396932744348696</v>
      </c>
      <c r="AZ59" s="68">
        <f t="shared" si="121"/>
        <v>16.797472134585004</v>
      </c>
      <c r="BA59" s="69">
        <f t="shared" si="122"/>
        <v>46.749501020261306</v>
      </c>
      <c r="BB59" s="69">
        <f t="shared" si="123"/>
        <v>63.546973154846306</v>
      </c>
      <c r="BD59" t="str">
        <f t="shared" si="144"/>
        <v>52 Skilled metal, electrical and electronic trades</v>
      </c>
      <c r="BE59" s="18">
        <f t="shared" si="153"/>
        <v>9.5418920685405499</v>
      </c>
      <c r="BF59" s="18">
        <f t="shared" si="153"/>
        <v>9.2984475175059096</v>
      </c>
      <c r="BG59" s="18">
        <f t="shared" si="153"/>
        <v>8.1186274275076986</v>
      </c>
      <c r="BH59" s="18">
        <f t="shared" si="153"/>
        <v>7.7889898199972372</v>
      </c>
      <c r="BI59" s="18">
        <f t="shared" si="153"/>
        <v>7.4557299409202695</v>
      </c>
      <c r="BK59" s="68">
        <f t="shared" si="125"/>
        <v>-4.2603689186419693</v>
      </c>
      <c r="BL59" s="69">
        <f t="shared" si="126"/>
        <v>34.490555648872615</v>
      </c>
      <c r="BM59" s="69">
        <f t="shared" si="127"/>
        <v>30.230186730230646</v>
      </c>
      <c r="BO59" t="str">
        <f t="shared" si="145"/>
        <v>52 Skilled metal, electrical and electronic trades</v>
      </c>
      <c r="BP59" s="18">
        <f t="shared" si="154"/>
        <v>5.5052508326657774</v>
      </c>
      <c r="BQ59" s="18">
        <f t="shared" si="154"/>
        <v>5.3578009031361802</v>
      </c>
      <c r="BR59" s="18">
        <f t="shared" si="154"/>
        <v>4.9838854266186994</v>
      </c>
      <c r="BS59" s="18">
        <f t="shared" si="154"/>
        <v>4.6600261683714752</v>
      </c>
      <c r="BT59" s="18">
        <f t="shared" si="154"/>
        <v>4.5483922873463012</v>
      </c>
      <c r="BV59" s="68">
        <f t="shared" si="129"/>
        <v>-15.516707339686119</v>
      </c>
      <c r="BW59" s="69">
        <f t="shared" si="130"/>
        <v>35.683223072997507</v>
      </c>
      <c r="BX59" s="69">
        <f t="shared" si="131"/>
        <v>20.166515733311385</v>
      </c>
      <c r="BZ59" t="str">
        <f t="shared" si="146"/>
        <v>52 Skilled metal, electrical and electronic trades</v>
      </c>
      <c r="CA59" s="18">
        <f t="shared" si="155"/>
        <v>4.3903878562985259</v>
      </c>
      <c r="CB59" s="18">
        <f t="shared" si="155"/>
        <v>4.1787320497268707</v>
      </c>
      <c r="CC59" s="18">
        <f t="shared" si="155"/>
        <v>4.0406552011625223</v>
      </c>
      <c r="CD59" s="18">
        <f t="shared" si="155"/>
        <v>3.8151044667260345</v>
      </c>
      <c r="CE59" s="18">
        <f t="shared" si="155"/>
        <v>3.3080688941361096</v>
      </c>
      <c r="CG59" s="68">
        <f t="shared" si="133"/>
        <v>-55.569369671959414</v>
      </c>
      <c r="CH59" s="69">
        <f t="shared" si="134"/>
        <v>25.409185295049912</v>
      </c>
      <c r="CI59" s="69">
        <f t="shared" si="135"/>
        <v>-30.160184376909505</v>
      </c>
      <c r="CK59" t="str">
        <f t="shared" si="147"/>
        <v>52 Skilled metal, electrical and electronic trades</v>
      </c>
      <c r="CL59" s="18">
        <f t="shared" si="156"/>
        <v>4.8698749669797623</v>
      </c>
      <c r="CM59" s="18">
        <f t="shared" si="156"/>
        <v>5.0085426975701983</v>
      </c>
      <c r="CN59" s="18">
        <f t="shared" si="156"/>
        <v>4.0014849341075314</v>
      </c>
      <c r="CO59" s="18">
        <f t="shared" si="156"/>
        <v>3.8163803222282175</v>
      </c>
      <c r="CP59" s="18">
        <f t="shared" si="156"/>
        <v>3.8874520298897237</v>
      </c>
      <c r="CR59" s="68">
        <f t="shared" si="137"/>
        <v>-60.714738215170868</v>
      </c>
      <c r="CS59" s="69">
        <f t="shared" si="138"/>
        <v>20.736171496491451</v>
      </c>
      <c r="CT59" s="69">
        <f t="shared" si="139"/>
        <v>-39.978566718679424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0.12966968102475185</v>
      </c>
      <c r="C60" s="18">
        <f t="shared" si="148"/>
        <v>7.6720841892247413E-2</v>
      </c>
      <c r="D60" s="18">
        <f t="shared" si="148"/>
        <v>4.8175534031041065E-2</v>
      </c>
      <c r="E60" s="18">
        <f t="shared" si="148"/>
        <v>5.7994931252568924E-2</v>
      </c>
      <c r="F60" s="18">
        <f t="shared" si="148"/>
        <v>4.3131692678029632E-2</v>
      </c>
      <c r="H60" s="68">
        <f t="shared" si="105"/>
        <v>68.876526385147713</v>
      </c>
      <c r="I60" s="69">
        <f t="shared" si="106"/>
        <v>61.701051170587085</v>
      </c>
      <c r="J60" s="69">
        <f t="shared" si="107"/>
        <v>130.57757755573479</v>
      </c>
      <c r="L60" t="str">
        <f t="shared" si="140"/>
        <v>53 Skilled construction and building trades</v>
      </c>
      <c r="M60" s="18">
        <f t="shared" si="149"/>
        <v>0.38137523684772656</v>
      </c>
      <c r="N60" s="18">
        <f t="shared" si="149"/>
        <v>0.34768466120247116</v>
      </c>
      <c r="O60" s="18">
        <f t="shared" si="149"/>
        <v>0.24604817286097916</v>
      </c>
      <c r="P60" s="18">
        <f t="shared" si="149"/>
        <v>0.27792524097401755</v>
      </c>
      <c r="Q60" s="18">
        <f t="shared" si="149"/>
        <v>0.2753938485997367</v>
      </c>
      <c r="S60" s="68">
        <f t="shared" si="109"/>
        <v>108.43078117898879</v>
      </c>
      <c r="T60" s="69">
        <f t="shared" si="110"/>
        <v>71.740139063756175</v>
      </c>
      <c r="U60" s="69">
        <f t="shared" si="111"/>
        <v>180.17092024274496</v>
      </c>
      <c r="W60" t="str">
        <f t="shared" si="141"/>
        <v>53 Skilled construction and building trades</v>
      </c>
      <c r="X60" s="18">
        <f t="shared" si="150"/>
        <v>0.68292455394610785</v>
      </c>
      <c r="Y60" s="18">
        <f t="shared" si="150"/>
        <v>0.61846280960559274</v>
      </c>
      <c r="Z60" s="18">
        <f t="shared" si="150"/>
        <v>0.44620497256127889</v>
      </c>
      <c r="AA60" s="18">
        <f t="shared" si="150"/>
        <v>0.52623348297583972</v>
      </c>
      <c r="AB60" s="18">
        <f t="shared" si="150"/>
        <v>0.52461418023113626</v>
      </c>
      <c r="AD60" s="68">
        <f t="shared" si="113"/>
        <v>43.643976470493158</v>
      </c>
      <c r="AE60" s="69">
        <f t="shared" si="114"/>
        <v>64.1505000277688</v>
      </c>
      <c r="AF60" s="69">
        <f t="shared" si="115"/>
        <v>107.79447649826194</v>
      </c>
      <c r="AH60" t="str">
        <f t="shared" si="142"/>
        <v>53 Skilled construction and building trades</v>
      </c>
      <c r="AI60" s="18">
        <f t="shared" si="151"/>
        <v>1.269736641713785</v>
      </c>
      <c r="AJ60" s="18">
        <f t="shared" si="151"/>
        <v>1.4922227712197937</v>
      </c>
      <c r="AK60" s="18">
        <f t="shared" si="151"/>
        <v>1.1779877561979522</v>
      </c>
      <c r="AL60" s="18">
        <f t="shared" si="151"/>
        <v>1.441202259934651</v>
      </c>
      <c r="AM60" s="18">
        <f t="shared" si="151"/>
        <v>1.533209804585143</v>
      </c>
      <c r="AO60" s="68">
        <f t="shared" si="117"/>
        <v>40.136253687376652</v>
      </c>
      <c r="AP60" s="69">
        <f t="shared" si="118"/>
        <v>65.879612731958375</v>
      </c>
      <c r="AQ60" s="69">
        <f t="shared" si="119"/>
        <v>106.01586641933503</v>
      </c>
      <c r="AS60" t="str">
        <f t="shared" si="143"/>
        <v>53 Skilled construction and building trades</v>
      </c>
      <c r="AT60" s="18">
        <f t="shared" si="152"/>
        <v>1.9431570049924838</v>
      </c>
      <c r="AU60" s="18">
        <f t="shared" si="152"/>
        <v>2.1380325587059277</v>
      </c>
      <c r="AV60" s="18">
        <f t="shared" si="152"/>
        <v>1.6739706124357803</v>
      </c>
      <c r="AW60" s="18">
        <f t="shared" si="152"/>
        <v>1.9930859537056644</v>
      </c>
      <c r="AX60" s="18">
        <f t="shared" si="152"/>
        <v>1.8733608207071102</v>
      </c>
      <c r="AZ60" s="68">
        <f t="shared" si="121"/>
        <v>32.729550963316953</v>
      </c>
      <c r="BA60" s="69">
        <f t="shared" si="122"/>
        <v>62.937956610827719</v>
      </c>
      <c r="BB60" s="69">
        <f t="shared" si="123"/>
        <v>95.667507574144679</v>
      </c>
      <c r="BD60" t="str">
        <f t="shared" si="144"/>
        <v>53 Skilled construction and building trades</v>
      </c>
      <c r="BE60" s="18">
        <f t="shared" si="153"/>
        <v>5.3416076751007759</v>
      </c>
      <c r="BF60" s="18">
        <f t="shared" si="153"/>
        <v>5.6034453992708197</v>
      </c>
      <c r="BG60" s="18">
        <f t="shared" si="153"/>
        <v>4.8758952230326713</v>
      </c>
      <c r="BH60" s="18">
        <f t="shared" si="153"/>
        <v>4.8819386530894189</v>
      </c>
      <c r="BI60" s="18">
        <f t="shared" si="153"/>
        <v>4.4052164437528463</v>
      </c>
      <c r="BK60" s="68">
        <f t="shared" si="125"/>
        <v>-5.8116737119910757</v>
      </c>
      <c r="BL60" s="69">
        <f t="shared" si="126"/>
        <v>38.491329102255804</v>
      </c>
      <c r="BM60" s="69">
        <f t="shared" si="127"/>
        <v>32.679655390264728</v>
      </c>
      <c r="BO60" t="str">
        <f t="shared" si="145"/>
        <v>53 Skilled construction and building trades</v>
      </c>
      <c r="BP60" s="18">
        <f t="shared" si="154"/>
        <v>4.5921916798513145</v>
      </c>
      <c r="BQ60" s="18">
        <f t="shared" si="154"/>
        <v>5.4072362757934558</v>
      </c>
      <c r="BR60" s="18">
        <f t="shared" si="154"/>
        <v>4.9992577398219824</v>
      </c>
      <c r="BS60" s="18">
        <f t="shared" si="154"/>
        <v>5.4551506424187286</v>
      </c>
      <c r="BT60" s="18">
        <f t="shared" si="154"/>
        <v>5.8955030310250462</v>
      </c>
      <c r="BV60" s="68">
        <f t="shared" si="129"/>
        <v>9.1682394522091197</v>
      </c>
      <c r="BW60" s="69">
        <f t="shared" si="130"/>
        <v>51.521451854519384</v>
      </c>
      <c r="BX60" s="69">
        <f t="shared" si="131"/>
        <v>60.689691306728498</v>
      </c>
      <c r="BZ60" t="str">
        <f t="shared" si="146"/>
        <v>53 Skilled construction and building trades</v>
      </c>
      <c r="CA60" s="18">
        <f t="shared" si="155"/>
        <v>3.8542951957573144</v>
      </c>
      <c r="CB60" s="18">
        <f t="shared" si="155"/>
        <v>4.0700474686572026</v>
      </c>
      <c r="CC60" s="18">
        <f t="shared" si="155"/>
        <v>3.9024068734707185</v>
      </c>
      <c r="CD60" s="18">
        <f t="shared" si="155"/>
        <v>4.0117851568591867</v>
      </c>
      <c r="CE60" s="18">
        <f t="shared" si="155"/>
        <v>4.5293365658115139</v>
      </c>
      <c r="CG60" s="68">
        <f t="shared" si="133"/>
        <v>-37.011427365505952</v>
      </c>
      <c r="CH60" s="69">
        <f t="shared" si="134"/>
        <v>32.256098939546639</v>
      </c>
      <c r="CI60" s="69">
        <f t="shared" si="135"/>
        <v>-4.7553284259593154</v>
      </c>
      <c r="CK60" t="str">
        <f t="shared" si="147"/>
        <v>53 Skilled construction and building trades</v>
      </c>
      <c r="CL60" s="18">
        <f t="shared" si="156"/>
        <v>5.5756532489318156</v>
      </c>
      <c r="CM60" s="18">
        <f t="shared" si="156"/>
        <v>6.7584806789170075</v>
      </c>
      <c r="CN60" s="18">
        <f t="shared" si="156"/>
        <v>5.5981646708423956</v>
      </c>
      <c r="CO60" s="18">
        <f t="shared" si="156"/>
        <v>4.6239976128216265</v>
      </c>
      <c r="CP60" s="18">
        <f t="shared" si="156"/>
        <v>1.4555304358257728</v>
      </c>
      <c r="CR60" s="68">
        <f t="shared" si="137"/>
        <v>-89.486158717437377</v>
      </c>
      <c r="CS60" s="69">
        <f t="shared" si="138"/>
        <v>12.676832873055144</v>
      </c>
      <c r="CT60" s="69">
        <f t="shared" si="139"/>
        <v>-76.809325844382229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0.57071750418789879</v>
      </c>
      <c r="C61" s="18">
        <f t="shared" si="148"/>
        <v>0.42378153122978124</v>
      </c>
      <c r="D61" s="18">
        <f t="shared" si="148"/>
        <v>0.39316247192941389</v>
      </c>
      <c r="E61" s="18">
        <f t="shared" si="148"/>
        <v>0.39106745882107963</v>
      </c>
      <c r="F61" s="18">
        <f t="shared" si="148"/>
        <v>0.34749938098314292</v>
      </c>
      <c r="H61" s="68">
        <f t="shared" si="105"/>
        <v>66.717542981284751</v>
      </c>
      <c r="I61" s="69">
        <f t="shared" si="106"/>
        <v>64.314136337998846</v>
      </c>
      <c r="J61" s="69">
        <f t="shared" si="107"/>
        <v>131.0316793192836</v>
      </c>
      <c r="L61" t="str">
        <f t="shared" si="140"/>
        <v>54 Textiles, printing and other skilled trades</v>
      </c>
      <c r="M61" s="18">
        <f t="shared" si="149"/>
        <v>0.5589081974464577</v>
      </c>
      <c r="N61" s="18">
        <f t="shared" si="149"/>
        <v>0.50328382428792606</v>
      </c>
      <c r="O61" s="18">
        <f t="shared" si="149"/>
        <v>0.53925072313535183</v>
      </c>
      <c r="P61" s="18">
        <f t="shared" si="149"/>
        <v>0.56249511049405609</v>
      </c>
      <c r="Q61" s="18">
        <f t="shared" si="149"/>
        <v>0.60455720919142431</v>
      </c>
      <c r="S61" s="68">
        <f t="shared" si="109"/>
        <v>108.77304881637335</v>
      </c>
      <c r="T61" s="69">
        <f t="shared" si="110"/>
        <v>80.938923704561034</v>
      </c>
      <c r="U61" s="69">
        <f t="shared" si="111"/>
        <v>189.71197252093438</v>
      </c>
      <c r="W61" t="str">
        <f t="shared" si="141"/>
        <v>54 Textiles, printing and other skilled trades</v>
      </c>
      <c r="X61" s="18">
        <f t="shared" si="150"/>
        <v>0.77107224872507585</v>
      </c>
      <c r="Y61" s="18">
        <f t="shared" si="150"/>
        <v>0.65403494380065386</v>
      </c>
      <c r="Z61" s="18">
        <f t="shared" si="150"/>
        <v>0.65871296758895914</v>
      </c>
      <c r="AA61" s="18">
        <f t="shared" si="150"/>
        <v>0.74036196990663805</v>
      </c>
      <c r="AB61" s="18">
        <f t="shared" si="150"/>
        <v>0.83281387850734689</v>
      </c>
      <c r="AD61" s="68">
        <f t="shared" si="113"/>
        <v>54.466227631277938</v>
      </c>
      <c r="AE61" s="69">
        <f t="shared" si="114"/>
        <v>74.021647163291121</v>
      </c>
      <c r="AF61" s="69">
        <f t="shared" si="115"/>
        <v>128.48787479456905</v>
      </c>
      <c r="AH61" t="str">
        <f t="shared" si="142"/>
        <v>54 Textiles, printing and other skilled trades</v>
      </c>
      <c r="AI61" s="18">
        <f t="shared" si="151"/>
        <v>0.95297121373889904</v>
      </c>
      <c r="AJ61" s="18">
        <f t="shared" si="151"/>
        <v>0.78786521569124235</v>
      </c>
      <c r="AK61" s="18">
        <f t="shared" si="151"/>
        <v>0.89077921565523732</v>
      </c>
      <c r="AL61" s="18">
        <f t="shared" si="151"/>
        <v>0.93878224882866923</v>
      </c>
      <c r="AM61" s="18">
        <f t="shared" si="151"/>
        <v>1.0315837037690467</v>
      </c>
      <c r="AO61" s="68">
        <f t="shared" si="117"/>
        <v>24.68783652069493</v>
      </c>
      <c r="AP61" s="69">
        <f t="shared" si="118"/>
        <v>65.487247583296295</v>
      </c>
      <c r="AQ61" s="69">
        <f t="shared" si="119"/>
        <v>90.175084103991239</v>
      </c>
      <c r="AS61" t="str">
        <f t="shared" si="143"/>
        <v>54 Textiles, printing and other skilled trades</v>
      </c>
      <c r="AT61" s="18">
        <f t="shared" si="152"/>
        <v>1.1508854496433436</v>
      </c>
      <c r="AU61" s="18">
        <f t="shared" si="152"/>
        <v>0.94489498188505172</v>
      </c>
      <c r="AV61" s="18">
        <f t="shared" si="152"/>
        <v>1.0172128906604261</v>
      </c>
      <c r="AW61" s="18">
        <f t="shared" si="152"/>
        <v>1.0659443862358473</v>
      </c>
      <c r="AX61" s="18">
        <f t="shared" si="152"/>
        <v>1.0984823609956191</v>
      </c>
      <c r="AZ61" s="68">
        <f t="shared" si="121"/>
        <v>28.078211318440299</v>
      </c>
      <c r="BA61" s="69">
        <f t="shared" si="122"/>
        <v>62.393961181334376</v>
      </c>
      <c r="BB61" s="69">
        <f t="shared" si="123"/>
        <v>90.472172499774672</v>
      </c>
      <c r="BD61" t="str">
        <f t="shared" si="144"/>
        <v>54 Textiles, printing and other skilled trades</v>
      </c>
      <c r="BE61" s="18">
        <f t="shared" si="153"/>
        <v>2.0595531528108202</v>
      </c>
      <c r="BF61" s="18">
        <f t="shared" si="153"/>
        <v>1.8454720852182731</v>
      </c>
      <c r="BG61" s="18">
        <f t="shared" si="153"/>
        <v>1.8439979848846839</v>
      </c>
      <c r="BH61" s="18">
        <f t="shared" si="153"/>
        <v>1.9292394575527301</v>
      </c>
      <c r="BI61" s="18">
        <f t="shared" si="153"/>
        <v>1.9135706422142511</v>
      </c>
      <c r="BK61" s="68">
        <f t="shared" si="125"/>
        <v>8.1852990402024837</v>
      </c>
      <c r="BL61" s="69">
        <f t="shared" si="126"/>
        <v>43.738557791818167</v>
      </c>
      <c r="BM61" s="69">
        <f t="shared" si="127"/>
        <v>51.923856832020654</v>
      </c>
      <c r="BO61" t="str">
        <f t="shared" si="145"/>
        <v>54 Textiles, printing and other skilled trades</v>
      </c>
      <c r="BP61" s="18">
        <f t="shared" si="154"/>
        <v>2.3074534386938548</v>
      </c>
      <c r="BQ61" s="18">
        <f t="shared" si="154"/>
        <v>1.9023418214131362</v>
      </c>
      <c r="BR61" s="18">
        <f t="shared" si="154"/>
        <v>2.0811390715950107</v>
      </c>
      <c r="BS61" s="18">
        <f t="shared" si="154"/>
        <v>1.9293385242558039</v>
      </c>
      <c r="BT61" s="18">
        <f t="shared" si="154"/>
        <v>2.0756317659149968</v>
      </c>
      <c r="BV61" s="68">
        <f t="shared" si="129"/>
        <v>-7.6726919910880635</v>
      </c>
      <c r="BW61" s="69">
        <f t="shared" si="130"/>
        <v>39.205114641028949</v>
      </c>
      <c r="BX61" s="69">
        <f t="shared" si="131"/>
        <v>31.532422649940884</v>
      </c>
      <c r="BZ61" t="str">
        <f t="shared" si="146"/>
        <v>54 Textiles, printing and other skilled trades</v>
      </c>
      <c r="CA61" s="18">
        <f t="shared" si="155"/>
        <v>2.7455749967975498</v>
      </c>
      <c r="CB61" s="18">
        <f t="shared" si="155"/>
        <v>2.3940265825584235</v>
      </c>
      <c r="CC61" s="18">
        <f t="shared" si="155"/>
        <v>2.587666569676669</v>
      </c>
      <c r="CD61" s="18">
        <f t="shared" si="155"/>
        <v>2.6075424606941153</v>
      </c>
      <c r="CE61" s="18">
        <f t="shared" si="155"/>
        <v>2.5335707265852556</v>
      </c>
      <c r="CG61" s="68">
        <f t="shared" si="133"/>
        <v>-46.864540715067029</v>
      </c>
      <c r="CH61" s="69">
        <f t="shared" si="134"/>
        <v>28.65169749094067</v>
      </c>
      <c r="CI61" s="69">
        <f t="shared" si="135"/>
        <v>-18.212843224126363</v>
      </c>
      <c r="CK61" t="str">
        <f t="shared" si="147"/>
        <v>54 Textiles, printing and other skilled trades</v>
      </c>
      <c r="CL61" s="18">
        <f t="shared" si="156"/>
        <v>3.6627227069379238</v>
      </c>
      <c r="CM61" s="18">
        <f t="shared" si="156"/>
        <v>3.2667175369984562</v>
      </c>
      <c r="CN61" s="18">
        <f t="shared" si="156"/>
        <v>3.5450706860063437</v>
      </c>
      <c r="CO61" s="18">
        <f t="shared" si="156"/>
        <v>3.0296952849262797</v>
      </c>
      <c r="CP61" s="18">
        <f t="shared" si="156"/>
        <v>3.3436161050258413</v>
      </c>
      <c r="CR61" s="68">
        <f t="shared" si="137"/>
        <v>-61.860297256004685</v>
      </c>
      <c r="CS61" s="69">
        <f t="shared" si="138"/>
        <v>17.740649506463697</v>
      </c>
      <c r="CT61" s="69">
        <f t="shared" si="139"/>
        <v>-44.119647749540988</v>
      </c>
    </row>
    <row r="62" spans="1:98" x14ac:dyDescent="0.2">
      <c r="A62" t="str">
        <f t="shared" si="103"/>
        <v>61 Caring personal service occupations</v>
      </c>
      <c r="B62" s="18">
        <f t="shared" si="148"/>
        <v>0.33485330631488608</v>
      </c>
      <c r="C62" s="18">
        <f t="shared" si="148"/>
        <v>0.34018830396866362</v>
      </c>
      <c r="D62" s="18">
        <f t="shared" si="148"/>
        <v>0.35060924559388562</v>
      </c>
      <c r="E62" s="18">
        <f t="shared" si="148"/>
        <v>0.37981585715529359</v>
      </c>
      <c r="F62" s="18">
        <f t="shared" si="148"/>
        <v>0.46976797061701342</v>
      </c>
      <c r="H62" s="68">
        <f t="shared" si="105"/>
        <v>152.73149201415947</v>
      </c>
      <c r="I62" s="69">
        <f t="shared" si="106"/>
        <v>89.463052608564425</v>
      </c>
      <c r="J62" s="69">
        <f t="shared" si="107"/>
        <v>242.19454462272392</v>
      </c>
      <c r="L62" t="str">
        <f t="shared" si="140"/>
        <v>61 Caring personal service occupations</v>
      </c>
      <c r="M62" s="18">
        <f t="shared" si="149"/>
        <v>3.0433103934870473</v>
      </c>
      <c r="N62" s="18">
        <f t="shared" si="149"/>
        <v>3.2612939358855368</v>
      </c>
      <c r="O62" s="18">
        <f t="shared" si="149"/>
        <v>3.386514411968121</v>
      </c>
      <c r="P62" s="18">
        <f t="shared" si="149"/>
        <v>3.818660370859968</v>
      </c>
      <c r="Q62" s="18">
        <f t="shared" si="149"/>
        <v>5.0016413027922617</v>
      </c>
      <c r="S62" s="68">
        <f t="shared" si="109"/>
        <v>175.03462991754262</v>
      </c>
      <c r="T62" s="69">
        <f t="shared" si="110"/>
        <v>99.931385915171191</v>
      </c>
      <c r="U62" s="69">
        <f t="shared" si="111"/>
        <v>274.96601583271382</v>
      </c>
      <c r="W62" t="str">
        <f t="shared" si="141"/>
        <v>61 Caring personal service occupations</v>
      </c>
      <c r="X62" s="18">
        <f t="shared" si="150"/>
        <v>4.9961079949917915</v>
      </c>
      <c r="Y62" s="18">
        <f t="shared" si="150"/>
        <v>5.1584539441649699</v>
      </c>
      <c r="Z62" s="18">
        <f t="shared" si="150"/>
        <v>5.4065701049300152</v>
      </c>
      <c r="AA62" s="18">
        <f t="shared" si="150"/>
        <v>5.9503900937372585</v>
      </c>
      <c r="AB62" s="18">
        <f t="shared" si="150"/>
        <v>6.7989265647137103</v>
      </c>
      <c r="AD62" s="68">
        <f t="shared" si="113"/>
        <v>53.63858945649563</v>
      </c>
      <c r="AE62" s="69">
        <f t="shared" si="114"/>
        <v>85.610729897126021</v>
      </c>
      <c r="AF62" s="69">
        <f t="shared" si="115"/>
        <v>139.24931935362164</v>
      </c>
      <c r="AH62" t="str">
        <f t="shared" si="142"/>
        <v>61 Caring personal service occupations</v>
      </c>
      <c r="AI62" s="18">
        <f t="shared" si="151"/>
        <v>14.414843122312959</v>
      </c>
      <c r="AJ62" s="18">
        <f t="shared" si="151"/>
        <v>14.42356633004489</v>
      </c>
      <c r="AK62" s="18">
        <f t="shared" si="151"/>
        <v>15.377751467199809</v>
      </c>
      <c r="AL62" s="18">
        <f t="shared" si="151"/>
        <v>16.080956068169076</v>
      </c>
      <c r="AM62" s="18">
        <f t="shared" si="151"/>
        <v>16.33353407641998</v>
      </c>
      <c r="AO62" s="68">
        <f t="shared" si="117"/>
        <v>14.360755859290908</v>
      </c>
      <c r="AP62" s="69">
        <f t="shared" si="118"/>
        <v>63.746198280173026</v>
      </c>
      <c r="AQ62" s="69">
        <f t="shared" si="119"/>
        <v>78.106954139463937</v>
      </c>
      <c r="AS62" t="str">
        <f t="shared" si="143"/>
        <v>61 Caring personal service occupations</v>
      </c>
      <c r="AT62" s="18">
        <f t="shared" si="152"/>
        <v>7.7220577065860452</v>
      </c>
      <c r="AU62" s="18">
        <f t="shared" si="152"/>
        <v>7.9818847627776304</v>
      </c>
      <c r="AV62" s="18">
        <f t="shared" si="152"/>
        <v>8.5323484273433579</v>
      </c>
      <c r="AW62" s="18">
        <f t="shared" si="152"/>
        <v>8.5132694593826859</v>
      </c>
      <c r="AX62" s="18">
        <f t="shared" si="152"/>
        <v>8.6554659223996211</v>
      </c>
      <c r="AZ62" s="68">
        <f t="shared" si="121"/>
        <v>20.313923668318566</v>
      </c>
      <c r="BA62" s="69">
        <f t="shared" si="122"/>
        <v>66.492774561153809</v>
      </c>
      <c r="BB62" s="69">
        <f t="shared" si="123"/>
        <v>86.806698229472374</v>
      </c>
      <c r="BD62" t="str">
        <f t="shared" si="144"/>
        <v>61 Caring personal service occupations</v>
      </c>
      <c r="BE62" s="18">
        <f t="shared" si="153"/>
        <v>13.351207942127949</v>
      </c>
      <c r="BF62" s="18">
        <f t="shared" si="153"/>
        <v>14.384125007700272</v>
      </c>
      <c r="BG62" s="18">
        <f t="shared" si="153"/>
        <v>14.32247339501162</v>
      </c>
      <c r="BH62" s="18">
        <f t="shared" si="153"/>
        <v>15.345985369155615</v>
      </c>
      <c r="BI62" s="18">
        <f t="shared" si="153"/>
        <v>16.75160243067263</v>
      </c>
      <c r="BK62" s="68">
        <f t="shared" si="125"/>
        <v>21.93335556199958</v>
      </c>
      <c r="BL62" s="69">
        <f t="shared" si="126"/>
        <v>63.950564799150378</v>
      </c>
      <c r="BM62" s="69">
        <f t="shared" si="127"/>
        <v>85.883920361149961</v>
      </c>
      <c r="BO62" t="str">
        <f t="shared" si="145"/>
        <v>61 Caring personal service occupations</v>
      </c>
      <c r="BP62" s="18">
        <f t="shared" si="154"/>
        <v>10.545043474747049</v>
      </c>
      <c r="BQ62" s="18">
        <f t="shared" si="154"/>
        <v>10.63020471387364</v>
      </c>
      <c r="BR62" s="18">
        <f t="shared" si="154"/>
        <v>10.155255509086812</v>
      </c>
      <c r="BS62" s="18">
        <f t="shared" si="154"/>
        <v>10.145052665920343</v>
      </c>
      <c r="BT62" s="18">
        <f t="shared" si="154"/>
        <v>9.4682434469023384</v>
      </c>
      <c r="BV62" s="68">
        <f t="shared" si="129"/>
        <v>-13.69031565426673</v>
      </c>
      <c r="BW62" s="69">
        <f t="shared" si="130"/>
        <v>51.619778083071857</v>
      </c>
      <c r="BX62" s="69">
        <f t="shared" si="131"/>
        <v>37.929462428805124</v>
      </c>
      <c r="BZ62" t="str">
        <f t="shared" si="146"/>
        <v>61 Caring personal service occupations</v>
      </c>
      <c r="CA62" s="18">
        <f t="shared" si="155"/>
        <v>4.6180710783469134</v>
      </c>
      <c r="CB62" s="18">
        <f t="shared" si="155"/>
        <v>2.9015154602285675</v>
      </c>
      <c r="CC62" s="18">
        <f t="shared" si="155"/>
        <v>2.5871530890070846</v>
      </c>
      <c r="CD62" s="18">
        <f t="shared" si="155"/>
        <v>2.0102725907317764</v>
      </c>
      <c r="CE62" s="18">
        <f t="shared" si="155"/>
        <v>2.2870415459700029</v>
      </c>
      <c r="CG62" s="68">
        <f t="shared" si="133"/>
        <v>-52.025368489542615</v>
      </c>
      <c r="CH62" s="69">
        <f t="shared" si="134"/>
        <v>21.583551598229388</v>
      </c>
      <c r="CI62" s="69">
        <f t="shared" si="135"/>
        <v>-30.441816891313223</v>
      </c>
      <c r="CK62" t="str">
        <f t="shared" si="147"/>
        <v>61 Caring personal service occupations</v>
      </c>
      <c r="CL62" s="18">
        <f t="shared" si="156"/>
        <v>1.6773798490706129</v>
      </c>
      <c r="CM62" s="18">
        <f t="shared" si="156"/>
        <v>1.5881581074161777</v>
      </c>
      <c r="CN62" s="18">
        <f t="shared" si="156"/>
        <v>1.7168504743144624</v>
      </c>
      <c r="CO62" s="18">
        <f t="shared" si="156"/>
        <v>2.1193444985036427</v>
      </c>
      <c r="CP62" s="18">
        <f t="shared" si="156"/>
        <v>2.4618945647116619</v>
      </c>
      <c r="CR62" s="68">
        <f t="shared" si="137"/>
        <v>-42.014050723580063</v>
      </c>
      <c r="CS62" s="69">
        <f t="shared" si="138"/>
        <v>22.607668677583977</v>
      </c>
      <c r="CT62" s="69">
        <f t="shared" si="139"/>
        <v>-19.406382045996082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0.147886063797696</v>
      </c>
      <c r="C63" s="18">
        <f t="shared" si="148"/>
        <v>0.18745021267271769</v>
      </c>
      <c r="D63" s="18">
        <f t="shared" si="148"/>
        <v>0.20234978687438915</v>
      </c>
      <c r="E63" s="18">
        <f t="shared" si="148"/>
        <v>0.2292704338860608</v>
      </c>
      <c r="F63" s="18">
        <f t="shared" si="148"/>
        <v>0.27965074739651563</v>
      </c>
      <c r="H63" s="68">
        <f t="shared" si="105"/>
        <v>160.68290731791271</v>
      </c>
      <c r="I63" s="69">
        <f t="shared" si="106"/>
        <v>95.476294544469297</v>
      </c>
      <c r="J63" s="69">
        <f t="shared" si="107"/>
        <v>256.15920186238202</v>
      </c>
      <c r="L63" t="str">
        <f t="shared" si="140"/>
        <v>62 Leisure, travel and related personal service occupations</v>
      </c>
      <c r="M63" s="18">
        <f t="shared" si="149"/>
        <v>0.51344625810386813</v>
      </c>
      <c r="N63" s="18">
        <f t="shared" si="149"/>
        <v>0.4609894427715554</v>
      </c>
      <c r="O63" s="18">
        <f t="shared" si="149"/>
        <v>0.45613978928933141</v>
      </c>
      <c r="P63" s="18">
        <f t="shared" si="149"/>
        <v>0.47192325577102645</v>
      </c>
      <c r="Q63" s="18">
        <f t="shared" si="149"/>
        <v>0.58865133301800765</v>
      </c>
      <c r="S63" s="68">
        <f t="shared" si="109"/>
        <v>140.3189066534629</v>
      </c>
      <c r="T63" s="69">
        <f t="shared" si="110"/>
        <v>85.877071949022067</v>
      </c>
      <c r="U63" s="69">
        <f t="shared" si="111"/>
        <v>226.19597860248493</v>
      </c>
      <c r="W63" t="str">
        <f t="shared" si="141"/>
        <v>62 Leisure, travel and related personal service occupations</v>
      </c>
      <c r="X63" s="18">
        <f t="shared" si="150"/>
        <v>1.005129283226142</v>
      </c>
      <c r="Y63" s="18">
        <f t="shared" si="150"/>
        <v>1.0427755862470205</v>
      </c>
      <c r="Z63" s="18">
        <f t="shared" si="150"/>
        <v>0.98462650572054189</v>
      </c>
      <c r="AA63" s="18">
        <f t="shared" si="150"/>
        <v>1.1415740094840525</v>
      </c>
      <c r="AB63" s="18">
        <f t="shared" si="150"/>
        <v>1.4281833699911486</v>
      </c>
      <c r="AD63" s="68">
        <f t="shared" si="113"/>
        <v>77.212457722475918</v>
      </c>
      <c r="AE63" s="69">
        <f t="shared" si="114"/>
        <v>86.741204470634202</v>
      </c>
      <c r="AF63" s="69">
        <f t="shared" si="115"/>
        <v>163.95366219311012</v>
      </c>
      <c r="AH63" t="str">
        <f t="shared" si="142"/>
        <v>62 Leisure, travel and related personal service occupations</v>
      </c>
      <c r="AI63" s="18">
        <f t="shared" si="151"/>
        <v>2.1234612870423328</v>
      </c>
      <c r="AJ63" s="18">
        <f t="shared" si="151"/>
        <v>2.3018991105522035</v>
      </c>
      <c r="AK63" s="18">
        <f t="shared" si="151"/>
        <v>2.23750665109179</v>
      </c>
      <c r="AL63" s="18">
        <f t="shared" si="151"/>
        <v>2.6145006301436271</v>
      </c>
      <c r="AM63" s="18">
        <f t="shared" si="151"/>
        <v>3.2779909705705164</v>
      </c>
      <c r="AO63" s="68">
        <f t="shared" si="117"/>
        <v>57.736830423033339</v>
      </c>
      <c r="AP63" s="69">
        <f t="shared" si="118"/>
        <v>80.751678380381136</v>
      </c>
      <c r="AQ63" s="69">
        <f t="shared" si="119"/>
        <v>138.48850880341445</v>
      </c>
      <c r="AS63" t="str">
        <f t="shared" si="143"/>
        <v>62 Leisure, travel and related personal service occupations</v>
      </c>
      <c r="AT63" s="18">
        <f t="shared" si="152"/>
        <v>2.5133651888934554</v>
      </c>
      <c r="AU63" s="18">
        <f t="shared" si="152"/>
        <v>2.5914001856542224</v>
      </c>
      <c r="AV63" s="18">
        <f t="shared" si="152"/>
        <v>2.6545119423888748</v>
      </c>
      <c r="AW63" s="18">
        <f t="shared" si="152"/>
        <v>3.0633161314742181</v>
      </c>
      <c r="AX63" s="18">
        <f t="shared" si="152"/>
        <v>3.7893971642649618</v>
      </c>
      <c r="AZ63" s="68">
        <f t="shared" si="121"/>
        <v>69.308773497432099</v>
      </c>
      <c r="BA63" s="69">
        <f t="shared" si="122"/>
        <v>84.47024709511858</v>
      </c>
      <c r="BB63" s="69">
        <f t="shared" si="123"/>
        <v>153.77902059255067</v>
      </c>
      <c r="BD63" t="str">
        <f t="shared" si="144"/>
        <v>62 Leisure, travel and related personal service occupations</v>
      </c>
      <c r="BE63" s="18">
        <f t="shared" si="153"/>
        <v>2.7293197069691426</v>
      </c>
      <c r="BF63" s="18">
        <f t="shared" si="153"/>
        <v>2.2920555346891636</v>
      </c>
      <c r="BG63" s="18">
        <f t="shared" si="153"/>
        <v>2.1475726105002004</v>
      </c>
      <c r="BH63" s="18">
        <f t="shared" si="153"/>
        <v>2.0518529648556374</v>
      </c>
      <c r="BI63" s="18">
        <f t="shared" si="153"/>
        <v>1.8987612637592619</v>
      </c>
      <c r="BK63" s="68">
        <f t="shared" si="125"/>
        <v>-7.8263683123972152</v>
      </c>
      <c r="BL63" s="69">
        <f t="shared" si="126"/>
        <v>43.712137062172069</v>
      </c>
      <c r="BM63" s="69">
        <f t="shared" si="127"/>
        <v>35.885768749774854</v>
      </c>
      <c r="BO63" t="str">
        <f t="shared" si="145"/>
        <v>62 Leisure, travel and related personal service occupations</v>
      </c>
      <c r="BP63" s="18">
        <f t="shared" si="154"/>
        <v>2.9282252823228121</v>
      </c>
      <c r="BQ63" s="18">
        <f t="shared" si="154"/>
        <v>2.5766474152119003</v>
      </c>
      <c r="BR63" s="18">
        <f t="shared" si="154"/>
        <v>2.4134657842665024</v>
      </c>
      <c r="BS63" s="18">
        <f t="shared" si="154"/>
        <v>2.2928341147323583</v>
      </c>
      <c r="BT63" s="18">
        <f t="shared" si="154"/>
        <v>2.1787177247970315</v>
      </c>
      <c r="BV63" s="68">
        <f t="shared" si="129"/>
        <v>-16.431850085014293</v>
      </c>
      <c r="BW63" s="69">
        <f t="shared" si="130"/>
        <v>46.606186840993779</v>
      </c>
      <c r="BX63" s="69">
        <f t="shared" si="131"/>
        <v>30.174336755979486</v>
      </c>
      <c r="BZ63" t="str">
        <f t="shared" si="146"/>
        <v>62 Leisure, travel and related personal service occupations</v>
      </c>
      <c r="CA63" s="18">
        <f t="shared" si="155"/>
        <v>2.6726329629734371</v>
      </c>
      <c r="CB63" s="18">
        <f t="shared" si="155"/>
        <v>2.6723859188035459</v>
      </c>
      <c r="CC63" s="18">
        <f t="shared" si="155"/>
        <v>2.4933238388573749</v>
      </c>
      <c r="CD63" s="18">
        <f t="shared" si="155"/>
        <v>2.6918356991767167</v>
      </c>
      <c r="CE63" s="18">
        <f t="shared" si="155"/>
        <v>2.9319789682292479</v>
      </c>
      <c r="CG63" s="68">
        <f t="shared" si="133"/>
        <v>-36.182192032499024</v>
      </c>
      <c r="CH63" s="69">
        <f t="shared" si="134"/>
        <v>36.18953372038532</v>
      </c>
      <c r="CI63" s="69">
        <f t="shared" si="135"/>
        <v>7.3416878862920297E-3</v>
      </c>
      <c r="CK63" t="str">
        <f t="shared" si="147"/>
        <v>62 Leisure, travel and related personal service occupations</v>
      </c>
      <c r="CL63" s="18">
        <f t="shared" si="156"/>
        <v>2.6743850254130934</v>
      </c>
      <c r="CM63" s="18">
        <f t="shared" si="156"/>
        <v>2.4426543922689601</v>
      </c>
      <c r="CN63" s="18">
        <f t="shared" si="156"/>
        <v>2.5043739854278506</v>
      </c>
      <c r="CO63" s="18">
        <f t="shared" si="156"/>
        <v>2.5078001850242884</v>
      </c>
      <c r="CP63" s="18">
        <f t="shared" si="156"/>
        <v>2.6846114456941121</v>
      </c>
      <c r="CR63" s="68">
        <f t="shared" si="137"/>
        <v>-56.652101459213569</v>
      </c>
      <c r="CS63" s="69">
        <f t="shared" si="138"/>
        <v>19.621895412211369</v>
      </c>
      <c r="CT63" s="69">
        <f t="shared" si="139"/>
        <v>-37.03020604700221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1.8962082823325108E-2</v>
      </c>
      <c r="C64" s="18">
        <f t="shared" si="148"/>
        <v>2.1677841413335942E-2</v>
      </c>
      <c r="D64" s="18">
        <f t="shared" si="148"/>
        <v>1.8087634330006857E-2</v>
      </c>
      <c r="E64" s="18">
        <f t="shared" si="148"/>
        <v>2.0965414009310034E-2</v>
      </c>
      <c r="F64" s="18">
        <f t="shared" si="148"/>
        <v>2.3244026511875245E-2</v>
      </c>
      <c r="H64" s="68">
        <f t="shared" si="105"/>
        <v>142.39793486182327</v>
      </c>
      <c r="I64" s="69">
        <f t="shared" si="106"/>
        <v>92.473537780969082</v>
      </c>
      <c r="J64" s="69">
        <f t="shared" si="107"/>
        <v>234.87147264279238</v>
      </c>
      <c r="L64" t="str">
        <f t="shared" si="140"/>
        <v>63 Community and civil enforcement occupations</v>
      </c>
      <c r="M64" s="18">
        <f t="shared" si="149"/>
        <v>3.9853409632359414E-2</v>
      </c>
      <c r="N64" s="18">
        <f t="shared" si="149"/>
        <v>3.3860356610484407E-2</v>
      </c>
      <c r="O64" s="18">
        <f t="shared" si="149"/>
        <v>3.5373377778586422E-2</v>
      </c>
      <c r="P64" s="18">
        <f t="shared" si="149"/>
        <v>3.2700979037783483E-2</v>
      </c>
      <c r="Q64" s="18">
        <f t="shared" si="149"/>
        <v>3.7396583009983768E-2</v>
      </c>
      <c r="S64" s="68">
        <f t="shared" si="109"/>
        <v>96.871638032643887</v>
      </c>
      <c r="T64" s="69">
        <f t="shared" si="110"/>
        <v>73.13101334486521</v>
      </c>
      <c r="U64" s="69">
        <f t="shared" si="111"/>
        <v>170.0026513775091</v>
      </c>
      <c r="W64" t="str">
        <f t="shared" si="141"/>
        <v>63 Community and civil enforcement occupations</v>
      </c>
      <c r="X64" s="18">
        <f t="shared" si="150"/>
        <v>8.3898750370615297E-2</v>
      </c>
      <c r="Y64" s="18">
        <f t="shared" si="150"/>
        <v>8.1227863809860773E-2</v>
      </c>
      <c r="Z64" s="18">
        <f t="shared" si="150"/>
        <v>8.465900419622599E-2</v>
      </c>
      <c r="AA64" s="18">
        <f t="shared" si="150"/>
        <v>9.207072088822707E-2</v>
      </c>
      <c r="AB64" s="18">
        <f t="shared" si="150"/>
        <v>0.10353432100729436</v>
      </c>
      <c r="AD64" s="68">
        <f t="shared" si="113"/>
        <v>49.414581771077962</v>
      </c>
      <c r="AE64" s="69">
        <f t="shared" si="114"/>
        <v>84.03936483174293</v>
      </c>
      <c r="AF64" s="69">
        <f t="shared" si="115"/>
        <v>133.45394660282091</v>
      </c>
      <c r="AH64" t="str">
        <f t="shared" si="142"/>
        <v>63 Community and civil enforcement occupations</v>
      </c>
      <c r="AI64" s="18">
        <f t="shared" si="151"/>
        <v>7.7583218526893691E-2</v>
      </c>
      <c r="AJ64" s="18">
        <f t="shared" si="151"/>
        <v>7.3971886560162278E-2</v>
      </c>
      <c r="AK64" s="18">
        <f t="shared" si="151"/>
        <v>8.7116064570385038E-2</v>
      </c>
      <c r="AL64" s="18">
        <f t="shared" si="151"/>
        <v>8.604009781887087E-2</v>
      </c>
      <c r="AM64" s="18">
        <f t="shared" si="151"/>
        <v>0.1023105881833283</v>
      </c>
      <c r="AO64" s="68">
        <f t="shared" si="117"/>
        <v>26.448017626470115</v>
      </c>
      <c r="AP64" s="69">
        <f t="shared" si="118"/>
        <v>63.246431346344465</v>
      </c>
      <c r="AQ64" s="69">
        <f t="shared" si="119"/>
        <v>89.694448972814584</v>
      </c>
      <c r="AS64" t="str">
        <f t="shared" si="143"/>
        <v>63 Community and civil enforcement occupations</v>
      </c>
      <c r="AT64" s="18">
        <f t="shared" si="152"/>
        <v>8.1954433649793879E-2</v>
      </c>
      <c r="AU64" s="18">
        <f t="shared" si="152"/>
        <v>7.2015980822705161E-2</v>
      </c>
      <c r="AV64" s="18">
        <f t="shared" si="152"/>
        <v>8.3547192820111527E-2</v>
      </c>
      <c r="AW64" s="18">
        <f t="shared" si="152"/>
        <v>6.9405845380308862E-2</v>
      </c>
      <c r="AX64" s="18">
        <f t="shared" si="152"/>
        <v>6.6948933340319497E-2</v>
      </c>
      <c r="AZ64" s="68">
        <f t="shared" si="121"/>
        <v>-4.9601327138655007</v>
      </c>
      <c r="BA64" s="69">
        <f t="shared" si="122"/>
        <v>58.4407890132467</v>
      </c>
      <c r="BB64" s="69">
        <f t="shared" si="123"/>
        <v>53.480656299381188</v>
      </c>
      <c r="BD64" t="str">
        <f t="shared" si="144"/>
        <v>63 Community and civil enforcement occupations</v>
      </c>
      <c r="BE64" s="18">
        <f t="shared" si="153"/>
        <v>7.7793544608935367E-2</v>
      </c>
      <c r="BF64" s="18">
        <f t="shared" si="153"/>
        <v>5.4301449829256061E-2</v>
      </c>
      <c r="BG64" s="18">
        <f t="shared" si="153"/>
        <v>7.8900411770039841E-2</v>
      </c>
      <c r="BH64" s="18">
        <f t="shared" si="153"/>
        <v>5.4059235302186641E-2</v>
      </c>
      <c r="BI64" s="18">
        <f t="shared" si="153"/>
        <v>6.0502312869831459E-2</v>
      </c>
      <c r="BK64" s="68">
        <f t="shared" si="125"/>
        <v>-20.057651993561375</v>
      </c>
      <c r="BL64" s="69">
        <f t="shared" si="126"/>
        <v>28.220837816389476</v>
      </c>
      <c r="BM64" s="69">
        <f t="shared" si="127"/>
        <v>8.1631858228281029</v>
      </c>
      <c r="BO64" t="str">
        <f t="shared" si="145"/>
        <v>63 Community and civil enforcement occupations</v>
      </c>
      <c r="BP64" s="18">
        <f t="shared" si="154"/>
        <v>0.10978968620034067</v>
      </c>
      <c r="BQ64" s="18">
        <f t="shared" si="154"/>
        <v>9.8623400101309835E-2</v>
      </c>
      <c r="BR64" s="18">
        <f t="shared" si="154"/>
        <v>0.1323523496585359</v>
      </c>
      <c r="BS64" s="18">
        <f t="shared" si="154"/>
        <v>0.10657417680304644</v>
      </c>
      <c r="BT64" s="18">
        <f t="shared" si="154"/>
        <v>0.12864693634502242</v>
      </c>
      <c r="BV64" s="68">
        <f t="shared" si="129"/>
        <v>-10.019425926774145</v>
      </c>
      <c r="BW64" s="69">
        <f t="shared" si="130"/>
        <v>39.706321045636074</v>
      </c>
      <c r="BX64" s="69">
        <f t="shared" si="131"/>
        <v>29.686895118861926</v>
      </c>
      <c r="BZ64" t="str">
        <f t="shared" si="146"/>
        <v>63 Community and civil enforcement occupations</v>
      </c>
      <c r="CA64" s="18">
        <f t="shared" si="155"/>
        <v>0.13937943532942254</v>
      </c>
      <c r="CB64" s="18">
        <f t="shared" si="155"/>
        <v>0.13554161556781041</v>
      </c>
      <c r="CC64" s="18">
        <f t="shared" si="155"/>
        <v>0.18246893953573198</v>
      </c>
      <c r="CD64" s="18">
        <f t="shared" si="155"/>
        <v>0.16294220060057188</v>
      </c>
      <c r="CE64" s="18">
        <f t="shared" si="155"/>
        <v>0.2140018101565582</v>
      </c>
      <c r="CG64" s="68">
        <f t="shared" si="133"/>
        <v>-36.351493074889433</v>
      </c>
      <c r="CH64" s="69">
        <f t="shared" si="134"/>
        <v>30.502876320038553</v>
      </c>
      <c r="CI64" s="69">
        <f t="shared" si="135"/>
        <v>-5.8486167548508767</v>
      </c>
      <c r="CK64" t="str">
        <f t="shared" si="147"/>
        <v>63 Community and civil enforcement occupations</v>
      </c>
      <c r="CL64" s="18">
        <f t="shared" si="156"/>
        <v>0.13032941860864966</v>
      </c>
      <c r="CM64" s="18">
        <f t="shared" si="156"/>
        <v>9.6059581232277133E-2</v>
      </c>
      <c r="CN64" s="18">
        <f t="shared" si="156"/>
        <v>0.14246730471370866</v>
      </c>
      <c r="CO64" s="18">
        <f t="shared" si="156"/>
        <v>8.6781945917985673E-2</v>
      </c>
      <c r="CP64" s="18">
        <f t="shared" si="156"/>
        <v>7.7570183545209309E-2</v>
      </c>
      <c r="CR64" s="68">
        <f t="shared" si="137"/>
        <v>-77.982631786250806</v>
      </c>
      <c r="CS64" s="69">
        <f t="shared" si="138"/>
        <v>10.67582684712268</v>
      </c>
      <c r="CT64" s="69">
        <f t="shared" si="139"/>
        <v>-67.306804939128128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0.97594003486382885</v>
      </c>
      <c r="C65" s="18">
        <f t="shared" si="157"/>
        <v>0.8248714097284886</v>
      </c>
      <c r="D65" s="18">
        <f t="shared" si="157"/>
        <v>0.74866442881890316</v>
      </c>
      <c r="E65" s="18">
        <f t="shared" si="157"/>
        <v>0.69143924700481796</v>
      </c>
      <c r="F65" s="18">
        <f t="shared" si="157"/>
        <v>0.68870539035639511</v>
      </c>
      <c r="H65" s="68">
        <f t="shared" si="105"/>
        <v>73.51842856826589</v>
      </c>
      <c r="I65" s="69">
        <f t="shared" si="106"/>
        <v>60.087819763256626</v>
      </c>
      <c r="J65" s="69">
        <f t="shared" si="107"/>
        <v>133.60624833152252</v>
      </c>
      <c r="L65" t="str">
        <f t="shared" si="140"/>
        <v>71 Sales occupations</v>
      </c>
      <c r="M65" s="18">
        <f t="shared" ref="M65:Q70" si="158">M28/M$35*100</f>
        <v>2.0781433033608314</v>
      </c>
      <c r="N65" s="18">
        <f t="shared" si="158"/>
        <v>1.8651840991874051</v>
      </c>
      <c r="O65" s="18">
        <f t="shared" si="158"/>
        <v>1.8275863087494799</v>
      </c>
      <c r="P65" s="18">
        <f t="shared" si="158"/>
        <v>1.8640365914552544</v>
      </c>
      <c r="Q65" s="18">
        <f t="shared" si="158"/>
        <v>2.1509598634012632</v>
      </c>
      <c r="S65" s="68">
        <f t="shared" si="109"/>
        <v>119.1705391314307</v>
      </c>
      <c r="T65" s="69">
        <f t="shared" si="110"/>
        <v>69.359363314566053</v>
      </c>
      <c r="U65" s="69">
        <f t="shared" si="111"/>
        <v>188.52990244599675</v>
      </c>
      <c r="W65" t="str">
        <f t="shared" si="141"/>
        <v>71 Sales occupations</v>
      </c>
      <c r="X65" s="18">
        <f t="shared" ref="X65:AB70" si="159">X28/X$35*100</f>
        <v>4.104805048574188</v>
      </c>
      <c r="Y65" s="18">
        <f t="shared" si="159"/>
        <v>3.8031805884377627</v>
      </c>
      <c r="Z65" s="18">
        <f t="shared" si="159"/>
        <v>3.844554169033894</v>
      </c>
      <c r="AA65" s="18">
        <f t="shared" si="159"/>
        <v>3.8817121999151993</v>
      </c>
      <c r="AB65" s="18">
        <f t="shared" si="159"/>
        <v>4.3764718118183836</v>
      </c>
      <c r="AD65" s="68">
        <f t="shared" si="113"/>
        <v>39.078484862700705</v>
      </c>
      <c r="AE65" s="69">
        <f t="shared" si="114"/>
        <v>62.468393122055922</v>
      </c>
      <c r="AF65" s="69">
        <f t="shared" si="115"/>
        <v>101.54687798475663</v>
      </c>
      <c r="AH65" t="str">
        <f t="shared" si="142"/>
        <v>71 Sales occupations</v>
      </c>
      <c r="AI65" s="18">
        <f t="shared" ref="AI65:AM70" si="160">AI28/AI$35*100</f>
        <v>4.2951528515002373</v>
      </c>
      <c r="AJ65" s="18">
        <f t="shared" si="160"/>
        <v>4.2535980777327644</v>
      </c>
      <c r="AK65" s="18">
        <f t="shared" si="160"/>
        <v>4.4416865907669241</v>
      </c>
      <c r="AL65" s="18">
        <f t="shared" si="160"/>
        <v>4.6075671775700613</v>
      </c>
      <c r="AM65" s="18">
        <f t="shared" si="160"/>
        <v>5.2477137737246045</v>
      </c>
      <c r="AO65" s="68">
        <f t="shared" si="117"/>
        <v>27.207266396058237</v>
      </c>
      <c r="AP65" s="69">
        <f t="shared" si="118"/>
        <v>58.660267509136958</v>
      </c>
      <c r="AQ65" s="69">
        <f t="shared" si="119"/>
        <v>85.867533905195188</v>
      </c>
      <c r="AS65" t="str">
        <f t="shared" si="143"/>
        <v>71 Sales occupations</v>
      </c>
      <c r="AT65" s="18">
        <f t="shared" ref="AT65:AX70" si="161">AT28/AT$35*100</f>
        <v>4.030245720252652</v>
      </c>
      <c r="AU65" s="18">
        <f t="shared" si="161"/>
        <v>3.7384117816195652</v>
      </c>
      <c r="AV65" s="18">
        <f t="shared" si="161"/>
        <v>3.7959983498763563</v>
      </c>
      <c r="AW65" s="18">
        <f t="shared" si="161"/>
        <v>3.5738399582243341</v>
      </c>
      <c r="AX65" s="18">
        <f t="shared" si="161"/>
        <v>3.756381103573029</v>
      </c>
      <c r="AZ65" s="68">
        <f t="shared" si="121"/>
        <v>17.364743394336806</v>
      </c>
      <c r="BA65" s="69">
        <f t="shared" si="122"/>
        <v>49.073566987832919</v>
      </c>
      <c r="BB65" s="69">
        <f t="shared" si="123"/>
        <v>66.438310382169718</v>
      </c>
      <c r="BD65" t="str">
        <f t="shared" si="144"/>
        <v>71 Sales occupations</v>
      </c>
      <c r="BE65" s="18">
        <f t="shared" ref="BE65:BI70" si="162">BE28/BE$35*100</f>
        <v>7.3514032943681737</v>
      </c>
      <c r="BF65" s="18">
        <f t="shared" si="162"/>
        <v>6.6312550436428532</v>
      </c>
      <c r="BG65" s="18">
        <f t="shared" si="162"/>
        <v>6.9412036064771865</v>
      </c>
      <c r="BH65" s="18">
        <f t="shared" si="162"/>
        <v>6.5394897382814703</v>
      </c>
      <c r="BI65" s="18">
        <f t="shared" si="162"/>
        <v>6.4720829720488453</v>
      </c>
      <c r="BK65" s="68">
        <f t="shared" si="125"/>
        <v>-2.7939076358551249</v>
      </c>
      <c r="BL65" s="69">
        <f t="shared" si="126"/>
        <v>43.017111847136356</v>
      </c>
      <c r="BM65" s="69">
        <f t="shared" si="127"/>
        <v>40.223204211281235</v>
      </c>
      <c r="BO65" t="str">
        <f t="shared" si="145"/>
        <v>71 Sales occupations</v>
      </c>
      <c r="BP65" s="18">
        <f t="shared" ref="BP65:BT70" si="163">BP28/BP$35*100</f>
        <v>7.8080320874318749</v>
      </c>
      <c r="BQ65" s="18">
        <f t="shared" si="163"/>
        <v>6.8348496540063293</v>
      </c>
      <c r="BR65" s="18">
        <f t="shared" si="163"/>
        <v>6.9602500979120352</v>
      </c>
      <c r="BS65" s="18">
        <f t="shared" si="163"/>
        <v>6.25040906923752</v>
      </c>
      <c r="BT65" s="18">
        <f t="shared" si="163"/>
        <v>5.7327127013731838</v>
      </c>
      <c r="BV65" s="68">
        <f t="shared" si="129"/>
        <v>-23.754134357115966</v>
      </c>
      <c r="BW65" s="69">
        <f t="shared" si="130"/>
        <v>42.478179223300344</v>
      </c>
      <c r="BX65" s="69">
        <f t="shared" si="131"/>
        <v>18.724044866184375</v>
      </c>
      <c r="BZ65" t="str">
        <f t="shared" si="146"/>
        <v>71 Sales occupations</v>
      </c>
      <c r="CA65" s="18">
        <f t="shared" ref="CA65:CE70" si="164">CA28/CA$35*100</f>
        <v>7.7272924891770343</v>
      </c>
      <c r="CB65" s="18">
        <f t="shared" si="164"/>
        <v>7.2400188561589811</v>
      </c>
      <c r="CC65" s="18">
        <f t="shared" si="164"/>
        <v>7.2783532148695249</v>
      </c>
      <c r="CD65" s="18">
        <f t="shared" si="164"/>
        <v>6.4290679358295684</v>
      </c>
      <c r="CE65" s="18">
        <f t="shared" si="164"/>
        <v>4.2205865715383952</v>
      </c>
      <c r="CG65" s="68">
        <f t="shared" si="133"/>
        <v>-68.529806989590753</v>
      </c>
      <c r="CH65" s="69">
        <f t="shared" si="134"/>
        <v>23.431720601086631</v>
      </c>
      <c r="CI65" s="69">
        <f t="shared" si="135"/>
        <v>-45.098086388504107</v>
      </c>
      <c r="CK65" t="str">
        <f t="shared" si="147"/>
        <v>71 Sales occupations</v>
      </c>
      <c r="CL65" s="18">
        <f t="shared" ref="CL65:CP70" si="165">CL28/CL$35*100</f>
        <v>9.23359759851202</v>
      </c>
      <c r="CM65" s="18">
        <f t="shared" si="165"/>
        <v>8.2238704577866386</v>
      </c>
      <c r="CN65" s="18">
        <f t="shared" si="165"/>
        <v>8.5140348657737235</v>
      </c>
      <c r="CO65" s="18">
        <f t="shared" si="165"/>
        <v>7.0974916018074765</v>
      </c>
      <c r="CP65" s="18">
        <f t="shared" si="165"/>
        <v>5.5971067644065249</v>
      </c>
      <c r="CR65" s="68">
        <f t="shared" si="137"/>
        <v>-73.416389726444237</v>
      </c>
      <c r="CS65" s="69">
        <f t="shared" si="138"/>
        <v>13.332944861697701</v>
      </c>
      <c r="CT65" s="69">
        <f t="shared" si="139"/>
        <v>-60.083444864746546</v>
      </c>
    </row>
    <row r="66" spans="1:98" x14ac:dyDescent="0.2">
      <c r="A66" t="str">
        <f t="shared" si="103"/>
        <v>72 Customer service occupations</v>
      </c>
      <c r="B66" s="18">
        <f t="shared" si="157"/>
        <v>0.50804177829571273</v>
      </c>
      <c r="C66" s="18">
        <f t="shared" si="157"/>
        <v>0.48570257774178072</v>
      </c>
      <c r="D66" s="18">
        <f t="shared" si="157"/>
        <v>0.53559164705803608</v>
      </c>
      <c r="E66" s="18">
        <f t="shared" si="157"/>
        <v>0.7486256162160454</v>
      </c>
      <c r="F66" s="18">
        <f t="shared" si="157"/>
        <v>0.96802331847024681</v>
      </c>
      <c r="H66" s="68">
        <f t="shared" si="105"/>
        <v>240.91911049554565</v>
      </c>
      <c r="I66" s="69">
        <f t="shared" si="106"/>
        <v>97.113509853444668</v>
      </c>
      <c r="J66" s="69">
        <f t="shared" si="107"/>
        <v>338.03262034899029</v>
      </c>
      <c r="L66" t="str">
        <f t="shared" si="140"/>
        <v>72 Customer service occupations</v>
      </c>
      <c r="M66" s="18">
        <f t="shared" si="158"/>
        <v>0.71389420478153387</v>
      </c>
      <c r="N66" s="18">
        <f t="shared" si="158"/>
        <v>0.74074481631478384</v>
      </c>
      <c r="O66" s="18">
        <f t="shared" si="158"/>
        <v>0.79426329135285845</v>
      </c>
      <c r="P66" s="18">
        <f t="shared" si="158"/>
        <v>1.0487588124095624</v>
      </c>
      <c r="Q66" s="18">
        <f t="shared" si="158"/>
        <v>1.2998802884366893</v>
      </c>
      <c r="S66" s="68">
        <f t="shared" si="109"/>
        <v>204.76608223741943</v>
      </c>
      <c r="T66" s="69">
        <f t="shared" si="110"/>
        <v>94.489397267940276</v>
      </c>
      <c r="U66" s="69">
        <f t="shared" si="111"/>
        <v>299.25547950535974</v>
      </c>
      <c r="W66" t="str">
        <f t="shared" si="141"/>
        <v>72 Customer service occupations</v>
      </c>
      <c r="X66" s="18">
        <f t="shared" si="159"/>
        <v>1.5299533513067927</v>
      </c>
      <c r="Y66" s="18">
        <f t="shared" si="159"/>
        <v>1.5664891461935702</v>
      </c>
      <c r="Z66" s="18">
        <f t="shared" si="159"/>
        <v>1.6892205047575028</v>
      </c>
      <c r="AA66" s="18">
        <f t="shared" si="159"/>
        <v>2.1922842192143679</v>
      </c>
      <c r="AB66" s="18">
        <f t="shared" si="159"/>
        <v>2.5976829590862978</v>
      </c>
      <c r="AD66" s="68">
        <f t="shared" si="113"/>
        <v>87.880453793000171</v>
      </c>
      <c r="AE66" s="69">
        <f t="shared" si="114"/>
        <v>78.600566986734194</v>
      </c>
      <c r="AF66" s="69">
        <f t="shared" si="115"/>
        <v>166.48102077973437</v>
      </c>
      <c r="AH66" t="str">
        <f t="shared" si="142"/>
        <v>72 Customer service occupations</v>
      </c>
      <c r="AI66" s="18">
        <f t="shared" si="160"/>
        <v>1.3371744079000378</v>
      </c>
      <c r="AJ66" s="18">
        <f t="shared" si="160"/>
        <v>1.4980501550711871</v>
      </c>
      <c r="AK66" s="18">
        <f t="shared" si="160"/>
        <v>1.6963088552794821</v>
      </c>
      <c r="AL66" s="18">
        <f t="shared" si="160"/>
        <v>2.4137978762703254</v>
      </c>
      <c r="AM66" s="18">
        <f t="shared" si="160"/>
        <v>3.0975852723902753</v>
      </c>
      <c r="AO66" s="68">
        <f t="shared" si="117"/>
        <v>96.611100160604337</v>
      </c>
      <c r="AP66" s="69">
        <f t="shared" si="118"/>
        <v>82.787065822859432</v>
      </c>
      <c r="AQ66" s="69">
        <f t="shared" si="119"/>
        <v>179.39816598346377</v>
      </c>
      <c r="AS66" t="str">
        <f t="shared" si="143"/>
        <v>72 Customer service occupations</v>
      </c>
      <c r="AT66" s="18">
        <f t="shared" si="161"/>
        <v>2.970154644133443</v>
      </c>
      <c r="AU66" s="18">
        <f t="shared" si="161"/>
        <v>3.0732411340194821</v>
      </c>
      <c r="AV66" s="18">
        <f t="shared" si="161"/>
        <v>3.0295561499303698</v>
      </c>
      <c r="AW66" s="18">
        <f t="shared" si="161"/>
        <v>3.9270110645453835</v>
      </c>
      <c r="AX66" s="18">
        <f t="shared" si="161"/>
        <v>4.0991716726133056</v>
      </c>
      <c r="AZ66" s="68">
        <f t="shared" si="121"/>
        <v>60.476381129743785</v>
      </c>
      <c r="BA66" s="69">
        <f t="shared" si="122"/>
        <v>63.903897983455671</v>
      </c>
      <c r="BB66" s="69">
        <f t="shared" si="123"/>
        <v>124.38027911319946</v>
      </c>
      <c r="BD66" t="str">
        <f t="shared" si="144"/>
        <v>72 Customer service occupations</v>
      </c>
      <c r="BE66" s="18">
        <f t="shared" si="162"/>
        <v>2.228361196883669</v>
      </c>
      <c r="BF66" s="18">
        <f t="shared" si="162"/>
        <v>2.2815287311959098</v>
      </c>
      <c r="BG66" s="18">
        <f t="shared" si="162"/>
        <v>2.385155297461925</v>
      </c>
      <c r="BH66" s="18">
        <f t="shared" si="162"/>
        <v>3.0032157769005603</v>
      </c>
      <c r="BI66" s="18">
        <f t="shared" si="162"/>
        <v>3.3676915124075868</v>
      </c>
      <c r="BK66" s="68">
        <f t="shared" si="125"/>
        <v>47.19729652786274</v>
      </c>
      <c r="BL66" s="69">
        <f t="shared" si="126"/>
        <v>55.341287582279477</v>
      </c>
      <c r="BM66" s="69">
        <f t="shared" si="127"/>
        <v>102.53858411014222</v>
      </c>
      <c r="BO66" t="str">
        <f t="shared" si="145"/>
        <v>72 Customer service occupations</v>
      </c>
      <c r="BP66" s="18">
        <f t="shared" si="163"/>
        <v>2.3134362433032356</v>
      </c>
      <c r="BQ66" s="18">
        <f t="shared" si="163"/>
        <v>2.5320820816471179</v>
      </c>
      <c r="BR66" s="18">
        <f t="shared" si="163"/>
        <v>2.6089238642981289</v>
      </c>
      <c r="BS66" s="18">
        <f t="shared" si="163"/>
        <v>3.2677109341887292</v>
      </c>
      <c r="BT66" s="18">
        <f t="shared" si="163"/>
        <v>3.6294850673193157</v>
      </c>
      <c r="BV66" s="68">
        <f t="shared" si="129"/>
        <v>28.784790487257943</v>
      </c>
      <c r="BW66" s="69">
        <f t="shared" si="130"/>
        <v>61.636535364195964</v>
      </c>
      <c r="BX66" s="69">
        <f t="shared" si="131"/>
        <v>90.421325851453915</v>
      </c>
      <c r="BZ66" t="str">
        <f t="shared" si="146"/>
        <v>72 Customer service occupations</v>
      </c>
      <c r="CA66" s="18">
        <f t="shared" si="164"/>
        <v>1.8340632418741742</v>
      </c>
      <c r="CB66" s="18">
        <f t="shared" si="164"/>
        <v>1.860401050009354</v>
      </c>
      <c r="CC66" s="18">
        <f t="shared" si="164"/>
        <v>2.033477561968521</v>
      </c>
      <c r="CD66" s="18">
        <f t="shared" si="164"/>
        <v>2.5419374690079906</v>
      </c>
      <c r="CE66" s="18">
        <f t="shared" si="164"/>
        <v>3.506860619573815</v>
      </c>
      <c r="CG66" s="68">
        <f t="shared" si="133"/>
        <v>-6.4079754114341743</v>
      </c>
      <c r="CH66" s="69">
        <f t="shared" si="134"/>
        <v>34.599699908592576</v>
      </c>
      <c r="CI66" s="69">
        <f t="shared" si="135"/>
        <v>28.1917244971584</v>
      </c>
      <c r="CK66" t="str">
        <f t="shared" si="147"/>
        <v>72 Customer service occupations</v>
      </c>
      <c r="CL66" s="18">
        <f t="shared" si="165"/>
        <v>1.2659788989503735</v>
      </c>
      <c r="CM66" s="18">
        <f t="shared" si="165"/>
        <v>1.5465176437699915</v>
      </c>
      <c r="CN66" s="18">
        <f t="shared" si="165"/>
        <v>1.8669342371380109</v>
      </c>
      <c r="CO66" s="18">
        <f t="shared" si="165"/>
        <v>2.9943344523019282</v>
      </c>
      <c r="CP66" s="18">
        <f t="shared" si="165"/>
        <v>4.5171739054433377</v>
      </c>
      <c r="CR66" s="68">
        <f t="shared" si="137"/>
        <v>-2.1583912151054201</v>
      </c>
      <c r="CS66" s="69">
        <f t="shared" si="138"/>
        <v>34.643711798237376</v>
      </c>
      <c r="CT66" s="69">
        <f t="shared" si="139"/>
        <v>32.485320583131958</v>
      </c>
    </row>
    <row r="67" spans="1:98" x14ac:dyDescent="0.2">
      <c r="A67" t="str">
        <f t="shared" si="103"/>
        <v>81 Process, plant and machine operatives</v>
      </c>
      <c r="B67" s="18">
        <f t="shared" si="157"/>
        <v>0.42579726963692455</v>
      </c>
      <c r="C67" s="18">
        <f t="shared" si="157"/>
        <v>0.40824602102538887</v>
      </c>
      <c r="D67" s="18">
        <f t="shared" si="157"/>
        <v>0.36631320159561548</v>
      </c>
      <c r="E67" s="18">
        <f t="shared" si="157"/>
        <v>0.47547028344965975</v>
      </c>
      <c r="F67" s="18">
        <f t="shared" si="157"/>
        <v>0.717122766887345</v>
      </c>
      <c r="H67" s="68">
        <f t="shared" si="105"/>
        <v>269.2667999332582</v>
      </c>
      <c r="I67" s="69">
        <f t="shared" si="106"/>
        <v>118.92816194339308</v>
      </c>
      <c r="J67" s="69">
        <f t="shared" si="107"/>
        <v>388.19496187665135</v>
      </c>
      <c r="L67" t="str">
        <f t="shared" si="140"/>
        <v>81 Process, plant and machine operatives</v>
      </c>
      <c r="M67" s="18">
        <f t="shared" si="158"/>
        <v>0.41505096785956225</v>
      </c>
      <c r="N67" s="18">
        <f t="shared" si="158"/>
        <v>0.39959925454466966</v>
      </c>
      <c r="O67" s="18">
        <f t="shared" si="158"/>
        <v>0.33210209858059603</v>
      </c>
      <c r="P67" s="18">
        <f t="shared" si="158"/>
        <v>0.46737221940680373</v>
      </c>
      <c r="Q67" s="18">
        <f t="shared" si="158"/>
        <v>0.599841903465963</v>
      </c>
      <c r="S67" s="68">
        <f t="shared" si="109"/>
        <v>236.35117294706896</v>
      </c>
      <c r="T67" s="69">
        <f t="shared" si="110"/>
        <v>100.91927976708152</v>
      </c>
      <c r="U67" s="69">
        <f t="shared" si="111"/>
        <v>337.27045271415051</v>
      </c>
      <c r="W67" t="str">
        <f t="shared" si="141"/>
        <v>81 Process, plant and machine operatives</v>
      </c>
      <c r="X67" s="18">
        <f t="shared" si="159"/>
        <v>0.62854984647118228</v>
      </c>
      <c r="Y67" s="18">
        <f t="shared" si="159"/>
        <v>0.60243913155103457</v>
      </c>
      <c r="Z67" s="18">
        <f t="shared" si="159"/>
        <v>0.51415594066346493</v>
      </c>
      <c r="AA67" s="18">
        <f t="shared" si="159"/>
        <v>0.8002422804020517</v>
      </c>
      <c r="AB67" s="18">
        <f t="shared" si="159"/>
        <v>1.2024941330445813</v>
      </c>
      <c r="AD67" s="68">
        <f t="shared" si="113"/>
        <v>185.73925471496659</v>
      </c>
      <c r="AE67" s="69">
        <f t="shared" si="114"/>
        <v>107.95784012936316</v>
      </c>
      <c r="AF67" s="69">
        <f t="shared" si="115"/>
        <v>293.6970948443298</v>
      </c>
      <c r="AH67" t="str">
        <f t="shared" si="142"/>
        <v>81 Process, plant and machine operatives</v>
      </c>
      <c r="AI67" s="18">
        <f t="shared" si="160"/>
        <v>0.92702021391869849</v>
      </c>
      <c r="AJ67" s="18">
        <f t="shared" si="160"/>
        <v>0.95999302281980414</v>
      </c>
      <c r="AK67" s="18">
        <f t="shared" si="160"/>
        <v>0.81589652065360352</v>
      </c>
      <c r="AL67" s="18">
        <f t="shared" si="160"/>
        <v>1.2559349634131614</v>
      </c>
      <c r="AM67" s="18">
        <f t="shared" si="160"/>
        <v>1.5773851690745337</v>
      </c>
      <c r="AO67" s="68">
        <f t="shared" si="117"/>
        <v>108.15764407230159</v>
      </c>
      <c r="AP67" s="69">
        <f t="shared" si="118"/>
        <v>76.988480311517449</v>
      </c>
      <c r="AQ67" s="69">
        <f t="shared" si="119"/>
        <v>185.14612438381909</v>
      </c>
      <c r="AS67" t="str">
        <f t="shared" si="143"/>
        <v>81 Process, plant and machine operatives</v>
      </c>
      <c r="AT67" s="18">
        <f t="shared" si="161"/>
        <v>2.4513602994895414</v>
      </c>
      <c r="AU67" s="18">
        <f t="shared" si="161"/>
        <v>2.2512784909994985</v>
      </c>
      <c r="AV67" s="18">
        <f t="shared" si="161"/>
        <v>1.8761752231737361</v>
      </c>
      <c r="AW67" s="18">
        <f t="shared" si="161"/>
        <v>2.663738721111903</v>
      </c>
      <c r="AX67" s="18">
        <f t="shared" si="161"/>
        <v>3.1847668719805085</v>
      </c>
      <c r="AZ67" s="68">
        <f t="shared" si="121"/>
        <v>101.32526159135563</v>
      </c>
      <c r="BA67" s="69">
        <f t="shared" si="122"/>
        <v>76.671845879968686</v>
      </c>
      <c r="BB67" s="69">
        <f t="shared" si="123"/>
        <v>177.99710747132428</v>
      </c>
      <c r="BD67" t="str">
        <f t="shared" si="144"/>
        <v>81 Process, plant and machine operatives</v>
      </c>
      <c r="BE67" s="18">
        <f t="shared" si="162"/>
        <v>3.9770222413504981</v>
      </c>
      <c r="BF67" s="18">
        <f t="shared" si="162"/>
        <v>3.8992079283671135</v>
      </c>
      <c r="BG67" s="18">
        <f t="shared" si="162"/>
        <v>3.4856338139390362</v>
      </c>
      <c r="BH67" s="18">
        <f t="shared" si="162"/>
        <v>4.7193989933647282</v>
      </c>
      <c r="BI67" s="18">
        <f t="shared" si="162"/>
        <v>5.4884250527288136</v>
      </c>
      <c r="BK67" s="68">
        <f t="shared" si="125"/>
        <v>64.153508922467694</v>
      </c>
      <c r="BL67" s="69">
        <f t="shared" si="126"/>
        <v>53.797360100677494</v>
      </c>
      <c r="BM67" s="69">
        <f t="shared" si="127"/>
        <v>117.95086902314517</v>
      </c>
      <c r="BO67" t="str">
        <f t="shared" si="145"/>
        <v>81 Process, plant and machine operatives</v>
      </c>
      <c r="BP67" s="18">
        <f t="shared" si="163"/>
        <v>4.938819384043418</v>
      </c>
      <c r="BQ67" s="18">
        <f t="shared" si="163"/>
        <v>4.8492121541953832</v>
      </c>
      <c r="BR67" s="18">
        <f t="shared" si="163"/>
        <v>4.49116395015057</v>
      </c>
      <c r="BS67" s="18">
        <f t="shared" si="163"/>
        <v>5.9384362807210458</v>
      </c>
      <c r="BT67" s="18">
        <f t="shared" si="163"/>
        <v>6.7226143707992705</v>
      </c>
      <c r="BV67" s="68">
        <f t="shared" si="129"/>
        <v>38.567141322016482</v>
      </c>
      <c r="BW67" s="69">
        <f t="shared" si="130"/>
        <v>56.560995089322944</v>
      </c>
      <c r="BX67" s="69">
        <f t="shared" si="131"/>
        <v>95.128136411339426</v>
      </c>
      <c r="BZ67" t="str">
        <f t="shared" si="146"/>
        <v>81 Process, plant and machine operatives</v>
      </c>
      <c r="CA67" s="18">
        <f t="shared" si="164"/>
        <v>6.6028168144672525</v>
      </c>
      <c r="CB67" s="18">
        <f t="shared" si="164"/>
        <v>6.3678694745231708</v>
      </c>
      <c r="CC67" s="18">
        <f t="shared" si="164"/>
        <v>5.9673927618302365</v>
      </c>
      <c r="CD67" s="18">
        <f t="shared" si="164"/>
        <v>7.4473099431189276</v>
      </c>
      <c r="CE67" s="18">
        <f t="shared" si="164"/>
        <v>6.1405164414339835</v>
      </c>
      <c r="CG67" s="68">
        <f t="shared" si="133"/>
        <v>-44.155552716937734</v>
      </c>
      <c r="CH67" s="69">
        <f t="shared" si="134"/>
        <v>33.526823924198602</v>
      </c>
      <c r="CI67" s="69">
        <f t="shared" si="135"/>
        <v>-10.628728792739132</v>
      </c>
      <c r="CK67" t="str">
        <f t="shared" si="147"/>
        <v>81 Process, plant and machine operatives</v>
      </c>
      <c r="CL67" s="18">
        <f t="shared" si="165"/>
        <v>9.0702058898361333</v>
      </c>
      <c r="CM67" s="18">
        <f t="shared" si="165"/>
        <v>7.6035891381185401</v>
      </c>
      <c r="CN67" s="18">
        <f t="shared" si="165"/>
        <v>6.6376145954199623</v>
      </c>
      <c r="CO67" s="18">
        <f t="shared" si="165"/>
        <v>4.6157225836033682</v>
      </c>
      <c r="CP67" s="18">
        <f t="shared" si="165"/>
        <v>3.0783813097773454</v>
      </c>
      <c r="CR67" s="68">
        <f t="shared" si="137"/>
        <v>-81.245902215530222</v>
      </c>
      <c r="CS67" s="69">
        <f t="shared" si="138"/>
        <v>10.879848581179626</v>
      </c>
      <c r="CT67" s="69">
        <f t="shared" si="139"/>
        <v>-70.366053634350592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0.62698843013414285</v>
      </c>
      <c r="C68" s="18">
        <f t="shared" si="157"/>
        <v>0.72657952698093087</v>
      </c>
      <c r="D68" s="18">
        <f t="shared" si="157"/>
        <v>0.56739449853245616</v>
      </c>
      <c r="E68" s="18">
        <f t="shared" si="157"/>
        <v>0.771048907827108</v>
      </c>
      <c r="F68" s="18">
        <f t="shared" si="157"/>
        <v>0.974460718981768</v>
      </c>
      <c r="H68" s="68">
        <f t="shared" si="105"/>
        <v>223.95041412396526</v>
      </c>
      <c r="I68" s="69">
        <f t="shared" si="106"/>
        <v>127.6797404529477</v>
      </c>
      <c r="J68" s="69">
        <f t="shared" si="107"/>
        <v>351.63015457691296</v>
      </c>
      <c r="L68" t="str">
        <f t="shared" si="140"/>
        <v>82 Transport and mobile machine drivers and operatives</v>
      </c>
      <c r="M68" s="18">
        <f t="shared" si="158"/>
        <v>0.59274654091149626</v>
      </c>
      <c r="N68" s="18">
        <f t="shared" si="158"/>
        <v>0.6009184037956018</v>
      </c>
      <c r="O68" s="18">
        <f t="shared" si="158"/>
        <v>0.47824002255232356</v>
      </c>
      <c r="P68" s="18">
        <f t="shared" si="158"/>
        <v>0.60723411451336506</v>
      </c>
      <c r="Q68" s="18">
        <f t="shared" si="158"/>
        <v>0.74355364374310939</v>
      </c>
      <c r="S68" s="68">
        <f t="shared" si="109"/>
        <v>189.53038862805101</v>
      </c>
      <c r="T68" s="69">
        <f t="shared" si="110"/>
        <v>114.21616447015137</v>
      </c>
      <c r="U68" s="69">
        <f t="shared" si="111"/>
        <v>303.74655309820236</v>
      </c>
      <c r="W68" t="str">
        <f t="shared" si="141"/>
        <v>82 Transport and mobile machine drivers and operatives</v>
      </c>
      <c r="X68" s="18">
        <f t="shared" si="159"/>
        <v>0.90008883821629615</v>
      </c>
      <c r="Y68" s="18">
        <f t="shared" si="159"/>
        <v>1.024753768035005</v>
      </c>
      <c r="Z68" s="18">
        <f t="shared" si="159"/>
        <v>0.91205838173624154</v>
      </c>
      <c r="AA68" s="18">
        <f t="shared" si="159"/>
        <v>1.1413080000066489</v>
      </c>
      <c r="AB68" s="18">
        <f t="shared" si="159"/>
        <v>1.4493082787842246</v>
      </c>
      <c r="AD68" s="68">
        <f t="shared" si="113"/>
        <v>94.142194225442751</v>
      </c>
      <c r="AE68" s="69">
        <f t="shared" si="114"/>
        <v>97.845850940725526</v>
      </c>
      <c r="AF68" s="69">
        <f t="shared" si="115"/>
        <v>191.98804516616829</v>
      </c>
      <c r="AH68" t="str">
        <f t="shared" si="142"/>
        <v>82 Transport and mobile machine drivers and operatives</v>
      </c>
      <c r="AI68" s="18">
        <f t="shared" si="160"/>
        <v>1.4959331811150944</v>
      </c>
      <c r="AJ68" s="18">
        <f t="shared" si="160"/>
        <v>1.7576021823338908</v>
      </c>
      <c r="AK68" s="18">
        <f t="shared" si="160"/>
        <v>1.4668920032372439</v>
      </c>
      <c r="AL68" s="18">
        <f t="shared" si="160"/>
        <v>1.9410480044603939</v>
      </c>
      <c r="AM68" s="18">
        <f t="shared" si="160"/>
        <v>2.2763976892354805</v>
      </c>
      <c r="AO68" s="68">
        <f t="shared" si="117"/>
        <v>67.085855594693641</v>
      </c>
      <c r="AP68" s="69">
        <f t="shared" si="118"/>
        <v>87.346891285477696</v>
      </c>
      <c r="AQ68" s="69">
        <f t="shared" si="119"/>
        <v>154.43274688017135</v>
      </c>
      <c r="AS68" t="str">
        <f t="shared" si="143"/>
        <v>82 Transport and mobile machine drivers and operatives</v>
      </c>
      <c r="AT68" s="18">
        <f t="shared" si="161"/>
        <v>2.6204687154677395</v>
      </c>
      <c r="AU68" s="18">
        <f t="shared" si="161"/>
        <v>2.7614420375128974</v>
      </c>
      <c r="AV68" s="18">
        <f t="shared" si="161"/>
        <v>2.3911650471078718</v>
      </c>
      <c r="AW68" s="18">
        <f t="shared" si="161"/>
        <v>2.8642513591432355</v>
      </c>
      <c r="AX68" s="18">
        <f t="shared" si="161"/>
        <v>3.1410872496427564</v>
      </c>
      <c r="AZ68" s="68">
        <f t="shared" si="121"/>
        <v>55.79892886010758</v>
      </c>
      <c r="BA68" s="69">
        <f t="shared" si="122"/>
        <v>85.158658876789005</v>
      </c>
      <c r="BB68" s="69">
        <f t="shared" si="123"/>
        <v>140.95758773689658</v>
      </c>
      <c r="BD68" t="str">
        <f t="shared" si="144"/>
        <v>82 Transport and mobile machine drivers and operatives</v>
      </c>
      <c r="BE68" s="18">
        <f t="shared" si="162"/>
        <v>3.5994114798910446</v>
      </c>
      <c r="BF68" s="18">
        <f t="shared" si="162"/>
        <v>3.8539069475085999</v>
      </c>
      <c r="BG68" s="18">
        <f t="shared" si="162"/>
        <v>3.6825686805724858</v>
      </c>
      <c r="BH68" s="18">
        <f t="shared" si="162"/>
        <v>4.3740758818324039</v>
      </c>
      <c r="BI68" s="18">
        <f t="shared" si="162"/>
        <v>5.1939119053994176</v>
      </c>
      <c r="BK68" s="68">
        <f t="shared" si="125"/>
        <v>47.037434478093225</v>
      </c>
      <c r="BL68" s="69">
        <f t="shared" si="126"/>
        <v>65.737033503263859</v>
      </c>
      <c r="BM68" s="69">
        <f t="shared" si="127"/>
        <v>112.77446798135709</v>
      </c>
      <c r="BO68" t="str">
        <f t="shared" si="145"/>
        <v>82 Transport and mobile machine drivers and operatives</v>
      </c>
      <c r="BP68" s="18">
        <f t="shared" si="163"/>
        <v>5.7527260989677043</v>
      </c>
      <c r="BQ68" s="18">
        <f t="shared" si="163"/>
        <v>6.2921787652582664</v>
      </c>
      <c r="BR68" s="18">
        <f t="shared" si="163"/>
        <v>6.0506791825444344</v>
      </c>
      <c r="BS68" s="18">
        <f t="shared" si="163"/>
        <v>7.2209882242131362</v>
      </c>
      <c r="BT68" s="18">
        <f t="shared" si="163"/>
        <v>8.7206226354834246</v>
      </c>
      <c r="BV68" s="68">
        <f t="shared" si="129"/>
        <v>33.421043967646504</v>
      </c>
      <c r="BW68" s="69">
        <f t="shared" si="130"/>
        <v>71.749645064551686</v>
      </c>
      <c r="BX68" s="69">
        <f t="shared" si="131"/>
        <v>105.17068903219817</v>
      </c>
      <c r="BZ68" t="str">
        <f t="shared" si="146"/>
        <v>82 Transport and mobile machine drivers and operatives</v>
      </c>
      <c r="CA68" s="18">
        <f t="shared" si="164"/>
        <v>8.1656504789492654</v>
      </c>
      <c r="CB68" s="18">
        <f t="shared" si="164"/>
        <v>8.1390916236848092</v>
      </c>
      <c r="CC68" s="18">
        <f t="shared" si="164"/>
        <v>8.0485941478474885</v>
      </c>
      <c r="CD68" s="18">
        <f t="shared" si="164"/>
        <v>8.6151976000155983</v>
      </c>
      <c r="CE68" s="18">
        <f t="shared" si="164"/>
        <v>10.322351215997406</v>
      </c>
      <c r="CG68" s="68">
        <f t="shared" si="133"/>
        <v>-30.398544000667531</v>
      </c>
      <c r="CH68" s="69">
        <f t="shared" si="134"/>
        <v>39.988514936848247</v>
      </c>
      <c r="CI68" s="69">
        <f t="shared" si="135"/>
        <v>9.5899709361807179</v>
      </c>
      <c r="CK68" t="str">
        <f t="shared" si="147"/>
        <v>82 Transport and mobile machine drivers and operatives</v>
      </c>
      <c r="CL68" s="18">
        <f t="shared" si="165"/>
        <v>9.682132213657809</v>
      </c>
      <c r="CM68" s="18">
        <f t="shared" si="165"/>
        <v>11.904190642959382</v>
      </c>
      <c r="CN68" s="18">
        <f t="shared" si="165"/>
        <v>10.992000725112748</v>
      </c>
      <c r="CO68" s="18">
        <f t="shared" si="165"/>
        <v>11.226982333777318</v>
      </c>
      <c r="CP68" s="18">
        <f t="shared" si="165"/>
        <v>8.0464371773678316</v>
      </c>
      <c r="CR68" s="68">
        <f t="shared" si="137"/>
        <v>-70.398571402435238</v>
      </c>
      <c r="CS68" s="69">
        <f t="shared" si="138"/>
        <v>23.429306367461017</v>
      </c>
      <c r="CT68" s="69">
        <f t="shared" si="139"/>
        <v>-46.969265034974214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6.4667660581796769E-3</v>
      </c>
      <c r="C69" s="18">
        <f t="shared" si="157"/>
        <v>4.6708752808454039E-3</v>
      </c>
      <c r="D69" s="18">
        <f t="shared" si="157"/>
        <v>3.7180633710843024E-3</v>
      </c>
      <c r="E69" s="18">
        <f t="shared" si="157"/>
        <v>3.4960786642404093E-3</v>
      </c>
      <c r="F69" s="18">
        <f t="shared" si="157"/>
        <v>3.9501382850353232E-3</v>
      </c>
      <c r="H69" s="68">
        <f t="shared" si="105"/>
        <v>100.39866991350416</v>
      </c>
      <c r="I69" s="69">
        <f t="shared" si="106"/>
        <v>81.304027831564156</v>
      </c>
      <c r="J69" s="69">
        <f t="shared" si="107"/>
        <v>181.70269774506832</v>
      </c>
      <c r="L69" t="str">
        <f t="shared" si="140"/>
        <v>91 Elementary trades and related occupations</v>
      </c>
      <c r="M69" s="18">
        <f t="shared" si="158"/>
        <v>0.24006617797420962</v>
      </c>
      <c r="N69" s="18">
        <f t="shared" si="158"/>
        <v>0.21055266409433976</v>
      </c>
      <c r="O69" s="18">
        <f t="shared" si="158"/>
        <v>0.14721094662170539</v>
      </c>
      <c r="P69" s="18">
        <f t="shared" si="158"/>
        <v>0.16052823277132469</v>
      </c>
      <c r="Q69" s="18">
        <f t="shared" si="158"/>
        <v>0.2101925109626768</v>
      </c>
      <c r="S69" s="68">
        <f t="shared" si="109"/>
        <v>165.89177190550967</v>
      </c>
      <c r="T69" s="69">
        <f t="shared" si="110"/>
        <v>92.636549250173871</v>
      </c>
      <c r="U69" s="69">
        <f t="shared" si="111"/>
        <v>258.52832115568356</v>
      </c>
      <c r="W69" t="str">
        <f t="shared" si="141"/>
        <v>91 Elementary trades and related occupations</v>
      </c>
      <c r="X69" s="18">
        <f t="shared" si="159"/>
        <v>0.39696318755321447</v>
      </c>
      <c r="Y69" s="18">
        <f t="shared" si="159"/>
        <v>0.32542137272091609</v>
      </c>
      <c r="Z69" s="18">
        <f t="shared" si="159"/>
        <v>0.26784780465792257</v>
      </c>
      <c r="AA69" s="18">
        <f t="shared" si="159"/>
        <v>0.26008449171992598</v>
      </c>
      <c r="AB69" s="18">
        <f t="shared" si="159"/>
        <v>0.27489161716651361</v>
      </c>
      <c r="AD69" s="68">
        <f t="shared" si="113"/>
        <v>25.387777528142152</v>
      </c>
      <c r="AE69" s="69">
        <f t="shared" si="114"/>
        <v>69.808944970727339</v>
      </c>
      <c r="AF69" s="69">
        <f t="shared" si="115"/>
        <v>95.196722498869491</v>
      </c>
      <c r="AH69" t="str">
        <f t="shared" si="142"/>
        <v>91 Elementary trades and related occupations</v>
      </c>
      <c r="AI69" s="18">
        <f t="shared" si="160"/>
        <v>0.89869912756513415</v>
      </c>
      <c r="AJ69" s="18">
        <f t="shared" si="160"/>
        <v>0.83223470484255335</v>
      </c>
      <c r="AK69" s="18">
        <f t="shared" si="160"/>
        <v>0.66175225990231112</v>
      </c>
      <c r="AL69" s="18">
        <f t="shared" si="160"/>
        <v>0.72542918650031418</v>
      </c>
      <c r="AM69" s="18">
        <f t="shared" si="160"/>
        <v>0.86036487365521852</v>
      </c>
      <c r="AO69" s="68">
        <f t="shared" si="117"/>
        <v>39.983526364932473</v>
      </c>
      <c r="AP69" s="69">
        <f t="shared" si="118"/>
        <v>72.335745592664139</v>
      </c>
      <c r="AQ69" s="69">
        <f t="shared" si="119"/>
        <v>112.31927195759658</v>
      </c>
      <c r="AS69" t="str">
        <f t="shared" si="143"/>
        <v>91 Elementary trades and related occupations</v>
      </c>
      <c r="AT69" s="18">
        <f t="shared" si="161"/>
        <v>1.0079230297932855</v>
      </c>
      <c r="AU69" s="18">
        <f t="shared" si="161"/>
        <v>0.87558250272496163</v>
      </c>
      <c r="AV69" s="18">
        <f t="shared" si="161"/>
        <v>0.78486610536846724</v>
      </c>
      <c r="AW69" s="18">
        <f t="shared" si="161"/>
        <v>0.79138512580971565</v>
      </c>
      <c r="AX69" s="18">
        <f t="shared" si="161"/>
        <v>0.81544965630565625</v>
      </c>
      <c r="AZ69" s="68">
        <f t="shared" si="121"/>
        <v>23.224084721388856</v>
      </c>
      <c r="BA69" s="69">
        <f t="shared" si="122"/>
        <v>62.413609491174107</v>
      </c>
      <c r="BB69" s="69">
        <f t="shared" si="123"/>
        <v>85.637694212562977</v>
      </c>
      <c r="BD69" t="str">
        <f t="shared" si="144"/>
        <v>91 Elementary trades and related occupations</v>
      </c>
      <c r="BE69" s="18">
        <f t="shared" si="162"/>
        <v>1.2620358867858656</v>
      </c>
      <c r="BF69" s="18">
        <f t="shared" si="162"/>
        <v>1.1167557482801629</v>
      </c>
      <c r="BG69" s="18">
        <f t="shared" si="162"/>
        <v>1.0064305744752371</v>
      </c>
      <c r="BH69" s="18">
        <f t="shared" si="162"/>
        <v>0.99285091823389415</v>
      </c>
      <c r="BI69" s="18">
        <f t="shared" si="162"/>
        <v>1.1904314678257031</v>
      </c>
      <c r="BK69" s="68">
        <f t="shared" si="125"/>
        <v>23.311837469566022</v>
      </c>
      <c r="BL69" s="69">
        <f t="shared" si="126"/>
        <v>38.379677499206494</v>
      </c>
      <c r="BM69" s="69">
        <f t="shared" si="127"/>
        <v>61.691514968772523</v>
      </c>
      <c r="BO69" t="str">
        <f t="shared" si="145"/>
        <v>91 Elementary trades and related occupations</v>
      </c>
      <c r="BP69" s="18">
        <f t="shared" si="163"/>
        <v>2.189729476771006</v>
      </c>
      <c r="BQ69" s="18">
        <f t="shared" si="163"/>
        <v>1.9707520099343609</v>
      </c>
      <c r="BR69" s="18">
        <f t="shared" si="163"/>
        <v>1.9065278346291279</v>
      </c>
      <c r="BS69" s="18">
        <f t="shared" si="163"/>
        <v>1.772810918718206</v>
      </c>
      <c r="BT69" s="18">
        <f t="shared" si="163"/>
        <v>2.0534122582294496</v>
      </c>
      <c r="BV69" s="68">
        <f t="shared" si="129"/>
        <v>-0.29568197213816672</v>
      </c>
      <c r="BW69" s="69">
        <f t="shared" si="130"/>
        <v>38.489704994356813</v>
      </c>
      <c r="BX69" s="69">
        <f t="shared" si="131"/>
        <v>38.194023022218644</v>
      </c>
      <c r="BZ69" t="str">
        <f t="shared" si="146"/>
        <v>91 Elementary trades and related occupations</v>
      </c>
      <c r="CA69" s="18">
        <f t="shared" si="164"/>
        <v>4.5121451341450243</v>
      </c>
      <c r="CB69" s="18">
        <f t="shared" si="164"/>
        <v>4.2796521437061248</v>
      </c>
      <c r="CC69" s="18">
        <f t="shared" si="164"/>
        <v>4.044291011974174</v>
      </c>
      <c r="CD69" s="18">
        <f t="shared" si="164"/>
        <v>3.6913845179297007</v>
      </c>
      <c r="CE69" s="18">
        <f t="shared" si="164"/>
        <v>4.5504842848631384</v>
      </c>
      <c r="CG69" s="68">
        <f t="shared" si="133"/>
        <v>-38.937449229959036</v>
      </c>
      <c r="CH69" s="69">
        <f t="shared" si="134"/>
        <v>29.931526600595465</v>
      </c>
      <c r="CI69" s="69">
        <f t="shared" si="135"/>
        <v>-9.0059226293635746</v>
      </c>
      <c r="CK69" t="str">
        <f t="shared" si="147"/>
        <v>91 Elementary trades and related occupations</v>
      </c>
      <c r="CL69" s="18">
        <f t="shared" si="165"/>
        <v>6.2071285829396885</v>
      </c>
      <c r="CM69" s="18">
        <f t="shared" si="165"/>
        <v>5.7493953149035715</v>
      </c>
      <c r="CN69" s="18">
        <f t="shared" si="165"/>
        <v>5.5370559026796125</v>
      </c>
      <c r="CO69" s="18">
        <f t="shared" si="165"/>
        <v>5.1300807765135401</v>
      </c>
      <c r="CP69" s="18">
        <f t="shared" si="165"/>
        <v>5.1825378391849624</v>
      </c>
      <c r="CR69" s="68">
        <f t="shared" si="137"/>
        <v>-62.151439369957771</v>
      </c>
      <c r="CS69" s="69">
        <f t="shared" si="138"/>
        <v>18.18213134088279</v>
      </c>
      <c r="CT69" s="69">
        <f t="shared" si="139"/>
        <v>-43.969308029074988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0.45967340489905623</v>
      </c>
      <c r="C70" s="18">
        <f t="shared" si="157"/>
        <v>0.50101877954503926</v>
      </c>
      <c r="D70" s="18">
        <f t="shared" si="157"/>
        <v>0.43379878247721365</v>
      </c>
      <c r="E70" s="18">
        <f t="shared" si="157"/>
        <v>0.52159509228442802</v>
      </c>
      <c r="F70" s="18">
        <f t="shared" si="157"/>
        <v>0.6063627973217719</v>
      </c>
      <c r="H70" s="68">
        <f t="shared" si="105"/>
        <v>163.65957148056631</v>
      </c>
      <c r="I70" s="69">
        <f t="shared" si="106"/>
        <v>94.851687017518643</v>
      </c>
      <c r="J70" s="69">
        <f t="shared" si="107"/>
        <v>258.51125849808494</v>
      </c>
      <c r="L70" t="str">
        <f t="shared" ref="L70" si="166">A70</f>
        <v>92 Elementary administration and service occupations</v>
      </c>
      <c r="M70" s="18">
        <f t="shared" si="158"/>
        <v>1.6684747159472872</v>
      </c>
      <c r="N70" s="18">
        <f t="shared" si="158"/>
        <v>1.7780409254584806</v>
      </c>
      <c r="O70" s="18">
        <f t="shared" si="158"/>
        <v>1.6683209673095758</v>
      </c>
      <c r="P70" s="18">
        <f t="shared" si="158"/>
        <v>2.025151011107674</v>
      </c>
      <c r="Q70" s="18">
        <f t="shared" si="158"/>
        <v>2.779921739716614</v>
      </c>
      <c r="S70" s="68">
        <f t="shared" si="109"/>
        <v>210.29925086266877</v>
      </c>
      <c r="T70" s="69">
        <f t="shared" si="110"/>
        <v>106.93996312118284</v>
      </c>
      <c r="U70" s="69">
        <f t="shared" si="111"/>
        <v>317.23921398385164</v>
      </c>
      <c r="W70" t="str">
        <f t="shared" ref="W70" si="167">A70</f>
        <v>92 Elementary administration and service occupations</v>
      </c>
      <c r="X70" s="18">
        <f t="shared" si="159"/>
        <v>2.9673042963403007</v>
      </c>
      <c r="Y70" s="18">
        <f t="shared" si="159"/>
        <v>3.1192156359598928</v>
      </c>
      <c r="Z70" s="18">
        <f t="shared" si="159"/>
        <v>3.0694420692958984</v>
      </c>
      <c r="AA70" s="18">
        <f t="shared" si="159"/>
        <v>3.5926535303915577</v>
      </c>
      <c r="AB70" s="18">
        <f t="shared" si="159"/>
        <v>4.2299941106226298</v>
      </c>
      <c r="AD70" s="68">
        <f t="shared" si="113"/>
        <v>68.368995594737243</v>
      </c>
      <c r="AE70" s="69">
        <f t="shared" si="114"/>
        <v>89.340754754639448</v>
      </c>
      <c r="AF70" s="69">
        <f t="shared" si="115"/>
        <v>157.70975034937669</v>
      </c>
      <c r="AH70" t="str">
        <f t="shared" ref="AH70" si="168">L70</f>
        <v>92 Elementary administration and service occupations</v>
      </c>
      <c r="AI70" s="18">
        <f t="shared" si="160"/>
        <v>4.5528113773435308</v>
      </c>
      <c r="AJ70" s="18">
        <f t="shared" si="160"/>
        <v>5.1749082726603888</v>
      </c>
      <c r="AK70" s="18">
        <f t="shared" si="160"/>
        <v>5.0623105030029825</v>
      </c>
      <c r="AL70" s="18">
        <f t="shared" si="160"/>
        <v>6.3287036875194245</v>
      </c>
      <c r="AM70" s="18">
        <f t="shared" si="160"/>
        <v>8.1066182354180683</v>
      </c>
      <c r="AO70" s="68">
        <f t="shared" si="117"/>
        <v>72.417218059722131</v>
      </c>
      <c r="AP70" s="69">
        <f t="shared" si="118"/>
        <v>83.115554952822379</v>
      </c>
      <c r="AQ70" s="69">
        <f t="shared" si="119"/>
        <v>155.53277301254451</v>
      </c>
      <c r="AS70" t="str">
        <f t="shared" ref="AS70" si="169">W70</f>
        <v>92 Elementary administration and service occupations</v>
      </c>
      <c r="AT70" s="18">
        <f t="shared" si="161"/>
        <v>4.484537069873487</v>
      </c>
      <c r="AU70" s="18">
        <f t="shared" si="161"/>
        <v>4.6653750275833854</v>
      </c>
      <c r="AV70" s="18">
        <f t="shared" si="161"/>
        <v>4.7115612519395453</v>
      </c>
      <c r="AW70" s="18">
        <f t="shared" si="161"/>
        <v>5.5380469208358036</v>
      </c>
      <c r="AX70" s="18">
        <f t="shared" si="161"/>
        <v>6.783893815431437</v>
      </c>
      <c r="AZ70" s="68">
        <f t="shared" si="121"/>
        <v>70.76867999145081</v>
      </c>
      <c r="BA70" s="69">
        <f t="shared" si="122"/>
        <v>84.942048704752935</v>
      </c>
      <c r="BB70" s="69">
        <f t="shared" si="123"/>
        <v>155.71072869620372</v>
      </c>
      <c r="BD70" t="str">
        <f t="shared" ref="BD70" si="170">AH70</f>
        <v>92 Elementary administration and service occupations</v>
      </c>
      <c r="BE70" s="18">
        <f t="shared" si="162"/>
        <v>7.2167126287424557</v>
      </c>
      <c r="BF70" s="18">
        <f t="shared" si="162"/>
        <v>6.6628892479269046</v>
      </c>
      <c r="BG70" s="18">
        <f t="shared" si="162"/>
        <v>6.4342122733377334</v>
      </c>
      <c r="BH70" s="18">
        <f t="shared" si="162"/>
        <v>6.3974948351436218</v>
      </c>
      <c r="BI70" s="18">
        <f t="shared" si="162"/>
        <v>5.98432750088317</v>
      </c>
      <c r="BK70" s="68">
        <f t="shared" si="125"/>
        <v>-3.0374204713992463</v>
      </c>
      <c r="BL70" s="69">
        <f t="shared" si="126"/>
        <v>49.911588624240125</v>
      </c>
      <c r="BM70" s="69">
        <f t="shared" si="127"/>
        <v>46.87416815284088</v>
      </c>
      <c r="BO70" t="str">
        <f t="shared" ref="BO70" si="171">AS70</f>
        <v>92 Elementary administration and service occupations</v>
      </c>
      <c r="BP70" s="18">
        <f t="shared" si="163"/>
        <v>12.163175567564132</v>
      </c>
      <c r="BQ70" s="18">
        <f t="shared" si="163"/>
        <v>13.025371673036142</v>
      </c>
      <c r="BR70" s="18">
        <f t="shared" si="163"/>
        <v>12.303901852982783</v>
      </c>
      <c r="BS70" s="18">
        <f t="shared" si="163"/>
        <v>13.428569880807878</v>
      </c>
      <c r="BT70" s="18">
        <f t="shared" si="163"/>
        <v>14.522970334320707</v>
      </c>
      <c r="BV70" s="68">
        <f t="shared" si="129"/>
        <v>9.268142228758359</v>
      </c>
      <c r="BW70" s="69">
        <f t="shared" si="130"/>
        <v>56.51675389490115</v>
      </c>
      <c r="BX70" s="69">
        <f t="shared" si="131"/>
        <v>65.784896123659507</v>
      </c>
      <c r="BZ70" t="str">
        <f t="shared" ref="BZ70" si="172">BD70</f>
        <v>92 Elementary administration and service occupations</v>
      </c>
      <c r="CA70" s="18">
        <f t="shared" si="164"/>
        <v>16.820291339177412</v>
      </c>
      <c r="CB70" s="18">
        <f t="shared" si="164"/>
        <v>18.513084299634759</v>
      </c>
      <c r="CC70" s="18">
        <f t="shared" si="164"/>
        <v>17.41292453067414</v>
      </c>
      <c r="CD70" s="18">
        <f t="shared" si="164"/>
        <v>18.795534948673527</v>
      </c>
      <c r="CE70" s="18">
        <f t="shared" si="164"/>
        <v>20.310505677728962</v>
      </c>
      <c r="CG70" s="68">
        <f t="shared" si="133"/>
        <v>-36.699266842950721</v>
      </c>
      <c r="CH70" s="69">
        <f t="shared" si="134"/>
        <v>34.721797521324149</v>
      </c>
      <c r="CI70" s="69">
        <f t="shared" si="135"/>
        <v>-1.9774693216265677</v>
      </c>
      <c r="CK70" t="str">
        <f t="shared" ref="CK70" si="173">BO70</f>
        <v>92 Elementary administration and service occupations</v>
      </c>
      <c r="CL70" s="18">
        <f t="shared" si="165"/>
        <v>23.029983002047711</v>
      </c>
      <c r="CM70" s="18">
        <f t="shared" si="165"/>
        <v>20.053032825387426</v>
      </c>
      <c r="CN70" s="18">
        <f t="shared" si="165"/>
        <v>19.683164381729799</v>
      </c>
      <c r="CO70" s="18">
        <f t="shared" si="165"/>
        <v>19.064934691840875</v>
      </c>
      <c r="CP70" s="18">
        <f t="shared" si="165"/>
        <v>16.487622373730719</v>
      </c>
      <c r="CR70" s="68">
        <f t="shared" si="137"/>
        <v>-66.127370868190368</v>
      </c>
      <c r="CS70" s="69">
        <f t="shared" si="138"/>
        <v>17.267693263188967</v>
      </c>
      <c r="CT70" s="69">
        <f t="shared" si="139"/>
        <v>-48.859677605001409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88.625030430485509</v>
      </c>
      <c r="I72" s="67">
        <f>IF(D35&gt;0,I35/D35*100,0)</f>
        <v>67.569170550400599</v>
      </c>
      <c r="J72" s="67">
        <f t="shared" ref="J72" si="175">IF(D35&gt;0,(J35/D35)*100,0)</f>
        <v>156.19420098088611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86.220618716919944</v>
      </c>
      <c r="T72" s="67">
        <f t="shared" ref="T72" si="177">IF(O35&gt;0,T35/O35*100,0)</f>
        <v>69.983615955088879</v>
      </c>
      <c r="U72" s="67">
        <f t="shared" ref="U72" si="178">IF(O35&gt;0,(U35/O35)*100,0)</f>
        <v>156.20423467200882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22.174845810249259</v>
      </c>
      <c r="AE72" s="67">
        <f t="shared" ref="AE72" si="180">IF(Z35&gt;0,AE35/Z35*100,0)</f>
        <v>61.515111945490062</v>
      </c>
      <c r="AF72" s="67">
        <f t="shared" ref="AF72" si="181">IF(Z35&gt;0,(AF35/Z35)*100,0)</f>
        <v>83.689957755739314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7.6687551498191411</v>
      </c>
      <c r="AP72" s="67">
        <f t="shared" ref="AP72" si="183">IF(AK35&gt;0,AP35/AK35*100,0)</f>
        <v>54.506159647808047</v>
      </c>
      <c r="AQ72" s="67">
        <f t="shared" ref="AQ72" si="184">IF(AK35&gt;0,(AQ35/AK35)*100,0)</f>
        <v>62.174914797627189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18.602548563241935</v>
      </c>
      <c r="BA72" s="67">
        <f t="shared" ref="BA72" si="186">IF(AV35&gt;0,BA35/AV35*100,0)</f>
        <v>56.335867662244091</v>
      </c>
      <c r="BB72" s="67">
        <f t="shared" ref="BB72" si="187">IF(AV35&gt;0,(BB35/AV35)*100,0)</f>
        <v>74.938416225486023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4.2519513120457955</v>
      </c>
      <c r="BL72" s="67">
        <f t="shared" ref="BL72" si="189">IF(BG35&gt;0,BL35/BG35*100,0)</f>
        <v>46.700271827537286</v>
      </c>
      <c r="BM72" s="67">
        <f t="shared" ref="BM72" si="190">IF(BG35&gt;0,(BM35/BG35)*100,0)</f>
        <v>50.952223139583083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-7.4277185250967355</v>
      </c>
      <c r="BW72" s="67">
        <f t="shared" ref="BW72" si="192">IF(BR35&gt;0,BW35/BR35*100,0)</f>
        <v>47.744322695208247</v>
      </c>
      <c r="BX72" s="67">
        <f t="shared" ref="BX72" si="193">IF(BR35&gt;0,(BX35/BR35)*100,0)</f>
        <v>40.316604170111518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-45.730012502411981</v>
      </c>
      <c r="CH72" s="67">
        <f t="shared" ref="CH72" si="195">IF(CC35&gt;0,CH35/CC35*100,0)</f>
        <v>30.994124313460141</v>
      </c>
      <c r="CI72" s="67">
        <f t="shared" ref="CI72" si="196">IF(CC35&gt;0,(CI35/CC35)*100,0)</f>
        <v>-14.73588818895184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-59.562360652737524</v>
      </c>
      <c r="CS72" s="67">
        <f t="shared" ref="CS72" si="198">IF(CN35&gt;0,CS35/CN35*100,0)</f>
        <v>20.182020112218147</v>
      </c>
      <c r="CT72" s="67">
        <f t="shared" ref="CT72" si="199">IF(CN35&gt;0,(CT35/CN35)*100,0)</f>
        <v>-39.38034054051937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Midlands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Midlands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Midlands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Midlands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Midlands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Midlands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Midlands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Midlands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Midlands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8.8759612405892483</v>
      </c>
      <c r="C82" s="18">
        <f t="shared" si="210"/>
        <v>-5.5803638083072098</v>
      </c>
      <c r="D82" s="18">
        <f t="shared" si="210"/>
        <v>3.7652494264938774</v>
      </c>
      <c r="E82" s="18">
        <f t="shared" si="210"/>
        <v>4.4165589416515827</v>
      </c>
      <c r="F82" s="18">
        <f t="shared" ref="F82:F107" si="211">IF(AND(F$6-C$6 &lt;&gt; 0,C8&lt;&gt;0,F8&lt;&gt;0),(EXP(LN(F8/C8)/(F$6-C$6))-1)*100,0)</f>
        <v>3.5591519234245084</v>
      </c>
      <c r="H82" s="18">
        <f t="shared" ref="H82:H107" si="212">IF($F$6-$D$6 &lt;&gt; 0,(EXP(LN(1+(H45/100))/($F$6-$D$6))-1)*100,0)</f>
        <v>4.1990027976790412</v>
      </c>
      <c r="I82" s="18">
        <f t="shared" ref="I82:I107" si="213">IF(D8&gt;0,((1+(I8/D8))^(1/($F$6-$D$6))-1)*100,0)</f>
        <v>3.6174694999962398</v>
      </c>
      <c r="J82" s="18">
        <f t="shared" ref="J82:J107" si="214">IF($F$6-$D$6 &lt;&gt; 0,(EXP(LN(1+(J45/100))/($F$6-$D$6))-1)*100,0)</f>
        <v>6.4601159095367899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11.872363496461968</v>
      </c>
      <c r="N82" s="18">
        <f t="shared" si="215"/>
        <v>-3.1671700707965655</v>
      </c>
      <c r="O82" s="18">
        <f t="shared" si="215"/>
        <v>3.1243413024742761</v>
      </c>
      <c r="P82" s="18">
        <f t="shared" si="215"/>
        <v>4.2303356954464411</v>
      </c>
      <c r="Q82" s="18">
        <f t="shared" ref="Q82:Q107" si="216">IF(AND(Q$6-N$6 &lt;&gt; 0,N8&lt;&gt;0,Q8&lt;&gt;0),(EXP(LN(Q8/N8)/(Q$6-N$6))-1)*100,0)</f>
        <v>3.4065670567047901</v>
      </c>
      <c r="S82" s="18">
        <f t="shared" ref="S82:S107" si="217">IF($F$6-$D$6 &lt;&gt; 0,(EXP(LN(1+(S45/100))/($F$6-$D$6))-1)*100,0)</f>
        <v>3.8603591811909421</v>
      </c>
      <c r="T82" s="18">
        <f t="shared" ref="T82:T107" si="218">IF(O8&gt;0,((1+(T8/O8))^(1/($F$6-$D$6))-1)*100,0)</f>
        <v>3.5494714111517833</v>
      </c>
      <c r="U82" s="18">
        <f t="shared" ref="U82:U107" si="219">IF($F$6-$D$6 &lt;&gt; 0,(EXP(LN(1+(U45/100))/($F$6-$D$6))-1)*100,0)</f>
        <v>6.1629284216590197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2.7092986614324133</v>
      </c>
      <c r="Y82" s="18">
        <f t="shared" si="220"/>
        <v>7.492296638261231</v>
      </c>
      <c r="Z82" s="18">
        <f t="shared" si="220"/>
        <v>-0.67263152638882273</v>
      </c>
      <c r="AA82" s="18">
        <f t="shared" si="220"/>
        <v>1.3862718663178342</v>
      </c>
      <c r="AB82" s="18">
        <f t="shared" ref="AB82:AB107" si="221">IF(AND(AB$6-Y$6 &lt;&gt; 0,Y8&lt;&gt;0,AB8&lt;&gt;0),(EXP(LN(AB8/Y8)/(AB$6-Y$6))-1)*100,0)</f>
        <v>1.1072027818907593</v>
      </c>
      <c r="AD82" s="18">
        <f t="shared" ref="AD82:AD107" si="222">IF($F$6-$D$6 &lt;&gt; 0,(EXP(LN(1+(AD45/100))/($F$6-$D$6))-1)*100,0)</f>
        <v>0.69527191211362638</v>
      </c>
      <c r="AE82" s="18">
        <f t="shared" ref="AE82:AE107" si="223">IF(Z8&gt;0,((1+(AE8/Z8))^(1/($F$6-$D$6))-1)*100,0)</f>
        <v>3.1426782377902862</v>
      </c>
      <c r="AF82" s="18">
        <f t="shared" ref="AF82:AF107" si="224">IF($F$6-$D$6 &lt;&gt; 0,(EXP(LN(1+(AF45/100))/($F$6-$D$6))-1)*100,0)</f>
        <v>3.6015592264330598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1.9890252265257091</v>
      </c>
      <c r="AJ82" s="18">
        <f t="shared" si="225"/>
        <v>10.659322964814066</v>
      </c>
      <c r="AK82" s="18">
        <f t="shared" si="225"/>
        <v>-1.7980436192056359</v>
      </c>
      <c r="AL82" s="18">
        <f t="shared" si="225"/>
        <v>0.79614296752548164</v>
      </c>
      <c r="AM82" s="18">
        <f t="shared" ref="AM82:AM107" si="226">IF(AND(AM$6-AJ$6 &lt;&gt; 0,AJ8&lt;&gt;0,AM8&lt;&gt;0),(EXP(LN(AM8/AJ8)/(AM$6-AJ$6))-1)*100,0)</f>
        <v>0.56323610800721458</v>
      </c>
      <c r="AO82" s="18">
        <f t="shared" ref="AO82:AO107" si="227">IF($F$6-$D$6 &lt;&gt; 0,(EXP(LN(1+(AO45/100))/($F$6-$D$6))-1)*100,0)</f>
        <v>-7.6112319958487884E-2</v>
      </c>
      <c r="AP82" s="18">
        <f t="shared" ref="AP82:AP107" si="228">IF(AK8&gt;0,((1+(AP8/AK8))^(1/($F$6-$D$6))-1)*100,0)</f>
        <v>2.7814489097250039</v>
      </c>
      <c r="AQ82" s="18">
        <f t="shared" ref="AQ82:AQ107" si="229">IF($F$6-$D$6 &lt;&gt; 0,(EXP(LN(1+(AQ45/100))/($F$6-$D$6))-1)*100,0)</f>
        <v>2.729704179453174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1.1657765064966297</v>
      </c>
      <c r="AU82" s="18">
        <f t="shared" si="230"/>
        <v>6.582691510218841</v>
      </c>
      <c r="AV82" s="18">
        <f t="shared" si="230"/>
        <v>-2.1768874833427154</v>
      </c>
      <c r="AW82" s="18">
        <f t="shared" si="230"/>
        <v>0.70578094907893796</v>
      </c>
      <c r="AX82" s="18">
        <f t="shared" ref="AX82:AX107" si="231">IF(AND(AX$6-AU$6 &lt;&gt; 0,AU8&lt;&gt;0,AX8&lt;&gt;0),(EXP(LN(AX8/AU8)/(AX$6-AU$6))-1)*100,0)</f>
        <v>0.1503289960260501</v>
      </c>
      <c r="AZ82" s="18">
        <f t="shared" ref="AZ82:AZ107" si="232">IF($F$6-$D$6 &lt;&gt; 0,(EXP(LN(1+(AZ45/100))/($F$6-$D$6))-1)*100,0)</f>
        <v>-0.26442554860303114</v>
      </c>
      <c r="BA82" s="18">
        <f t="shared" ref="BA82:BA107" si="233">IF(AV8&gt;0,((1+(BA8/AV8))^(1/($F$6-$D$6))-1)*100,0)</f>
        <v>2.7341406280192881</v>
      </c>
      <c r="BB82" s="18">
        <f t="shared" ref="BB82:BB107" si="234">IF($F$6-$D$6 &lt;&gt; 0,(EXP(LN(1+(BB45/100))/($F$6-$D$6))-1)*100,0)</f>
        <v>2.554005647316826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6.1989739697727364</v>
      </c>
      <c r="BF82" s="18">
        <f t="shared" si="235"/>
        <v>1.8001541230175278</v>
      </c>
      <c r="BG82" s="18">
        <f t="shared" si="235"/>
        <v>-1.9490836188833405</v>
      </c>
      <c r="BH82" s="18">
        <f t="shared" si="235"/>
        <v>0.62195928255308619</v>
      </c>
      <c r="BI82" s="18">
        <f t="shared" ref="BI82:BI107" si="236">IF(AND(BI$6-BF$6 &lt;&gt; 0,BF8&lt;&gt;0,BI8&lt;&gt;0),(EXP(LN(BI8/BF8)/(BI$6-BF$6))-1)*100,0)</f>
        <v>-0.11600575314616446</v>
      </c>
      <c r="BK82" s="18">
        <f t="shared" ref="BK82:BK107" si="237">IF($F$6-$D$6 &lt;&gt; 0,(EXP(LN(1+(BK45/100))/($F$6-$D$6))-1)*100,0)</f>
        <v>-0.24245976905705735</v>
      </c>
      <c r="BL82" s="18">
        <f t="shared" ref="BL82:BL107" si="238">IF(BG8&gt;0,((1+(BL8/BG8))^(1/($F$6-$D$6))-1)*100,0)</f>
        <v>2.3520513072679661</v>
      </c>
      <c r="BM82" s="18">
        <f t="shared" ref="BM82:BM107" si="239">IF($F$6-$D$6 &lt;&gt; 0,(EXP(LN(1+(BM45/100))/($F$6-$D$6))-1)*100,0)</f>
        <v>2.1778307788371976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3.9524487698477717</v>
      </c>
      <c r="BQ82" s="18">
        <f t="shared" si="240"/>
        <v>-7.4819098097969716</v>
      </c>
      <c r="BR82" s="18">
        <f t="shared" si="240"/>
        <v>-1.9835554432398816</v>
      </c>
      <c r="BS82" s="18">
        <f t="shared" si="240"/>
        <v>-1.4345526588680046</v>
      </c>
      <c r="BT82" s="18">
        <f t="shared" ref="BT82:BT107" si="241">IF(AND(BT$6-BQ$6 &lt;&gt; 0,BQ8&lt;&gt;0,BT8&lt;&gt;0),(EXP(LN(BT8/BQ8)/(BT$6-BQ$6))-1)*100,0)</f>
        <v>-1.9950475506644083</v>
      </c>
      <c r="BV82" s="18">
        <f t="shared" ref="BV82:BV107" si="242">IF($F$6-$D$6 &lt;&gt; 0,(EXP(LN(1+(BV45/100))/($F$6-$D$6))-1)*100,0)</f>
        <v>-1.6178944098321324</v>
      </c>
      <c r="BW82" s="18">
        <f t="shared" ref="BW82:BW107" si="243">IF(BR8&gt;0,((1+(BW8/BR8))^(1/($F$6-$D$6))-1)*100,0)</f>
        <v>2.3873972653400299</v>
      </c>
      <c r="BX82" s="18">
        <f t="shared" ref="BX82:BX107" si="244">IF($F$6-$D$6 &lt;&gt; 0,(EXP(LN(1+(BX45/100))/($F$6-$D$6))-1)*100,0)</f>
        <v>1.2653890044559413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2.0940352276696217</v>
      </c>
      <c r="CB82" s="18">
        <f t="shared" si="245"/>
        <v>3.0321539143274956</v>
      </c>
      <c r="CC82" s="18">
        <f t="shared" si="245"/>
        <v>-4.0543905774370508</v>
      </c>
      <c r="CD82" s="18">
        <f t="shared" si="245"/>
        <v>-3.116847871536077</v>
      </c>
      <c r="CE82" s="18">
        <f t="shared" ref="CE82:CE107" si="246">IF(AND(CE$6-CB$6 &lt;&gt; 0,CB8&lt;&gt;0,CE8&lt;&gt;0),(EXP(LN(CE8/CB8)/(CE$6-CB$6))-1)*100,0)</f>
        <v>-3.0386157671647651</v>
      </c>
      <c r="CG82" s="18">
        <f t="shared" ref="CG82:CG107" si="247">IF($F$6-$D$6 &lt;&gt; 0,(EXP(LN(1+(CG45/100))/($F$6-$D$6))-1)*100,0)</f>
        <v>-3.4303756331086288</v>
      </c>
      <c r="CH82" s="18">
        <f t="shared" ref="CH82:CH107" si="248">IF(CC8&gt;0,((1+(CH8/CC8))^(1/($F$6-$D$6))-1)*100,0)</f>
        <v>1.9816313378203665</v>
      </c>
      <c r="CI82" s="18">
        <f t="shared" ref="CI82:CI107" si="249">IF($F$6-$D$6 &lt;&gt; 0,(EXP(LN(1+(CI45/100))/($F$6-$D$6))-1)*100,0)</f>
        <v>-0.4496976406227704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2.0746533241715381</v>
      </c>
      <c r="CM82" s="18">
        <f t="shared" si="250"/>
        <v>9.7122739317577746</v>
      </c>
      <c r="CN82" s="18">
        <f t="shared" si="250"/>
        <v>-9.5234008933236076</v>
      </c>
      <c r="CO82" s="18">
        <f t="shared" si="250"/>
        <v>-2.1900839955900531</v>
      </c>
      <c r="CP82" s="18">
        <f t="shared" ref="CP82:CP107" si="251">IF(AND(CP$6-CM$6 &lt;&gt; 0,CM8&lt;&gt;0,CP8&lt;&gt;0),(EXP(LN(CP8/CM8)/(CP$6-CM$6))-1)*100,0)</f>
        <v>-3.8558557201514576</v>
      </c>
      <c r="CR82" s="18">
        <f t="shared" ref="CR82:CR107" si="252">IF($F$6-$D$6 &lt;&gt; 0,(EXP(LN(1+(CR45/100))/($F$6-$D$6))-1)*100,0)</f>
        <v>-4.6982929405801848</v>
      </c>
      <c r="CS82" s="18">
        <f t="shared" ref="CS82:CS107" si="253">IF(CN8&gt;0,((1+(CS8/CN8))^(1/($F$6-$D$6))-1)*100,0)</f>
        <v>1.2836753794489564</v>
      </c>
      <c r="CT82" s="18">
        <f t="shared" ref="CT82:CT107" si="254">IF($F$6-$D$6 &lt;&gt; 0,(EXP(LN(1+(CT45/100))/($F$6-$D$6))-1)*100,0)</f>
        <v>-2.3804219591561204</v>
      </c>
    </row>
    <row r="83" spans="1:98" x14ac:dyDescent="0.2">
      <c r="A83" t="str">
        <f t="shared" si="209"/>
        <v>12 Other managers and proprietors</v>
      </c>
      <c r="B83" s="18">
        <f t="shared" si="210"/>
        <v>8.4264543104867418</v>
      </c>
      <c r="C83" s="18">
        <f t="shared" si="210"/>
        <v>-9.8557984198298865</v>
      </c>
      <c r="D83" s="18">
        <f t="shared" si="210"/>
        <v>10.19664751885081</v>
      </c>
      <c r="E83" s="18">
        <f t="shared" si="210"/>
        <v>5.7184493706963213</v>
      </c>
      <c r="F83" s="18">
        <f t="shared" si="211"/>
        <v>6.0365214185585714</v>
      </c>
      <c r="H83" s="18">
        <f t="shared" si="212"/>
        <v>7.190587294525419</v>
      </c>
      <c r="I83" s="18">
        <f t="shared" si="213"/>
        <v>5.3164491804209346</v>
      </c>
      <c r="J83" s="18">
        <f t="shared" si="214"/>
        <v>9.6981893850963008</v>
      </c>
      <c r="L83" t="str">
        <f t="shared" ref="L83:L106" si="255">A83</f>
        <v>12 Other managers and proprietors</v>
      </c>
      <c r="M83" s="18">
        <f t="shared" si="215"/>
        <v>9.2311841714406881</v>
      </c>
      <c r="N83" s="18">
        <f t="shared" si="215"/>
        <v>0.95883892813624083</v>
      </c>
      <c r="O83" s="18">
        <f t="shared" si="215"/>
        <v>9.6325824616043896</v>
      </c>
      <c r="P83" s="18">
        <f t="shared" si="215"/>
        <v>5.7201521756522933</v>
      </c>
      <c r="Q83" s="18">
        <f t="shared" si="216"/>
        <v>6.6200232264970627</v>
      </c>
      <c r="S83" s="18">
        <f t="shared" si="217"/>
        <v>7.0085307543548581</v>
      </c>
      <c r="T83" s="18">
        <f t="shared" si="218"/>
        <v>5.1009882337385459</v>
      </c>
      <c r="U83" s="18">
        <f t="shared" si="219"/>
        <v>9.4439160518855694</v>
      </c>
      <c r="W83" t="str">
        <f t="shared" ref="W83:W106" si="256">A83</f>
        <v>12 Other managers and proprietors</v>
      </c>
      <c r="X83" s="18">
        <f t="shared" si="220"/>
        <v>0.42150914709002674</v>
      </c>
      <c r="Y83" s="18">
        <f t="shared" si="220"/>
        <v>13.947080968423652</v>
      </c>
      <c r="Z83" s="18">
        <f t="shared" si="220"/>
        <v>5.3236924740997393</v>
      </c>
      <c r="AA83" s="18">
        <f t="shared" si="220"/>
        <v>2.4641589175506073</v>
      </c>
      <c r="AB83" s="18">
        <f t="shared" si="221"/>
        <v>4.0377224628970421</v>
      </c>
      <c r="AD83" s="18">
        <f t="shared" si="222"/>
        <v>3.4086047555189847</v>
      </c>
      <c r="AE83" s="18">
        <f t="shared" si="223"/>
        <v>4.4635351351840713</v>
      </c>
      <c r="AF83" s="18">
        <f t="shared" si="224"/>
        <v>6.5182835463254429</v>
      </c>
      <c r="AH83" t="str">
        <f t="shared" ref="AH83:AH106" si="257">L83</f>
        <v>12 Other managers and proprietors</v>
      </c>
      <c r="AI83" s="18">
        <f t="shared" si="225"/>
        <v>-7.2873835089992678E-2</v>
      </c>
      <c r="AJ83" s="18">
        <f t="shared" si="225"/>
        <v>19.450279049762266</v>
      </c>
      <c r="AK83" s="18">
        <f t="shared" si="225"/>
        <v>3.9047995303583383</v>
      </c>
      <c r="AL83" s="18">
        <f t="shared" si="225"/>
        <v>2.4012174364280714</v>
      </c>
      <c r="AM83" s="18">
        <f t="shared" si="226"/>
        <v>3.863636882456456</v>
      </c>
      <c r="AO83" s="18">
        <f t="shared" si="227"/>
        <v>2.8999782328932966</v>
      </c>
      <c r="AP83" s="18">
        <f t="shared" si="228"/>
        <v>4.197446220813017</v>
      </c>
      <c r="AQ83" s="18">
        <f t="shared" si="229"/>
        <v>5.9757429357544911</v>
      </c>
      <c r="AS83" t="str">
        <f t="shared" ref="AS83:AS106" si="258">W83</f>
        <v>12 Other managers and proprietors</v>
      </c>
      <c r="AT83" s="18">
        <f t="shared" si="230"/>
        <v>-1.0678101018701813E-2</v>
      </c>
      <c r="AU83" s="18">
        <f t="shared" si="230"/>
        <v>13.419164189055754</v>
      </c>
      <c r="AV83" s="18">
        <f t="shared" si="230"/>
        <v>4.5954743173657553</v>
      </c>
      <c r="AW83" s="18">
        <f t="shared" si="230"/>
        <v>1.9144526317107058</v>
      </c>
      <c r="AX83" s="18">
        <f t="shared" si="231"/>
        <v>3.4339338067041147</v>
      </c>
      <c r="AZ83" s="18">
        <f t="shared" si="232"/>
        <v>2.8004025808994193</v>
      </c>
      <c r="BA83" s="18">
        <f t="shared" si="233"/>
        <v>4.0183981207968733</v>
      </c>
      <c r="BB83" s="18">
        <f t="shared" si="234"/>
        <v>5.7678352060704929</v>
      </c>
      <c r="BD83" t="str">
        <f t="shared" ref="BD83:BD106" si="259">AH83</f>
        <v>12 Other managers and proprietors</v>
      </c>
      <c r="BE83" s="18">
        <f t="shared" si="235"/>
        <v>1.5374948239561315</v>
      </c>
      <c r="BF83" s="18">
        <f t="shared" si="235"/>
        <v>-0.91146577191706379</v>
      </c>
      <c r="BG83" s="18">
        <f t="shared" si="235"/>
        <v>3.4949766330162113</v>
      </c>
      <c r="BH83" s="18">
        <f t="shared" si="235"/>
        <v>0.65298469453651808</v>
      </c>
      <c r="BI83" s="18">
        <f t="shared" si="236"/>
        <v>1.4332628699770922</v>
      </c>
      <c r="BK83" s="18">
        <f t="shared" si="237"/>
        <v>1.5915364909143914</v>
      </c>
      <c r="BL83" s="18">
        <f t="shared" si="238"/>
        <v>3.0364654244287248</v>
      </c>
      <c r="BM83" s="18">
        <f t="shared" si="239"/>
        <v>4.1243425366418007</v>
      </c>
      <c r="BO83" t="str">
        <f t="shared" ref="BO83:BO106" si="260">AS83</f>
        <v>12 Other managers and proprietors</v>
      </c>
      <c r="BP83" s="18">
        <f t="shared" si="240"/>
        <v>1.6688849025561225</v>
      </c>
      <c r="BQ83" s="18">
        <f t="shared" si="240"/>
        <v>-2.5430263722165614</v>
      </c>
      <c r="BR83" s="18">
        <f t="shared" si="240"/>
        <v>4.851541656771774</v>
      </c>
      <c r="BS83" s="18">
        <f t="shared" si="240"/>
        <v>-0.16171442266427194</v>
      </c>
      <c r="BT83" s="18">
        <f t="shared" si="241"/>
        <v>1.2257808587437191</v>
      </c>
      <c r="BV83" s="18">
        <f t="shared" si="242"/>
        <v>1.482155527152873</v>
      </c>
      <c r="BW83" s="18">
        <f t="shared" si="243"/>
        <v>3.69419599280294</v>
      </c>
      <c r="BX83" s="18">
        <f t="shared" si="244"/>
        <v>4.6241688361248201</v>
      </c>
      <c r="BZ83" t="str">
        <f t="shared" ref="BZ83:BZ106" si="261">BD83</f>
        <v>12 Other managers and proprietors</v>
      </c>
      <c r="CA83" s="18">
        <f t="shared" si="245"/>
        <v>0.17113503779189188</v>
      </c>
      <c r="CB83" s="18">
        <f t="shared" si="245"/>
        <v>0.9036012729178422</v>
      </c>
      <c r="CC83" s="18">
        <f t="shared" si="245"/>
        <v>0.98664290535550592</v>
      </c>
      <c r="CD83" s="18">
        <f t="shared" si="245"/>
        <v>-2.8927979322002528</v>
      </c>
      <c r="CE83" s="18">
        <f t="shared" si="246"/>
        <v>-1.4608533245501154</v>
      </c>
      <c r="CG83" s="18">
        <f t="shared" si="247"/>
        <v>-1.6164991202481827</v>
      </c>
      <c r="CH83" s="18">
        <f t="shared" si="248"/>
        <v>2.6163795262587941</v>
      </c>
      <c r="CI83" s="18">
        <f t="shared" si="249"/>
        <v>1.532723142784076</v>
      </c>
      <c r="CK83" t="str">
        <f t="shared" ref="CK83:CK106" si="262">BO83</f>
        <v>12 Other managers and proprietors</v>
      </c>
      <c r="CL83" s="18">
        <f t="shared" si="250"/>
        <v>-2.2564458313180435</v>
      </c>
      <c r="CM83" s="18">
        <f t="shared" si="250"/>
        <v>2.5595354834160755</v>
      </c>
      <c r="CN83" s="18">
        <f t="shared" si="250"/>
        <v>-1.7794109259045676</v>
      </c>
      <c r="CO83" s="18">
        <f t="shared" si="250"/>
        <v>-3.6942560910025568</v>
      </c>
      <c r="CP83" s="18">
        <f t="shared" si="251"/>
        <v>-2.7181292081095765</v>
      </c>
      <c r="CR83" s="18">
        <f t="shared" si="252"/>
        <v>-3.0601585655394503</v>
      </c>
      <c r="CS83" s="18">
        <f t="shared" si="253"/>
        <v>1.8509295593588826</v>
      </c>
      <c r="CT83" s="18">
        <f t="shared" si="254"/>
        <v>-0.38310791177373904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8.883147906000243</v>
      </c>
      <c r="C84" s="18">
        <f t="shared" si="210"/>
        <v>-8.9811477172115453</v>
      </c>
      <c r="D84" s="18">
        <f t="shared" si="210"/>
        <v>4.8233084765471279</v>
      </c>
      <c r="E84" s="18">
        <f t="shared" si="210"/>
        <v>3.3597838734386265</v>
      </c>
      <c r="F84" s="18">
        <f t="shared" si="211"/>
        <v>2.9931965146300366</v>
      </c>
      <c r="H84" s="18">
        <f t="shared" si="212"/>
        <v>3.845340817753895</v>
      </c>
      <c r="I84" s="18">
        <f t="shared" si="213"/>
        <v>2.7702134234891762</v>
      </c>
      <c r="J84" s="18">
        <f t="shared" si="214"/>
        <v>5.6105462239379067</v>
      </c>
      <c r="L84" t="str">
        <f t="shared" si="255"/>
        <v>21 Science, research, engineering and technology professionals</v>
      </c>
      <c r="M84" s="18">
        <f t="shared" si="215"/>
        <v>9.7061546297059422</v>
      </c>
      <c r="N84" s="18">
        <f t="shared" si="215"/>
        <v>-4.3343131379907192</v>
      </c>
      <c r="O84" s="18">
        <f t="shared" si="215"/>
        <v>5.2999121010937733</v>
      </c>
      <c r="P84" s="18">
        <f t="shared" si="215"/>
        <v>3.6557515369888272</v>
      </c>
      <c r="Q84" s="18">
        <f t="shared" si="216"/>
        <v>3.6458440960424721</v>
      </c>
      <c r="S84" s="18">
        <f t="shared" si="217"/>
        <v>4.2009326320235685</v>
      </c>
      <c r="T84" s="18">
        <f t="shared" si="218"/>
        <v>2.9590484844424614</v>
      </c>
      <c r="U84" s="18">
        <f t="shared" si="219"/>
        <v>6.0176463245115386</v>
      </c>
      <c r="W84" t="str">
        <f t="shared" si="256"/>
        <v>21 Science, research, engineering and technology professionals</v>
      </c>
      <c r="X84" s="18">
        <f t="shared" si="220"/>
        <v>0.45570647698347511</v>
      </c>
      <c r="Y84" s="18">
        <f t="shared" si="220"/>
        <v>11.180288083795009</v>
      </c>
      <c r="Z84" s="18">
        <f t="shared" si="220"/>
        <v>0.15651979006965355</v>
      </c>
      <c r="AA84" s="18">
        <f t="shared" si="220"/>
        <v>0.32776911736003278</v>
      </c>
      <c r="AB84" s="18">
        <f t="shared" si="221"/>
        <v>0.91999428495688207</v>
      </c>
      <c r="AD84" s="18">
        <f t="shared" si="222"/>
        <v>0.27065349907027247</v>
      </c>
      <c r="AE84" s="18">
        <f t="shared" si="223"/>
        <v>2.2753806918412778</v>
      </c>
      <c r="AF84" s="18">
        <f t="shared" si="224"/>
        <v>2.4739683737696083</v>
      </c>
      <c r="AH84" t="str">
        <f t="shared" si="257"/>
        <v>21 Science, research, engineering and technology professionals</v>
      </c>
      <c r="AI84" s="18">
        <f t="shared" si="225"/>
        <v>-0.97343260132831677</v>
      </c>
      <c r="AJ84" s="18">
        <f t="shared" si="225"/>
        <v>15.173476787247143</v>
      </c>
      <c r="AK84" s="18">
        <f t="shared" si="225"/>
        <v>-7.7443834833235137E-2</v>
      </c>
      <c r="AL84" s="18">
        <f t="shared" si="225"/>
        <v>0.6126402852797419</v>
      </c>
      <c r="AM84" s="18">
        <f t="shared" si="226"/>
        <v>1.2481801431448947</v>
      </c>
      <c r="AO84" s="18">
        <f t="shared" si="227"/>
        <v>0.3820843250132544</v>
      </c>
      <c r="AP84" s="18">
        <f t="shared" si="228"/>
        <v>2.208500609213937</v>
      </c>
      <c r="AQ84" s="18">
        <f t="shared" si="229"/>
        <v>2.4919932822164093</v>
      </c>
      <c r="AS84" t="str">
        <f t="shared" si="258"/>
        <v>21 Science, research, engineering and technology professionals</v>
      </c>
      <c r="AT84" s="18">
        <f t="shared" si="230"/>
        <v>-0.25613028161024509</v>
      </c>
      <c r="AU84" s="18">
        <f t="shared" si="230"/>
        <v>11.035004827328819</v>
      </c>
      <c r="AV84" s="18">
        <f t="shared" si="230"/>
        <v>-1.6743178997834507</v>
      </c>
      <c r="AW84" s="18">
        <f t="shared" si="230"/>
        <v>-0.24818764819567463</v>
      </c>
      <c r="AX84" s="18">
        <f t="shared" si="231"/>
        <v>-2.8739260007992762E-2</v>
      </c>
      <c r="AZ84" s="18">
        <f t="shared" si="232"/>
        <v>-0.72584801888968542</v>
      </c>
      <c r="BA84" s="18">
        <f t="shared" si="233"/>
        <v>1.9115052021175138</v>
      </c>
      <c r="BB84" s="18">
        <f t="shared" si="234"/>
        <v>1.3618223950350394</v>
      </c>
      <c r="BD84" t="str">
        <f t="shared" si="259"/>
        <v>21 Science, research, engineering and technology professionals</v>
      </c>
      <c r="BE84" s="18">
        <f t="shared" si="235"/>
        <v>4.9685198027352495</v>
      </c>
      <c r="BF84" s="18">
        <f t="shared" si="235"/>
        <v>5.9220410811492652</v>
      </c>
      <c r="BG84" s="18">
        <f t="shared" si="235"/>
        <v>-1.0979601766872293</v>
      </c>
      <c r="BH84" s="18">
        <f t="shared" si="235"/>
        <v>-6.8595880474919824E-2</v>
      </c>
      <c r="BI84" s="18">
        <f t="shared" si="236"/>
        <v>-2.8310854810997821E-2</v>
      </c>
      <c r="BK84" s="18">
        <f t="shared" si="237"/>
        <v>-0.41290223251063685</v>
      </c>
      <c r="BL84" s="18">
        <f t="shared" si="238"/>
        <v>1.6952101611606096</v>
      </c>
      <c r="BM84" s="18">
        <f t="shared" si="239"/>
        <v>1.3710224446197516</v>
      </c>
      <c r="BO84" t="str">
        <f t="shared" si="260"/>
        <v>21 Science, research, engineering and technology professionals</v>
      </c>
      <c r="BP84" s="18">
        <f t="shared" si="240"/>
        <v>3.8265860759798098</v>
      </c>
      <c r="BQ84" s="18">
        <f t="shared" si="240"/>
        <v>0.66585508707233121</v>
      </c>
      <c r="BR84" s="18">
        <f t="shared" si="240"/>
        <v>-0.20160424195861948</v>
      </c>
      <c r="BS84" s="18">
        <f t="shared" si="240"/>
        <v>-1.2564967871497745</v>
      </c>
      <c r="BT84" s="18">
        <f t="shared" si="241"/>
        <v>-0.80858604099910414</v>
      </c>
      <c r="BV84" s="18">
        <f t="shared" si="242"/>
        <v>-0.90611073558343191</v>
      </c>
      <c r="BW84" s="18">
        <f t="shared" si="243"/>
        <v>1.93361223677051</v>
      </c>
      <c r="BX84" s="18">
        <f t="shared" si="244"/>
        <v>1.2518713289069838</v>
      </c>
      <c r="BZ84" t="str">
        <f t="shared" si="261"/>
        <v>21 Science, research, engineering and technology professionals</v>
      </c>
      <c r="CA84" s="18">
        <f t="shared" si="245"/>
        <v>1.6207124948527163</v>
      </c>
      <c r="CB84" s="18">
        <f t="shared" si="245"/>
        <v>8.6244663682576661</v>
      </c>
      <c r="CC84" s="18">
        <f t="shared" si="245"/>
        <v>-2.7875067923872732</v>
      </c>
      <c r="CD84" s="18">
        <f t="shared" si="245"/>
        <v>-3.6386305211047354</v>
      </c>
      <c r="CE84" s="18">
        <f t="shared" si="246"/>
        <v>-2.64730440093639</v>
      </c>
      <c r="CG84" s="18">
        <f t="shared" si="247"/>
        <v>-3.3557538317897317</v>
      </c>
      <c r="CH84" s="18">
        <f t="shared" si="248"/>
        <v>1.4850808716629693</v>
      </c>
      <c r="CI84" s="18">
        <f t="shared" si="249"/>
        <v>-1.1026962836159337</v>
      </c>
      <c r="CK84" t="str">
        <f t="shared" si="262"/>
        <v>21 Science, research, engineering and technology professionals</v>
      </c>
      <c r="CL84" s="18">
        <f t="shared" si="250"/>
        <v>3.4298400847500243</v>
      </c>
      <c r="CM84" s="18">
        <f t="shared" si="250"/>
        <v>16.301201644264694</v>
      </c>
      <c r="CN84" s="18">
        <f t="shared" si="250"/>
        <v>-4.7111721603102623</v>
      </c>
      <c r="CO84" s="18">
        <f t="shared" si="250"/>
        <v>-2.2776998070553334</v>
      </c>
      <c r="CP84" s="18">
        <f t="shared" si="251"/>
        <v>-1.9842915353248003</v>
      </c>
      <c r="CR84" s="18">
        <f t="shared" si="252"/>
        <v>-3.0956851065089497</v>
      </c>
      <c r="CS84" s="18">
        <f t="shared" si="253"/>
        <v>1.4269027799010514</v>
      </c>
      <c r="CT84" s="18">
        <f t="shared" si="254"/>
        <v>-0.9947721350831662</v>
      </c>
    </row>
    <row r="85" spans="1:98" x14ac:dyDescent="0.2">
      <c r="A85" t="str">
        <f t="shared" si="209"/>
        <v>22 Health professionals</v>
      </c>
      <c r="B85" s="18">
        <f t="shared" si="210"/>
        <v>14.727512324747893</v>
      </c>
      <c r="C85" s="18">
        <f t="shared" si="210"/>
        <v>-2.7154918629372249</v>
      </c>
      <c r="D85" s="18">
        <f t="shared" si="210"/>
        <v>6.1250254146655303</v>
      </c>
      <c r="E85" s="18">
        <f t="shared" si="210"/>
        <v>4.1475200696481362</v>
      </c>
      <c r="F85" s="18">
        <f t="shared" si="211"/>
        <v>4.3161087509759222</v>
      </c>
      <c r="H85" s="18">
        <f t="shared" si="212"/>
        <v>4.8025599813521502</v>
      </c>
      <c r="I85" s="18">
        <f t="shared" si="213"/>
        <v>3.7117286004376915</v>
      </c>
      <c r="J85" s="18">
        <f t="shared" si="214"/>
        <v>6.9728685494717446</v>
      </c>
      <c r="L85" t="str">
        <f t="shared" si="255"/>
        <v>22 Health professionals</v>
      </c>
      <c r="M85" s="18">
        <f t="shared" si="215"/>
        <v>14.649738944304458</v>
      </c>
      <c r="N85" s="18">
        <f t="shared" si="215"/>
        <v>-1.2834505821173514</v>
      </c>
      <c r="O85" s="18">
        <f t="shared" si="215"/>
        <v>5.3976489994209231</v>
      </c>
      <c r="P85" s="18">
        <f t="shared" si="215"/>
        <v>3.8538535990801037</v>
      </c>
      <c r="Q85" s="18">
        <f t="shared" si="216"/>
        <v>4.0035519318629698</v>
      </c>
      <c r="S85" s="18">
        <f t="shared" si="217"/>
        <v>4.3659230686366568</v>
      </c>
      <c r="T85" s="18">
        <f t="shared" si="218"/>
        <v>3.7318132513513902</v>
      </c>
      <c r="U85" s="18">
        <f t="shared" si="219"/>
        <v>6.6613063508836001</v>
      </c>
      <c r="W85" t="str">
        <f t="shared" si="256"/>
        <v>22 Health professionals</v>
      </c>
      <c r="X85" s="18">
        <f t="shared" si="220"/>
        <v>4.9257652289175891</v>
      </c>
      <c r="Y85" s="18">
        <f t="shared" si="220"/>
        <v>6.1054976968057728</v>
      </c>
      <c r="Z85" s="18">
        <f t="shared" si="220"/>
        <v>1.9581083836458513</v>
      </c>
      <c r="AA85" s="18">
        <f t="shared" si="220"/>
        <v>0.57924345062430049</v>
      </c>
      <c r="AB85" s="18">
        <f t="shared" si="221"/>
        <v>1.3463585382946341</v>
      </c>
      <c r="AD85" s="18">
        <f t="shared" si="222"/>
        <v>1.0367805926340568</v>
      </c>
      <c r="AE85" s="18">
        <f t="shared" si="223"/>
        <v>3.4039487995461304</v>
      </c>
      <c r="AF85" s="18">
        <f t="shared" si="224"/>
        <v>4.0711172063671253</v>
      </c>
      <c r="AH85" t="str">
        <f t="shared" si="257"/>
        <v>22 Health professionals</v>
      </c>
      <c r="AI85" s="18">
        <f t="shared" si="225"/>
        <v>-4.1798145348707294</v>
      </c>
      <c r="AJ85" s="18">
        <f t="shared" si="225"/>
        <v>-2.319244218505534</v>
      </c>
      <c r="AK85" s="18">
        <f t="shared" si="225"/>
        <v>-9.6139877874411805</v>
      </c>
      <c r="AL85" s="18">
        <f t="shared" si="225"/>
        <v>-9.6000214717657517</v>
      </c>
      <c r="AM85" s="18">
        <f t="shared" si="226"/>
        <v>-9.1656943176771648</v>
      </c>
      <c r="AO85" s="18">
        <f t="shared" si="227"/>
        <v>-9.6046771500916339</v>
      </c>
      <c r="AP85" s="18">
        <f t="shared" si="228"/>
        <v>1.2385023310000687</v>
      </c>
      <c r="AQ85" s="18">
        <f t="shared" si="229"/>
        <v>-5.5795414544549722</v>
      </c>
      <c r="AS85" t="str">
        <f t="shared" si="258"/>
        <v>22 Health professionals</v>
      </c>
      <c r="AT85" s="18">
        <f t="shared" si="230"/>
        <v>3.4191492535933676</v>
      </c>
      <c r="AU85" s="18">
        <f t="shared" si="230"/>
        <v>13.600565038969158</v>
      </c>
      <c r="AV85" s="18">
        <f t="shared" si="230"/>
        <v>0.87077122052117151</v>
      </c>
      <c r="AW85" s="18">
        <f t="shared" si="230"/>
        <v>0.66587512951588046</v>
      </c>
      <c r="AX85" s="18">
        <f t="shared" si="231"/>
        <v>1.493766729821977</v>
      </c>
      <c r="AZ85" s="18">
        <f t="shared" si="232"/>
        <v>0.73412754028230331</v>
      </c>
      <c r="BA85" s="18">
        <f t="shared" si="233"/>
        <v>2.9444786635198339</v>
      </c>
      <c r="BB85" s="18">
        <f t="shared" si="234"/>
        <v>3.4422427393761001</v>
      </c>
      <c r="BD85" t="str">
        <f t="shared" si="259"/>
        <v>22 Health professionals</v>
      </c>
      <c r="BE85" s="18">
        <f t="shared" si="235"/>
        <v>9.4095235562046131</v>
      </c>
      <c r="BF85" s="18">
        <f t="shared" si="235"/>
        <v>-9.1879956919514001</v>
      </c>
      <c r="BG85" s="18">
        <f t="shared" si="235"/>
        <v>2.1794985943712764</v>
      </c>
      <c r="BH85" s="18">
        <f t="shared" si="235"/>
        <v>-0.51387566824961928</v>
      </c>
      <c r="BI85" s="18">
        <f t="shared" si="236"/>
        <v>-0.25027631020085872</v>
      </c>
      <c r="BK85" s="18">
        <f t="shared" si="237"/>
        <v>0.37593352474059039</v>
      </c>
      <c r="BL85" s="18">
        <f t="shared" si="238"/>
        <v>3.2425237170136789</v>
      </c>
      <c r="BM85" s="18">
        <f t="shared" si="239"/>
        <v>3.4854021766989263</v>
      </c>
      <c r="BO85" t="str">
        <f t="shared" si="260"/>
        <v>22 Health professionals</v>
      </c>
      <c r="BP85" s="18">
        <f t="shared" si="240"/>
        <v>6.775737594829967</v>
      </c>
      <c r="BQ85" s="18">
        <f t="shared" si="240"/>
        <v>-17.317000372109547</v>
      </c>
      <c r="BR85" s="18">
        <f t="shared" si="240"/>
        <v>1.827366925383167</v>
      </c>
      <c r="BS85" s="18">
        <f t="shared" si="240"/>
        <v>-2.021645262187588</v>
      </c>
      <c r="BT85" s="18">
        <f t="shared" si="241"/>
        <v>-1.8811355000643015</v>
      </c>
      <c r="BV85" s="18">
        <f t="shared" si="242"/>
        <v>-0.75508451011055966</v>
      </c>
      <c r="BW85" s="18">
        <f t="shared" si="243"/>
        <v>2.9115375059480808</v>
      </c>
      <c r="BX85" s="18">
        <f t="shared" si="244"/>
        <v>2.4157730987645287</v>
      </c>
      <c r="BZ85" t="str">
        <f t="shared" si="261"/>
        <v>22 Health professionals</v>
      </c>
      <c r="CA85" s="18">
        <f t="shared" si="245"/>
        <v>6.0826892969344959</v>
      </c>
      <c r="CB85" s="18">
        <f t="shared" si="245"/>
        <v>-23.79472562196483</v>
      </c>
      <c r="CC85" s="18">
        <f t="shared" si="245"/>
        <v>-2.3787356865173637</v>
      </c>
      <c r="CD85" s="18">
        <f t="shared" si="245"/>
        <v>-6.8315987909860372</v>
      </c>
      <c r="CE85" s="18">
        <f t="shared" si="246"/>
        <v>-6.6424168678121953</v>
      </c>
      <c r="CG85" s="18">
        <f t="shared" si="247"/>
        <v>-5.3703490908167506</v>
      </c>
      <c r="CH85" s="18">
        <f t="shared" si="248"/>
        <v>1.8786831818540684</v>
      </c>
      <c r="CI85" s="18">
        <f t="shared" si="249"/>
        <v>-1.8217114958312908</v>
      </c>
      <c r="CK85" t="str">
        <f t="shared" si="262"/>
        <v>22 Health professionals</v>
      </c>
      <c r="CL85" s="18">
        <f t="shared" si="250"/>
        <v>5.6736242719433116</v>
      </c>
      <c r="CM85" s="18">
        <f t="shared" si="250"/>
        <v>25.279565017224193</v>
      </c>
      <c r="CN85" s="18">
        <f t="shared" si="250"/>
        <v>-1.5811275238855838</v>
      </c>
      <c r="CO85" s="18">
        <f t="shared" si="250"/>
        <v>1.5465635866227956</v>
      </c>
      <c r="CP85" s="18">
        <f t="shared" si="251"/>
        <v>1.8873530234853497</v>
      </c>
      <c r="CR85" s="18">
        <f t="shared" si="252"/>
        <v>0.49310902815820068</v>
      </c>
      <c r="CS85" s="18">
        <f t="shared" si="253"/>
        <v>2.4746171921838034</v>
      </c>
      <c r="CT85" s="18">
        <f t="shared" si="254"/>
        <v>2.8284830807168815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5.37720950817</v>
      </c>
      <c r="C86" s="18">
        <f t="shared" si="210"/>
        <v>3.1589438284702842</v>
      </c>
      <c r="D86" s="18">
        <f t="shared" si="210"/>
        <v>3.7853007942312278</v>
      </c>
      <c r="E86" s="18">
        <f t="shared" si="210"/>
        <v>2.4870459503358422</v>
      </c>
      <c r="F86" s="18">
        <f t="shared" si="211"/>
        <v>2.9330265701860148</v>
      </c>
      <c r="H86" s="18">
        <f t="shared" si="212"/>
        <v>2.9179830229912884</v>
      </c>
      <c r="I86" s="18">
        <f t="shared" si="213"/>
        <v>3.3311422287399806</v>
      </c>
      <c r="J86" s="18">
        <f t="shared" si="214"/>
        <v>5.3143741083371721</v>
      </c>
      <c r="L86" t="str">
        <f t="shared" si="255"/>
        <v>23 Teaching and other educational professionals</v>
      </c>
      <c r="M86" s="18">
        <f t="shared" si="215"/>
        <v>6.5193030834510779</v>
      </c>
      <c r="N86" s="18">
        <f t="shared" si="215"/>
        <v>4.158885326641415</v>
      </c>
      <c r="O86" s="18">
        <f t="shared" si="215"/>
        <v>3.5489951388338214</v>
      </c>
      <c r="P86" s="18">
        <f t="shared" si="215"/>
        <v>2.4241673748638393</v>
      </c>
      <c r="Q86" s="18">
        <f t="shared" si="216"/>
        <v>2.882293415055015</v>
      </c>
      <c r="S86" s="18">
        <f t="shared" si="217"/>
        <v>2.7977457295186747</v>
      </c>
      <c r="T86" s="18">
        <f t="shared" si="218"/>
        <v>3.3841918222151435</v>
      </c>
      <c r="U86" s="18">
        <f t="shared" si="219"/>
        <v>5.2686291154438125</v>
      </c>
      <c r="W86" t="str">
        <f t="shared" si="256"/>
        <v>23 Teaching and other educational professionals</v>
      </c>
      <c r="X86" s="18">
        <f t="shared" si="220"/>
        <v>-6.0081588859700048</v>
      </c>
      <c r="Y86" s="18">
        <f t="shared" si="220"/>
        <v>11.914645880366969</v>
      </c>
      <c r="Z86" s="18">
        <f t="shared" si="220"/>
        <v>-3.3229039789731907</v>
      </c>
      <c r="AA86" s="18">
        <f t="shared" si="220"/>
        <v>-3.0616110635677263</v>
      </c>
      <c r="AB86" s="18">
        <f t="shared" si="221"/>
        <v>-2.2697678690918988</v>
      </c>
      <c r="AD86" s="18">
        <f t="shared" si="222"/>
        <v>-3.148787075310211</v>
      </c>
      <c r="AE86" s="18">
        <f t="shared" si="223"/>
        <v>2.4019205729349791</v>
      </c>
      <c r="AF86" s="18">
        <f t="shared" si="224"/>
        <v>0.30337743728301447</v>
      </c>
      <c r="AH86" t="str">
        <f t="shared" si="257"/>
        <v>23 Teaching and other educational professionals</v>
      </c>
      <c r="AI86" s="18">
        <f t="shared" si="225"/>
        <v>-16.726843148275538</v>
      </c>
      <c r="AJ86" s="18">
        <f t="shared" si="225"/>
        <v>-1.8138431420001933</v>
      </c>
      <c r="AK86" s="18">
        <f t="shared" si="225"/>
        <v>-9.248852092190063</v>
      </c>
      <c r="AL86" s="18">
        <f t="shared" si="225"/>
        <v>-0.19901618745783445</v>
      </c>
      <c r="AM86" s="18">
        <f t="shared" si="226"/>
        <v>-3.2187571144995708</v>
      </c>
      <c r="AO86" s="18">
        <f t="shared" si="227"/>
        <v>-3.3117000878912894</v>
      </c>
      <c r="AP86" s="18">
        <f t="shared" si="228"/>
        <v>1.1739432772351011</v>
      </c>
      <c r="AQ86" s="18">
        <f t="shared" si="229"/>
        <v>-1.52001775853563</v>
      </c>
      <c r="AS86" t="str">
        <f t="shared" si="258"/>
        <v>23 Teaching and other educational professionals</v>
      </c>
      <c r="AT86" s="18">
        <f t="shared" si="230"/>
        <v>-4.2220566995423976</v>
      </c>
      <c r="AU86" s="18">
        <f t="shared" si="230"/>
        <v>14.278388347354909</v>
      </c>
      <c r="AV86" s="18">
        <f t="shared" si="230"/>
        <v>-3.7355463842283387</v>
      </c>
      <c r="AW86" s="18">
        <f t="shared" si="230"/>
        <v>-1.70106351054089</v>
      </c>
      <c r="AX86" s="18">
        <f t="shared" si="231"/>
        <v>-1.4177154961915628</v>
      </c>
      <c r="AZ86" s="18">
        <f t="shared" si="232"/>
        <v>-2.3839576270529128</v>
      </c>
      <c r="BA86" s="18">
        <f t="shared" si="233"/>
        <v>2.2321348217631654</v>
      </c>
      <c r="BB86" s="18">
        <f t="shared" si="234"/>
        <v>0.56931940904241252</v>
      </c>
      <c r="BD86" t="str">
        <f t="shared" si="259"/>
        <v>23 Teaching and other educational professionals</v>
      </c>
      <c r="BE86" s="18">
        <f t="shared" si="235"/>
        <v>0.75168449307756458</v>
      </c>
      <c r="BF86" s="18">
        <f t="shared" si="235"/>
        <v>8.7849068299116873</v>
      </c>
      <c r="BG86" s="18">
        <f t="shared" si="235"/>
        <v>0.17862899182559122</v>
      </c>
      <c r="BH86" s="18">
        <f t="shared" si="235"/>
        <v>0.21556314548636379</v>
      </c>
      <c r="BI86" s="18">
        <f t="shared" si="236"/>
        <v>0.71919267578492985</v>
      </c>
      <c r="BK86" s="18">
        <f t="shared" si="237"/>
        <v>0.20325024818139692</v>
      </c>
      <c r="BL86" s="18">
        <f t="shared" si="238"/>
        <v>2.5027278526662977</v>
      </c>
      <c r="BM86" s="18">
        <f t="shared" si="239"/>
        <v>2.6471507874346933</v>
      </c>
      <c r="BO86" t="str">
        <f t="shared" si="260"/>
        <v>23 Teaching and other educational professionals</v>
      </c>
      <c r="BP86" s="18">
        <f t="shared" si="240"/>
        <v>3.4109087766664992E-2</v>
      </c>
      <c r="BQ86" s="18">
        <f t="shared" si="240"/>
        <v>-9.609469253302084</v>
      </c>
      <c r="BR86" s="18">
        <f t="shared" si="240"/>
        <v>9.4520856915636386E-3</v>
      </c>
      <c r="BS86" s="18">
        <f t="shared" si="240"/>
        <v>-2.2632521183571619</v>
      </c>
      <c r="BT86" s="18">
        <f t="shared" si="241"/>
        <v>-2.0382153154189342</v>
      </c>
      <c r="BV86" s="18">
        <f t="shared" si="242"/>
        <v>-1.5114813409545569</v>
      </c>
      <c r="BW86" s="18">
        <f t="shared" si="243"/>
        <v>2.6674468035913002</v>
      </c>
      <c r="BX86" s="18">
        <f t="shared" si="244"/>
        <v>1.6591399402930529</v>
      </c>
      <c r="BZ86" t="str">
        <f t="shared" si="261"/>
        <v>23 Teaching and other educational professionals</v>
      </c>
      <c r="CA86" s="18">
        <f t="shared" si="245"/>
        <v>-1.0756462654897936</v>
      </c>
      <c r="CB86" s="18">
        <f t="shared" si="245"/>
        <v>0.97744640662558169</v>
      </c>
      <c r="CC86" s="18">
        <f t="shared" si="245"/>
        <v>-2.7975086776735103</v>
      </c>
      <c r="CD86" s="18">
        <f t="shared" si="245"/>
        <v>-5.0297315262095239</v>
      </c>
      <c r="CE86" s="18">
        <f t="shared" si="246"/>
        <v>-3.9703156466835976</v>
      </c>
      <c r="CG86" s="18">
        <f t="shared" si="247"/>
        <v>-4.2914119746626733</v>
      </c>
      <c r="CH86" s="18">
        <f t="shared" si="248"/>
        <v>2.0734971639237321</v>
      </c>
      <c r="CI86" s="18">
        <f t="shared" si="249"/>
        <v>-0.86055638712949634</v>
      </c>
      <c r="CK86" t="str">
        <f t="shared" si="262"/>
        <v>23 Teaching and other educational professionals</v>
      </c>
      <c r="CL86" s="18">
        <f t="shared" si="250"/>
        <v>0.98244564725715744</v>
      </c>
      <c r="CM86" s="18">
        <f t="shared" si="250"/>
        <v>37.920079617397207</v>
      </c>
      <c r="CN86" s="18">
        <f t="shared" si="250"/>
        <v>-4.8431933277802379</v>
      </c>
      <c r="CO86" s="18">
        <f t="shared" si="250"/>
        <v>-3.1310318760297884</v>
      </c>
      <c r="CP86" s="18">
        <f t="shared" si="251"/>
        <v>-1.5185134127751798</v>
      </c>
      <c r="CR86" s="18">
        <f t="shared" si="252"/>
        <v>-3.705148271690395</v>
      </c>
      <c r="CS86" s="18">
        <f t="shared" si="253"/>
        <v>1.8991754809701167</v>
      </c>
      <c r="CT86" s="18">
        <f t="shared" si="254"/>
        <v>-0.74676600798454507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10.306702861476968</v>
      </c>
      <c r="C87" s="18">
        <f t="shared" si="210"/>
        <v>1.7456072590465554</v>
      </c>
      <c r="D87" s="18">
        <f t="shared" si="210"/>
        <v>7.1464108238436186</v>
      </c>
      <c r="E87" s="18">
        <f t="shared" si="210"/>
        <v>4.4463444291317655</v>
      </c>
      <c r="F87" s="18">
        <f t="shared" si="211"/>
        <v>5.1104791203759214</v>
      </c>
      <c r="H87" s="18">
        <f t="shared" si="212"/>
        <v>5.3387205010340999</v>
      </c>
      <c r="I87" s="18">
        <f t="shared" si="213"/>
        <v>3.8455185128141167</v>
      </c>
      <c r="J87" s="18">
        <f t="shared" si="214"/>
        <v>7.4615921531091089</v>
      </c>
      <c r="L87" t="str">
        <f t="shared" si="255"/>
        <v>24 Business, media and public service professionals</v>
      </c>
      <c r="M87" s="18">
        <f t="shared" si="215"/>
        <v>11.425797843870233</v>
      </c>
      <c r="N87" s="18">
        <f t="shared" si="215"/>
        <v>0.25451737839985444</v>
      </c>
      <c r="O87" s="18">
        <f t="shared" si="215"/>
        <v>5.4212522500782789</v>
      </c>
      <c r="P87" s="18">
        <f t="shared" si="215"/>
        <v>3.4588304554417082</v>
      </c>
      <c r="Q87" s="18">
        <f t="shared" si="216"/>
        <v>3.8636972465721175</v>
      </c>
      <c r="S87" s="18">
        <f t="shared" si="217"/>
        <v>4.108878150121309</v>
      </c>
      <c r="T87" s="18">
        <f t="shared" si="218"/>
        <v>3.5294497504089417</v>
      </c>
      <c r="U87" s="18">
        <f t="shared" si="219"/>
        <v>6.3328268953726008</v>
      </c>
      <c r="W87" t="str">
        <f t="shared" si="256"/>
        <v>24 Business, media and public service professionals</v>
      </c>
      <c r="X87" s="18">
        <f t="shared" si="220"/>
        <v>1.5300135330647668</v>
      </c>
      <c r="Y87" s="18">
        <f t="shared" si="220"/>
        <v>17.523012803384574</v>
      </c>
      <c r="Z87" s="18">
        <f t="shared" si="220"/>
        <v>1.6671455033263394</v>
      </c>
      <c r="AA87" s="18">
        <f t="shared" si="220"/>
        <v>0.78338206206198802</v>
      </c>
      <c r="AB87" s="18">
        <f t="shared" si="221"/>
        <v>2.0339522695045575</v>
      </c>
      <c r="AD87" s="18">
        <f t="shared" si="222"/>
        <v>1.0771129719903128</v>
      </c>
      <c r="AE87" s="18">
        <f t="shared" si="223"/>
        <v>3.0951272405180807</v>
      </c>
      <c r="AF87" s="18">
        <f t="shared" si="224"/>
        <v>3.817145594032767</v>
      </c>
      <c r="AH87" t="str">
        <f t="shared" si="257"/>
        <v>24 Business, media and public service professionals</v>
      </c>
      <c r="AI87" s="18">
        <f t="shared" si="225"/>
        <v>-1.3402742242503929</v>
      </c>
      <c r="AJ87" s="18">
        <f t="shared" si="225"/>
        <v>19.927546832552089</v>
      </c>
      <c r="AK87" s="18">
        <f t="shared" si="225"/>
        <v>-0.58246993469420749</v>
      </c>
      <c r="AL87" s="18">
        <f t="shared" si="225"/>
        <v>0.43300845411058386</v>
      </c>
      <c r="AM87" s="18">
        <f t="shared" si="226"/>
        <v>1.2307390180475553</v>
      </c>
      <c r="AO87" s="18">
        <f t="shared" si="227"/>
        <v>9.3368372180169246E-2</v>
      </c>
      <c r="AP87" s="18">
        <f t="shared" si="228"/>
        <v>2.1729115669317345</v>
      </c>
      <c r="AQ87" s="18">
        <f t="shared" si="229"/>
        <v>2.2421390774105987</v>
      </c>
      <c r="AS87" t="str">
        <f t="shared" si="258"/>
        <v>24 Business, media and public service professionals</v>
      </c>
      <c r="AT87" s="18">
        <f t="shared" si="230"/>
        <v>0.20267629217740613</v>
      </c>
      <c r="AU87" s="18">
        <f t="shared" si="230"/>
        <v>18.28076202586346</v>
      </c>
      <c r="AV87" s="18">
        <f t="shared" si="230"/>
        <v>1.6120129714856324</v>
      </c>
      <c r="AW87" s="18">
        <f t="shared" si="230"/>
        <v>0.97617938633969281</v>
      </c>
      <c r="AX87" s="18">
        <f t="shared" si="231"/>
        <v>2.1796229503902254</v>
      </c>
      <c r="AZ87" s="18">
        <f t="shared" si="232"/>
        <v>1.1876806022838471</v>
      </c>
      <c r="BA87" s="18">
        <f t="shared" si="233"/>
        <v>2.9302508503674662</v>
      </c>
      <c r="BB87" s="18">
        <f t="shared" si="234"/>
        <v>3.7455521712116635</v>
      </c>
      <c r="BD87" t="str">
        <f t="shared" si="259"/>
        <v>24 Business, media and public service professionals</v>
      </c>
      <c r="BE87" s="18">
        <f t="shared" si="235"/>
        <v>6.1110413955331344</v>
      </c>
      <c r="BF87" s="18">
        <f t="shared" si="235"/>
        <v>9.795431133554878</v>
      </c>
      <c r="BG87" s="18">
        <f t="shared" si="235"/>
        <v>2.0598995626129435</v>
      </c>
      <c r="BH87" s="18">
        <f t="shared" si="235"/>
        <v>0.69749653216821805</v>
      </c>
      <c r="BI87" s="18">
        <f t="shared" si="236"/>
        <v>1.6694368393454839</v>
      </c>
      <c r="BK87" s="18">
        <f t="shared" si="237"/>
        <v>1.1495980379876647</v>
      </c>
      <c r="BL87" s="18">
        <f t="shared" si="238"/>
        <v>2.6336870187096073</v>
      </c>
      <c r="BM87" s="18">
        <f t="shared" si="239"/>
        <v>3.45279898077826</v>
      </c>
      <c r="BO87" t="str">
        <f t="shared" si="260"/>
        <v>24 Business, media and public service professionals</v>
      </c>
      <c r="BP87" s="18">
        <f t="shared" si="240"/>
        <v>3.2578125872650965</v>
      </c>
      <c r="BQ87" s="18">
        <f t="shared" si="240"/>
        <v>-2.823516880156185</v>
      </c>
      <c r="BR87" s="18">
        <f t="shared" si="240"/>
        <v>0.82194838314322283</v>
      </c>
      <c r="BS87" s="18">
        <f t="shared" si="240"/>
        <v>-1.4450278471475175</v>
      </c>
      <c r="BT87" s="18">
        <f t="shared" si="241"/>
        <v>-0.82947207197103801</v>
      </c>
      <c r="BV87" s="18">
        <f t="shared" si="242"/>
        <v>-0.69509010508330693</v>
      </c>
      <c r="BW87" s="18">
        <f t="shared" si="243"/>
        <v>2.4262088340076149</v>
      </c>
      <c r="BX87" s="18">
        <f t="shared" si="244"/>
        <v>1.9367138518311622</v>
      </c>
      <c r="BZ87" t="str">
        <f t="shared" si="261"/>
        <v>24 Business, media and public service professionals</v>
      </c>
      <c r="CA87" s="18">
        <f t="shared" si="245"/>
        <v>2.3326468156869229</v>
      </c>
      <c r="CB87" s="18">
        <f t="shared" si="245"/>
        <v>4.1325716873880758</v>
      </c>
      <c r="CC87" s="18">
        <f t="shared" si="245"/>
        <v>-1.9093537633016688</v>
      </c>
      <c r="CD87" s="18">
        <f t="shared" si="245"/>
        <v>-4.2166952936654063</v>
      </c>
      <c r="CE87" s="18">
        <f t="shared" si="246"/>
        <v>-2.9961611673046118</v>
      </c>
      <c r="CG87" s="18">
        <f t="shared" si="247"/>
        <v>-3.4536758794965539</v>
      </c>
      <c r="CH87" s="18">
        <f t="shared" si="248"/>
        <v>1.8721817393467344</v>
      </c>
      <c r="CI87" s="18">
        <f t="shared" si="249"/>
        <v>-0.61918921507413405</v>
      </c>
      <c r="CK87" t="str">
        <f t="shared" si="262"/>
        <v>24 Business, media and public service professionals</v>
      </c>
      <c r="CL87" s="18">
        <f t="shared" si="250"/>
        <v>2.8246317397019327</v>
      </c>
      <c r="CM87" s="18">
        <f t="shared" si="250"/>
        <v>21.09954387767463</v>
      </c>
      <c r="CN87" s="18">
        <f t="shared" si="250"/>
        <v>-5.2468361176015161</v>
      </c>
      <c r="CO87" s="18">
        <f t="shared" si="250"/>
        <v>-2.7216568884863124</v>
      </c>
      <c r="CP87" s="18">
        <f t="shared" si="251"/>
        <v>-2.188020679263003</v>
      </c>
      <c r="CR87" s="18">
        <f t="shared" si="252"/>
        <v>-3.5707734438240268</v>
      </c>
      <c r="CS87" s="18">
        <f t="shared" si="253"/>
        <v>1.5891898303306951</v>
      </c>
      <c r="CT87" s="18">
        <f t="shared" si="254"/>
        <v>-1.1054782223496873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9.6885938375785852</v>
      </c>
      <c r="C88" s="18">
        <f t="shared" si="210"/>
        <v>-3.8245319828204338</v>
      </c>
      <c r="D88" s="18">
        <f t="shared" si="210"/>
        <v>3.6706634405024197</v>
      </c>
      <c r="E88" s="18">
        <f t="shared" si="210"/>
        <v>4.9617457522343811</v>
      </c>
      <c r="F88" s="18">
        <f t="shared" si="211"/>
        <v>3.9868408611414941</v>
      </c>
      <c r="H88" s="18">
        <f t="shared" si="212"/>
        <v>4.5296082722378728</v>
      </c>
      <c r="I88" s="18">
        <f t="shared" si="213"/>
        <v>3.2822144920533924</v>
      </c>
      <c r="J88" s="18">
        <f t="shared" si="214"/>
        <v>6.4859742755674299</v>
      </c>
      <c r="L88" t="str">
        <f t="shared" si="255"/>
        <v>31 Science, engineering and technology associate professionals</v>
      </c>
      <c r="M88" s="18">
        <f t="shared" si="215"/>
        <v>10.169863017673286</v>
      </c>
      <c r="N88" s="18">
        <f t="shared" si="215"/>
        <v>-4.0060508389964333</v>
      </c>
      <c r="O88" s="18">
        <f t="shared" si="215"/>
        <v>1.2813238800799542</v>
      </c>
      <c r="P88" s="18">
        <f t="shared" si="215"/>
        <v>3.3988681892814343</v>
      </c>
      <c r="Q88" s="18">
        <f t="shared" si="216"/>
        <v>2.256408405249366</v>
      </c>
      <c r="S88" s="18">
        <f t="shared" si="217"/>
        <v>2.6881460618930486</v>
      </c>
      <c r="T88" s="18">
        <f t="shared" si="218"/>
        <v>2.6988939430587333</v>
      </c>
      <c r="U88" s="18">
        <f t="shared" si="219"/>
        <v>4.6582844977791193</v>
      </c>
      <c r="W88" t="str">
        <f t="shared" si="256"/>
        <v>31 Science, engineering and technology associate professionals</v>
      </c>
      <c r="X88" s="18">
        <f t="shared" si="220"/>
        <v>1.6553528595777633</v>
      </c>
      <c r="Y88" s="18">
        <f t="shared" si="220"/>
        <v>11.450991333227512</v>
      </c>
      <c r="Z88" s="18">
        <f t="shared" si="220"/>
        <v>-1.9619287291837373</v>
      </c>
      <c r="AA88" s="18">
        <f t="shared" si="220"/>
        <v>0.90940140418576121</v>
      </c>
      <c r="AB88" s="18">
        <f t="shared" si="221"/>
        <v>0.6261546507638549</v>
      </c>
      <c r="AD88" s="18">
        <f t="shared" si="222"/>
        <v>-5.6932967524780942E-2</v>
      </c>
      <c r="AE88" s="18">
        <f t="shared" si="223"/>
        <v>2.3448010010834519</v>
      </c>
      <c r="AF88" s="18">
        <f t="shared" si="224"/>
        <v>2.3036923211497973</v>
      </c>
      <c r="AH88" t="str">
        <f t="shared" si="257"/>
        <v>31 Science, engineering and technology associate professionals</v>
      </c>
      <c r="AI88" s="18">
        <f t="shared" si="225"/>
        <v>3.0575975631899732</v>
      </c>
      <c r="AJ88" s="18">
        <f t="shared" si="225"/>
        <v>18.854257595732026</v>
      </c>
      <c r="AK88" s="18">
        <f t="shared" si="225"/>
        <v>-0.19903412929488384</v>
      </c>
      <c r="AL88" s="18">
        <f t="shared" si="225"/>
        <v>2.6689347954943488</v>
      </c>
      <c r="AM88" s="18">
        <f t="shared" si="226"/>
        <v>2.6992895392970118</v>
      </c>
      <c r="AO88" s="18">
        <f t="shared" si="227"/>
        <v>1.7039027995329636</v>
      </c>
      <c r="AP88" s="18">
        <f t="shared" si="228"/>
        <v>2.7425364448226075</v>
      </c>
      <c r="AQ88" s="18">
        <f t="shared" si="229"/>
        <v>3.9538893433155087</v>
      </c>
      <c r="AS88" t="str">
        <f t="shared" si="258"/>
        <v>31 Science, engineering and technology associate professionals</v>
      </c>
      <c r="AT88" s="18">
        <f t="shared" si="230"/>
        <v>-0.75562465620985231</v>
      </c>
      <c r="AU88" s="18">
        <f t="shared" si="230"/>
        <v>9.0680820702617062</v>
      </c>
      <c r="AV88" s="18">
        <f t="shared" si="230"/>
        <v>-3.9619619851460119</v>
      </c>
      <c r="AW88" s="18">
        <f t="shared" si="230"/>
        <v>-0.23383690142779745</v>
      </c>
      <c r="AX88" s="18">
        <f t="shared" si="231"/>
        <v>-0.86336506018480641</v>
      </c>
      <c r="AZ88" s="18">
        <f t="shared" si="232"/>
        <v>-1.4923542903575782</v>
      </c>
      <c r="BA88" s="18">
        <f t="shared" si="233"/>
        <v>1.8193933450299182</v>
      </c>
      <c r="BB88" s="18">
        <f t="shared" si="234"/>
        <v>0.68997128389360896</v>
      </c>
      <c r="BD88" t="str">
        <f t="shared" si="259"/>
        <v>31 Science, engineering and technology associate professionals</v>
      </c>
      <c r="BE88" s="18">
        <f t="shared" si="235"/>
        <v>2.0184192714974403</v>
      </c>
      <c r="BF88" s="18">
        <f t="shared" si="235"/>
        <v>7.9746292410254771</v>
      </c>
      <c r="BG88" s="18">
        <f t="shared" si="235"/>
        <v>-4.8621953947469372</v>
      </c>
      <c r="BH88" s="18">
        <f t="shared" si="235"/>
        <v>-1.7919456530371858</v>
      </c>
      <c r="BI88" s="18">
        <f t="shared" si="236"/>
        <v>-2.1839995446417904</v>
      </c>
      <c r="BK88" s="18">
        <f t="shared" si="237"/>
        <v>-2.826216339718024</v>
      </c>
      <c r="BL88" s="18">
        <f t="shared" si="238"/>
        <v>1.5530008646204019</v>
      </c>
      <c r="BM88" s="18">
        <f t="shared" si="239"/>
        <v>-0.62280123878215576</v>
      </c>
      <c r="BO88" t="str">
        <f t="shared" si="260"/>
        <v>31 Science, engineering and technology associate professionals</v>
      </c>
      <c r="BP88" s="18">
        <f t="shared" si="240"/>
        <v>4.4327786576680905</v>
      </c>
      <c r="BQ88" s="18">
        <f t="shared" si="240"/>
        <v>2.2303193708533842</v>
      </c>
      <c r="BR88" s="18">
        <f t="shared" si="240"/>
        <v>-2.8303245364597607</v>
      </c>
      <c r="BS88" s="18">
        <f t="shared" si="240"/>
        <v>-0.68289001867258836</v>
      </c>
      <c r="BT88" s="18">
        <f t="shared" si="241"/>
        <v>-1.1806168969429875</v>
      </c>
      <c r="BV88" s="18">
        <f t="shared" si="242"/>
        <v>-1.403923496520465</v>
      </c>
      <c r="BW88" s="18">
        <f t="shared" si="243"/>
        <v>1.9164345089256685</v>
      </c>
      <c r="BX88" s="18">
        <f t="shared" si="244"/>
        <v>0.86744698663077102</v>
      </c>
      <c r="BZ88" t="str">
        <f t="shared" si="261"/>
        <v>31 Science, engineering and technology associate professionals</v>
      </c>
      <c r="CA88" s="18">
        <f t="shared" si="245"/>
        <v>2.9079097575082313</v>
      </c>
      <c r="CB88" s="18">
        <f t="shared" si="245"/>
        <v>14.379673755037082</v>
      </c>
      <c r="CC88" s="18">
        <f t="shared" si="245"/>
        <v>-5.9729642927047299</v>
      </c>
      <c r="CD88" s="18">
        <f t="shared" si="245"/>
        <v>-2.801206765907116</v>
      </c>
      <c r="CE88" s="18">
        <f t="shared" si="246"/>
        <v>-2.8201259835049952</v>
      </c>
      <c r="CG88" s="18">
        <f t="shared" si="247"/>
        <v>-3.8701723674819055</v>
      </c>
      <c r="CH88" s="18">
        <f t="shared" si="248"/>
        <v>1.5067368931884983</v>
      </c>
      <c r="CI88" s="18">
        <f t="shared" si="249"/>
        <v>-1.4384161048585864</v>
      </c>
      <c r="CK88" t="str">
        <f t="shared" si="262"/>
        <v>31 Science, engineering and technology associate professionals</v>
      </c>
      <c r="CL88" s="18">
        <f t="shared" si="250"/>
        <v>4.5904786936193265</v>
      </c>
      <c r="CM88" s="18">
        <f t="shared" si="250"/>
        <v>32.152708229950555</v>
      </c>
      <c r="CN88" s="18">
        <f t="shared" si="250"/>
        <v>-4.6277183223436218</v>
      </c>
      <c r="CO88" s="18">
        <f t="shared" si="250"/>
        <v>1.5109301698966293</v>
      </c>
      <c r="CP88" s="18">
        <f t="shared" si="251"/>
        <v>1.2062161136514371</v>
      </c>
      <c r="CR88" s="18">
        <f t="shared" si="252"/>
        <v>-0.57797698261522479</v>
      </c>
      <c r="CS88" s="18">
        <f t="shared" si="253"/>
        <v>1.927674557106962</v>
      </c>
      <c r="CT88" s="18">
        <f t="shared" si="254"/>
        <v>1.4898015863938463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11.791172547782036</v>
      </c>
      <c r="C89" s="18">
        <f t="shared" si="210"/>
        <v>-10.246921061362768</v>
      </c>
      <c r="D89" s="18">
        <f t="shared" si="210"/>
        <v>7.432629980536487</v>
      </c>
      <c r="E89" s="18">
        <f t="shared" si="210"/>
        <v>6.8851176354252752</v>
      </c>
      <c r="F89" s="18">
        <f t="shared" si="211"/>
        <v>5.893407692982211</v>
      </c>
      <c r="H89" s="18">
        <f t="shared" si="212"/>
        <v>7.0673110122785099</v>
      </c>
      <c r="I89" s="18">
        <f t="shared" si="213"/>
        <v>4.7765718387628775</v>
      </c>
      <c r="J89" s="18">
        <f t="shared" si="214"/>
        <v>9.3056427372982817</v>
      </c>
      <c r="L89" t="str">
        <f t="shared" si="255"/>
        <v>32 Health and social care associate professionals</v>
      </c>
      <c r="M89" s="18">
        <f t="shared" si="215"/>
        <v>14.475537522197346</v>
      </c>
      <c r="N89" s="18">
        <f t="shared" si="215"/>
        <v>2.4661666666555337</v>
      </c>
      <c r="O89" s="18">
        <f t="shared" si="215"/>
        <v>5.560795850188649</v>
      </c>
      <c r="P89" s="18">
        <f t="shared" si="215"/>
        <v>5.797825467088491</v>
      </c>
      <c r="Q89" s="18">
        <f t="shared" si="216"/>
        <v>5.5124782918796855</v>
      </c>
      <c r="S89" s="18">
        <f t="shared" si="217"/>
        <v>5.7187565166229026</v>
      </c>
      <c r="T89" s="18">
        <f t="shared" si="218"/>
        <v>4.2351589305353432</v>
      </c>
      <c r="U89" s="18">
        <f t="shared" si="219"/>
        <v>7.9858315211769337</v>
      </c>
      <c r="W89" t="str">
        <f t="shared" si="256"/>
        <v>32 Health and social care associate professionals</v>
      </c>
      <c r="X89" s="18">
        <f t="shared" si="220"/>
        <v>5.2022894225625116</v>
      </c>
      <c r="Y89" s="18">
        <f t="shared" si="220"/>
        <v>11.426946465054755</v>
      </c>
      <c r="Z89" s="18">
        <f t="shared" si="220"/>
        <v>1.9805423065750949</v>
      </c>
      <c r="AA89" s="18">
        <f t="shared" si="220"/>
        <v>1.7883574825633186</v>
      </c>
      <c r="AB89" s="18">
        <f t="shared" si="221"/>
        <v>2.4259185612703238</v>
      </c>
      <c r="AD89" s="18">
        <f t="shared" si="222"/>
        <v>1.8523788149363174</v>
      </c>
      <c r="AE89" s="18">
        <f t="shared" si="223"/>
        <v>3.8072175154433063</v>
      </c>
      <c r="AF89" s="18">
        <f t="shared" si="224"/>
        <v>4.9646611192546208</v>
      </c>
      <c r="AH89" t="str">
        <f t="shared" si="257"/>
        <v>32 Health and social care associate professionals</v>
      </c>
      <c r="AI89" s="18">
        <f t="shared" si="225"/>
        <v>-1.758362763200072</v>
      </c>
      <c r="AJ89" s="18">
        <f t="shared" si="225"/>
        <v>5.8762551349480052</v>
      </c>
      <c r="AK89" s="18">
        <f t="shared" si="225"/>
        <v>-5.443792156617155</v>
      </c>
      <c r="AL89" s="18">
        <f t="shared" si="225"/>
        <v>-4.6810767228430361</v>
      </c>
      <c r="AM89" s="18">
        <f t="shared" si="226"/>
        <v>-4.2938149261323773</v>
      </c>
      <c r="AO89" s="18">
        <f t="shared" si="227"/>
        <v>-4.9359963465627104</v>
      </c>
      <c r="AP89" s="18">
        <f t="shared" si="228"/>
        <v>1.7897040368953565</v>
      </c>
      <c r="AQ89" s="18">
        <f t="shared" si="229"/>
        <v>-1.7032432889610094</v>
      </c>
      <c r="AS89" t="str">
        <f t="shared" si="258"/>
        <v>32 Health and social care associate professionals</v>
      </c>
      <c r="AT89" s="18">
        <f t="shared" si="230"/>
        <v>2.6091781198458897</v>
      </c>
      <c r="AU89" s="18">
        <f t="shared" si="230"/>
        <v>17.292978084595887</v>
      </c>
      <c r="AV89" s="18">
        <f t="shared" si="230"/>
        <v>-1.0527710958275649</v>
      </c>
      <c r="AW89" s="18">
        <f t="shared" si="230"/>
        <v>0.94505994831317608</v>
      </c>
      <c r="AX89" s="18">
        <f t="shared" si="231"/>
        <v>1.2619545829336998</v>
      </c>
      <c r="AZ89" s="18">
        <f t="shared" si="232"/>
        <v>0.27467402466496704</v>
      </c>
      <c r="BA89" s="18">
        <f t="shared" si="233"/>
        <v>3.0170648408644585</v>
      </c>
      <c r="BB89" s="18">
        <f t="shared" si="234"/>
        <v>3.1994827054790731</v>
      </c>
      <c r="BD89" t="str">
        <f t="shared" si="259"/>
        <v>32 Health and social care associate professionals</v>
      </c>
      <c r="BE89" s="18">
        <f t="shared" si="235"/>
        <v>8.6808685893427153</v>
      </c>
      <c r="BF89" s="18">
        <f t="shared" si="235"/>
        <v>-5.1785476619377828</v>
      </c>
      <c r="BG89" s="18">
        <f t="shared" si="235"/>
        <v>0.85244629538470118</v>
      </c>
      <c r="BH89" s="18">
        <f t="shared" si="235"/>
        <v>0.30714270748291028</v>
      </c>
      <c r="BI89" s="18">
        <f t="shared" si="236"/>
        <v>0.12466740398735521</v>
      </c>
      <c r="BK89" s="18">
        <f t="shared" si="237"/>
        <v>0.48858217744673915</v>
      </c>
      <c r="BL89" s="18">
        <f t="shared" si="238"/>
        <v>3.1877227229666349</v>
      </c>
      <c r="BM89" s="18">
        <f t="shared" si="239"/>
        <v>3.5066116974165062</v>
      </c>
      <c r="BO89" t="str">
        <f t="shared" si="260"/>
        <v>32 Health and social care associate professionals</v>
      </c>
      <c r="BP89" s="18">
        <f t="shared" si="240"/>
        <v>5.7472644652319049</v>
      </c>
      <c r="BQ89" s="18">
        <f t="shared" si="240"/>
        <v>-17.305430907826846</v>
      </c>
      <c r="BR89" s="18">
        <f t="shared" si="240"/>
        <v>5.9869810005963586E-2</v>
      </c>
      <c r="BS89" s="18">
        <f t="shared" si="240"/>
        <v>-2.2970415579884995</v>
      </c>
      <c r="BT89" s="18">
        <f t="shared" si="241"/>
        <v>-2.5872368484287755</v>
      </c>
      <c r="BV89" s="18">
        <f t="shared" si="242"/>
        <v>-1.5176384786462549</v>
      </c>
      <c r="BW89" s="18">
        <f t="shared" si="243"/>
        <v>2.7941909870703663</v>
      </c>
      <c r="BX89" s="18">
        <f t="shared" si="244"/>
        <v>1.8005933674347441</v>
      </c>
      <c r="BZ89" t="str">
        <f t="shared" si="261"/>
        <v>32 Health and social care associate professionals</v>
      </c>
      <c r="CA89" s="18">
        <f t="shared" si="245"/>
        <v>0.842885880458355</v>
      </c>
      <c r="CB89" s="18">
        <f t="shared" si="245"/>
        <v>-17.547828166071611</v>
      </c>
      <c r="CC89" s="18">
        <f t="shared" si="245"/>
        <v>-4.7449203269182778</v>
      </c>
      <c r="CD89" s="18">
        <f t="shared" si="245"/>
        <v>-5.7787930971096468</v>
      </c>
      <c r="CE89" s="18">
        <f t="shared" si="246"/>
        <v>-6.2420526471528959</v>
      </c>
      <c r="CG89" s="18">
        <f t="shared" si="247"/>
        <v>-5.4354217126119213</v>
      </c>
      <c r="CH89" s="18">
        <f t="shared" si="248"/>
        <v>1.7711526863988913</v>
      </c>
      <c r="CI89" s="18">
        <f t="shared" si="249"/>
        <v>-2.0430229971599823</v>
      </c>
      <c r="CK89" t="str">
        <f t="shared" si="262"/>
        <v>32 Health and social care associate professionals</v>
      </c>
      <c r="CL89" s="18">
        <f t="shared" si="250"/>
        <v>2.7420680934478137</v>
      </c>
      <c r="CM89" s="18">
        <f t="shared" si="250"/>
        <v>17.462001068003531</v>
      </c>
      <c r="CN89" s="18">
        <f t="shared" si="250"/>
        <v>-5.4874969922854238</v>
      </c>
      <c r="CO89" s="18">
        <f t="shared" si="250"/>
        <v>-0.54842978334737058</v>
      </c>
      <c r="CP89" s="18">
        <f t="shared" si="251"/>
        <v>-1.0954525141936955</v>
      </c>
      <c r="CR89" s="18">
        <f t="shared" si="252"/>
        <v>-2.2228176654819687</v>
      </c>
      <c r="CS89" s="18">
        <f t="shared" si="253"/>
        <v>1.8623553059227804</v>
      </c>
      <c r="CT89" s="18">
        <f t="shared" si="254"/>
        <v>0.21447430111281029</v>
      </c>
    </row>
    <row r="90" spans="1:98" x14ac:dyDescent="0.2">
      <c r="A90" t="str">
        <f t="shared" si="209"/>
        <v>33 Protective service occupations</v>
      </c>
      <c r="B90" s="18">
        <f t="shared" si="210"/>
        <v>10.749765523629605</v>
      </c>
      <c r="C90" s="18">
        <f t="shared" si="210"/>
        <v>-9.4956062180344247</v>
      </c>
      <c r="D90" s="18">
        <f t="shared" si="210"/>
        <v>10.031166134804792</v>
      </c>
      <c r="E90" s="18">
        <f t="shared" si="210"/>
        <v>6.0453377224940041</v>
      </c>
      <c r="F90" s="18">
        <f t="shared" si="211"/>
        <v>6.2179101474683751</v>
      </c>
      <c r="H90" s="18">
        <f t="shared" si="212"/>
        <v>7.3576405592316041</v>
      </c>
      <c r="I90" s="18">
        <f t="shared" si="213"/>
        <v>3.7043056530205565</v>
      </c>
      <c r="J90" s="18">
        <f t="shared" si="214"/>
        <v>8.9676293492616299</v>
      </c>
      <c r="L90" t="str">
        <f t="shared" si="255"/>
        <v>33 Protective service occupations</v>
      </c>
      <c r="M90" s="18">
        <f t="shared" si="215"/>
        <v>8.5649692065008498</v>
      </c>
      <c r="N90" s="18">
        <f t="shared" si="215"/>
        <v>-7.3404612221692034</v>
      </c>
      <c r="O90" s="18">
        <f t="shared" si="215"/>
        <v>9.0561847667682152</v>
      </c>
      <c r="P90" s="18">
        <f t="shared" si="215"/>
        <v>5.7058973512713607</v>
      </c>
      <c r="Q90" s="18">
        <f t="shared" si="216"/>
        <v>5.8664531290775868</v>
      </c>
      <c r="S90" s="18">
        <f t="shared" si="217"/>
        <v>6.8110648984270883</v>
      </c>
      <c r="T90" s="18">
        <f t="shared" si="218"/>
        <v>3.1656873477561964</v>
      </c>
      <c r="U90" s="18">
        <f t="shared" si="219"/>
        <v>8.2471892681134982</v>
      </c>
      <c r="W90" t="str">
        <f t="shared" si="256"/>
        <v>33 Protective service occupations</v>
      </c>
      <c r="X90" s="18">
        <f t="shared" si="220"/>
        <v>0.88540728801378421</v>
      </c>
      <c r="Y90" s="18">
        <f t="shared" si="220"/>
        <v>18.644503153166902</v>
      </c>
      <c r="Z90" s="18">
        <f t="shared" si="220"/>
        <v>5.4352770984852805</v>
      </c>
      <c r="AA90" s="18">
        <f t="shared" si="220"/>
        <v>3.9432844665739486</v>
      </c>
      <c r="AB90" s="18">
        <f t="shared" si="221"/>
        <v>5.2740561032457389</v>
      </c>
      <c r="AD90" s="18">
        <f t="shared" si="222"/>
        <v>4.4382545919584349</v>
      </c>
      <c r="AE90" s="18">
        <f t="shared" si="223"/>
        <v>3.3275880158605498</v>
      </c>
      <c r="AF90" s="18">
        <f t="shared" si="224"/>
        <v>6.4455055303103803</v>
      </c>
      <c r="AH90" t="str">
        <f t="shared" si="257"/>
        <v>33 Protective service occupations</v>
      </c>
      <c r="AI90" s="18">
        <f t="shared" si="225"/>
        <v>0.76243801777193809</v>
      </c>
      <c r="AJ90" s="18">
        <f t="shared" si="225"/>
        <v>16.542270799412663</v>
      </c>
      <c r="AK90" s="18">
        <f t="shared" si="225"/>
        <v>5.2348018759569959</v>
      </c>
      <c r="AL90" s="18">
        <f t="shared" si="225"/>
        <v>3.6046647076276361</v>
      </c>
      <c r="AM90" s="18">
        <f t="shared" si="226"/>
        <v>4.8798588997628345</v>
      </c>
      <c r="AO90" s="18">
        <f t="shared" si="227"/>
        <v>4.1452185374576622</v>
      </c>
      <c r="AP90" s="18">
        <f t="shared" si="228"/>
        <v>2.9246182420198163</v>
      </c>
      <c r="AQ90" s="18">
        <f t="shared" si="229"/>
        <v>5.9509776340775922</v>
      </c>
      <c r="AS90" t="str">
        <f t="shared" si="258"/>
        <v>33 Protective service occupations</v>
      </c>
      <c r="AT90" s="18">
        <f t="shared" si="230"/>
        <v>-2.4098540253094103</v>
      </c>
      <c r="AU90" s="18">
        <f t="shared" si="230"/>
        <v>14.046035263656886</v>
      </c>
      <c r="AV90" s="18">
        <f t="shared" si="230"/>
        <v>2.262972179499112</v>
      </c>
      <c r="AW90" s="18">
        <f t="shared" si="230"/>
        <v>1.92456372072356</v>
      </c>
      <c r="AX90" s="18">
        <f t="shared" si="231"/>
        <v>2.7492838655519325</v>
      </c>
      <c r="AZ90" s="18">
        <f t="shared" si="232"/>
        <v>2.0372419279887088</v>
      </c>
      <c r="BA90" s="18">
        <f t="shared" si="233"/>
        <v>2.5821164098776883</v>
      </c>
      <c r="BB90" s="18">
        <f t="shared" si="234"/>
        <v>4.0694146799711062</v>
      </c>
      <c r="BD90" t="str">
        <f t="shared" si="259"/>
        <v>33 Protective service occupations</v>
      </c>
      <c r="BE90" s="18">
        <f t="shared" si="235"/>
        <v>1.5653773044853825</v>
      </c>
      <c r="BF90" s="18">
        <f t="shared" si="235"/>
        <v>4.9134248933465186</v>
      </c>
      <c r="BG90" s="18">
        <f t="shared" si="235"/>
        <v>3.0929488865045096</v>
      </c>
      <c r="BH90" s="18">
        <f t="shared" si="235"/>
        <v>0.62853161079665654</v>
      </c>
      <c r="BI90" s="18">
        <f t="shared" si="236"/>
        <v>1.6568625669107773</v>
      </c>
      <c r="BK90" s="18">
        <f t="shared" si="237"/>
        <v>1.4433877926633532</v>
      </c>
      <c r="BL90" s="18">
        <f t="shared" si="238"/>
        <v>1.7859738331968744</v>
      </c>
      <c r="BM90" s="18">
        <f t="shared" si="239"/>
        <v>2.9379020207792816</v>
      </c>
      <c r="BO90" t="str">
        <f t="shared" si="260"/>
        <v>33 Protective service occupations</v>
      </c>
      <c r="BP90" s="18">
        <f t="shared" si="240"/>
        <v>2.1345857538061175</v>
      </c>
      <c r="BQ90" s="18">
        <f t="shared" si="240"/>
        <v>-2.987305587035638</v>
      </c>
      <c r="BR90" s="18">
        <f t="shared" si="240"/>
        <v>3.3705276496976744</v>
      </c>
      <c r="BS90" s="18">
        <f t="shared" si="240"/>
        <v>-0.9455177223068878</v>
      </c>
      <c r="BT90" s="18">
        <f t="shared" si="241"/>
        <v>0.25293532781316408</v>
      </c>
      <c r="BV90" s="18">
        <f t="shared" si="242"/>
        <v>0.47276002305498555</v>
      </c>
      <c r="BW90" s="18">
        <f t="shared" si="243"/>
        <v>2.0302136759962064</v>
      </c>
      <c r="BX90" s="18">
        <f t="shared" si="244"/>
        <v>2.3900565808604002</v>
      </c>
      <c r="BZ90" t="str">
        <f t="shared" si="261"/>
        <v>33 Protective service occupations</v>
      </c>
      <c r="CA90" s="18">
        <f t="shared" si="245"/>
        <v>-0.25506540676621947</v>
      </c>
      <c r="CB90" s="18">
        <f t="shared" si="245"/>
        <v>2.5029260080314142</v>
      </c>
      <c r="CC90" s="18">
        <f t="shared" si="245"/>
        <v>0.30944622498578767</v>
      </c>
      <c r="CD90" s="18">
        <f t="shared" si="245"/>
        <v>-4.6051652310708624</v>
      </c>
      <c r="CE90" s="18">
        <f t="shared" si="246"/>
        <v>-2.6595439222352968</v>
      </c>
      <c r="CG90" s="18">
        <f t="shared" si="247"/>
        <v>-2.9943155382523234</v>
      </c>
      <c r="CH90" s="18">
        <f t="shared" si="248"/>
        <v>1.8322614850392549</v>
      </c>
      <c r="CI90" s="18">
        <f t="shared" si="249"/>
        <v>-0.36338784521893208</v>
      </c>
      <c r="CK90" t="str">
        <f t="shared" si="262"/>
        <v>33 Protective service occupations</v>
      </c>
      <c r="CL90" s="18">
        <f t="shared" si="250"/>
        <v>-5.4382101016990152</v>
      </c>
      <c r="CM90" s="18">
        <f t="shared" si="250"/>
        <v>12.284601545403341</v>
      </c>
      <c r="CN90" s="18">
        <f t="shared" si="250"/>
        <v>-5.5021157916058545</v>
      </c>
      <c r="CO90" s="18">
        <f t="shared" si="250"/>
        <v>-1.8977921394767949</v>
      </c>
      <c r="CP90" s="18">
        <f t="shared" si="251"/>
        <v>-2.2169335159286541</v>
      </c>
      <c r="CR90" s="18">
        <f t="shared" si="252"/>
        <v>-3.114255095350249</v>
      </c>
      <c r="CS90" s="18">
        <f t="shared" si="253"/>
        <v>1.0994497967889094</v>
      </c>
      <c r="CT90" s="18">
        <f t="shared" si="254"/>
        <v>-1.4734169706331457</v>
      </c>
    </row>
    <row r="91" spans="1:98" x14ac:dyDescent="0.2">
      <c r="A91" t="str">
        <f t="shared" si="209"/>
        <v>34 Culture, media and sports occupations</v>
      </c>
      <c r="B91" s="18">
        <f t="shared" si="210"/>
        <v>11.629609624504432</v>
      </c>
      <c r="C91" s="18">
        <f t="shared" si="210"/>
        <v>1.0923996855816354</v>
      </c>
      <c r="D91" s="18">
        <f t="shared" si="210"/>
        <v>3.871808615762351</v>
      </c>
      <c r="E91" s="18">
        <f t="shared" si="210"/>
        <v>3.7722058169895378</v>
      </c>
      <c r="F91" s="18">
        <f t="shared" si="211"/>
        <v>3.633720802248197</v>
      </c>
      <c r="H91" s="18">
        <f t="shared" si="212"/>
        <v>3.8053961332508157</v>
      </c>
      <c r="I91" s="18">
        <f t="shared" si="213"/>
        <v>3.5033811799086934</v>
      </c>
      <c r="J91" s="18">
        <f t="shared" si="214"/>
        <v>6.0898809452646141</v>
      </c>
      <c r="L91" t="str">
        <f t="shared" si="255"/>
        <v>34 Culture, media and sports occupations</v>
      </c>
      <c r="M91" s="18">
        <f t="shared" si="215"/>
        <v>9.6750274863649075</v>
      </c>
      <c r="N91" s="18">
        <f t="shared" si="215"/>
        <v>-4.5083731688100315E-3</v>
      </c>
      <c r="O91" s="18">
        <f t="shared" si="215"/>
        <v>2.2564224125924737</v>
      </c>
      <c r="P91" s="18">
        <f t="shared" si="215"/>
        <v>3.2066504673814444</v>
      </c>
      <c r="Q91" s="18">
        <f t="shared" si="216"/>
        <v>2.7056626765236125</v>
      </c>
      <c r="S91" s="18">
        <f t="shared" si="217"/>
        <v>2.8889306916462631</v>
      </c>
      <c r="T91" s="18">
        <f t="shared" si="218"/>
        <v>3.2157880983266995</v>
      </c>
      <c r="U91" s="18">
        <f t="shared" si="219"/>
        <v>5.2048623785720949</v>
      </c>
      <c r="W91" t="str">
        <f t="shared" si="256"/>
        <v>34 Culture, media and sports occupations</v>
      </c>
      <c r="X91" s="18">
        <f t="shared" si="220"/>
        <v>6.1264551633044562E-2</v>
      </c>
      <c r="Y91" s="18">
        <f t="shared" si="220"/>
        <v>5.7369030309129432</v>
      </c>
      <c r="Z91" s="18">
        <f t="shared" si="220"/>
        <v>-0.84981175991949431</v>
      </c>
      <c r="AA91" s="18">
        <f t="shared" si="220"/>
        <v>0.94423858157397511</v>
      </c>
      <c r="AB91" s="18">
        <f t="shared" si="221"/>
        <v>0.67157291056190171</v>
      </c>
      <c r="AD91" s="18">
        <f t="shared" si="222"/>
        <v>0.34264361232851925</v>
      </c>
      <c r="AE91" s="18">
        <f t="shared" si="223"/>
        <v>2.6733855568494391</v>
      </c>
      <c r="AF91" s="18">
        <f t="shared" si="224"/>
        <v>2.9120556663088548</v>
      </c>
      <c r="AH91" t="str">
        <f t="shared" si="257"/>
        <v>34 Culture, media and sports occupations</v>
      </c>
      <c r="AI91" s="18">
        <f t="shared" si="225"/>
        <v>-1.6549791499795852</v>
      </c>
      <c r="AJ91" s="18">
        <f t="shared" si="225"/>
        <v>18.346350255879717</v>
      </c>
      <c r="AK91" s="18">
        <f t="shared" si="225"/>
        <v>-0.17602757789992873</v>
      </c>
      <c r="AL91" s="18">
        <f t="shared" si="225"/>
        <v>2.680530583408669</v>
      </c>
      <c r="AM91" s="18">
        <f t="shared" si="226"/>
        <v>2.6864486975795909</v>
      </c>
      <c r="AO91" s="18">
        <f t="shared" si="227"/>
        <v>1.7193755807729305</v>
      </c>
      <c r="AP91" s="18">
        <f t="shared" si="228"/>
        <v>2.9890527834099068</v>
      </c>
      <c r="AQ91" s="18">
        <f t="shared" si="229"/>
        <v>4.1747358488138708</v>
      </c>
      <c r="AS91" t="str">
        <f t="shared" si="258"/>
        <v>34 Culture, media and sports occupations</v>
      </c>
      <c r="AT91" s="18">
        <f t="shared" si="230"/>
        <v>-1.7542370714864086</v>
      </c>
      <c r="AU91" s="18">
        <f t="shared" si="230"/>
        <v>5.0517257700928297</v>
      </c>
      <c r="AV91" s="18">
        <f t="shared" si="230"/>
        <v>-2.7877841463152753</v>
      </c>
      <c r="AW91" s="18">
        <f t="shared" si="230"/>
        <v>0.11264823005932012</v>
      </c>
      <c r="AX91" s="18">
        <f t="shared" si="231"/>
        <v>-0.5039003432949829</v>
      </c>
      <c r="AZ91" s="18">
        <f t="shared" si="232"/>
        <v>-0.86365251909813479</v>
      </c>
      <c r="BA91" s="18">
        <f t="shared" si="233"/>
        <v>2.365185185705343</v>
      </c>
      <c r="BB91" s="18">
        <f t="shared" si="234"/>
        <v>1.7539562073137116</v>
      </c>
      <c r="BD91" t="str">
        <f t="shared" si="259"/>
        <v>34 Culture, media and sports occupations</v>
      </c>
      <c r="BE91" s="18">
        <f t="shared" si="235"/>
        <v>1.8006691485294324</v>
      </c>
      <c r="BF91" s="18">
        <f t="shared" si="235"/>
        <v>3.1161331094537559</v>
      </c>
      <c r="BG91" s="18">
        <f t="shared" si="235"/>
        <v>-1.3846942100306792</v>
      </c>
      <c r="BH91" s="18">
        <f t="shared" si="235"/>
        <v>0.87929651185114643</v>
      </c>
      <c r="BI91" s="18">
        <f t="shared" si="236"/>
        <v>0.30366304900468766</v>
      </c>
      <c r="BK91" s="18">
        <f t="shared" si="237"/>
        <v>0.11891594795625515</v>
      </c>
      <c r="BL91" s="18">
        <f t="shared" si="238"/>
        <v>2.1867096546197562</v>
      </c>
      <c r="BM91" s="18">
        <f t="shared" si="239"/>
        <v>2.2747568835897569</v>
      </c>
      <c r="BO91" t="str">
        <f t="shared" si="260"/>
        <v>34 Culture, media and sports occupations</v>
      </c>
      <c r="BP91" s="18">
        <f t="shared" si="240"/>
        <v>-0.80193790934945941</v>
      </c>
      <c r="BQ91" s="18">
        <f t="shared" si="240"/>
        <v>-9.2921803531552545</v>
      </c>
      <c r="BR91" s="18">
        <f t="shared" si="240"/>
        <v>-2.8088353247773368</v>
      </c>
      <c r="BS91" s="18">
        <f t="shared" si="240"/>
        <v>-2.5071754989287709</v>
      </c>
      <c r="BT91" s="18">
        <f t="shared" si="241"/>
        <v>-3.0396723977620277</v>
      </c>
      <c r="BV91" s="18">
        <f t="shared" si="242"/>
        <v>-2.6078326626542414</v>
      </c>
      <c r="BW91" s="18">
        <f t="shared" si="243"/>
        <v>1.8113200674321428</v>
      </c>
      <c r="BX91" s="18">
        <f t="shared" si="244"/>
        <v>-0.12261604925190017</v>
      </c>
      <c r="BZ91" t="str">
        <f t="shared" si="261"/>
        <v>34 Culture, media and sports occupations</v>
      </c>
      <c r="CA91" s="18">
        <f t="shared" si="245"/>
        <v>-2.3515787621326001</v>
      </c>
      <c r="CB91" s="18">
        <f t="shared" si="245"/>
        <v>-1.3224624185133149</v>
      </c>
      <c r="CC91" s="18">
        <f t="shared" si="245"/>
        <v>-6.3180064598430512</v>
      </c>
      <c r="CD91" s="18">
        <f t="shared" si="245"/>
        <v>-5.4595114772956315</v>
      </c>
      <c r="CE91" s="18">
        <f t="shared" si="246"/>
        <v>-5.4759472219004017</v>
      </c>
      <c r="CG91" s="18">
        <f t="shared" si="247"/>
        <v>-5.7465470619196157</v>
      </c>
      <c r="CH91" s="18">
        <f t="shared" si="248"/>
        <v>1.3884594394202754</v>
      </c>
      <c r="CI91" s="18">
        <f t="shared" si="249"/>
        <v>-2.9176266424956521</v>
      </c>
      <c r="CK91" t="str">
        <f t="shared" si="262"/>
        <v>34 Culture, media and sports occupations</v>
      </c>
      <c r="CL91" s="18">
        <f t="shared" si="250"/>
        <v>1.1352380109066917</v>
      </c>
      <c r="CM91" s="18">
        <f t="shared" si="250"/>
        <v>7.8115853337068053</v>
      </c>
      <c r="CN91" s="18">
        <f t="shared" si="250"/>
        <v>-8.6859240069424146</v>
      </c>
      <c r="CO91" s="18">
        <f t="shared" si="250"/>
        <v>-2.718573949292824</v>
      </c>
      <c r="CP91" s="18">
        <f t="shared" si="251"/>
        <v>-4.0094820707861079</v>
      </c>
      <c r="CR91" s="18">
        <f t="shared" si="252"/>
        <v>-4.7498075511679954</v>
      </c>
      <c r="CS91" s="18">
        <f t="shared" si="253"/>
        <v>1.3667961511119708</v>
      </c>
      <c r="CT91" s="18">
        <f t="shared" si="254"/>
        <v>-2.2778029224802765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8.9518505808933178</v>
      </c>
      <c r="C92" s="18">
        <f t="shared" si="210"/>
        <v>-5.247796344078548</v>
      </c>
      <c r="D92" s="18">
        <f t="shared" si="210"/>
        <v>4.8086929088714925</v>
      </c>
      <c r="E92" s="18">
        <f t="shared" si="210"/>
        <v>4.7164142555271127</v>
      </c>
      <c r="F92" s="18">
        <f t="shared" si="211"/>
        <v>4.0926863807329461</v>
      </c>
      <c r="H92" s="18">
        <f t="shared" si="212"/>
        <v>4.7471647757076685</v>
      </c>
      <c r="I92" s="18">
        <f t="shared" si="213"/>
        <v>3.4983833037220524</v>
      </c>
      <c r="J92" s="18">
        <f t="shared" si="214"/>
        <v>6.7930116206809776</v>
      </c>
      <c r="L92" t="str">
        <f t="shared" si="255"/>
        <v>35 Business and public service associate professionals</v>
      </c>
      <c r="M92" s="18">
        <f t="shared" si="215"/>
        <v>9.0429574238178425</v>
      </c>
      <c r="N92" s="18">
        <f t="shared" si="215"/>
        <v>-2.9057628859520124</v>
      </c>
      <c r="O92" s="18">
        <f t="shared" si="215"/>
        <v>3.8856963521609389</v>
      </c>
      <c r="P92" s="18">
        <f t="shared" si="215"/>
        <v>3.9026764596094887</v>
      </c>
      <c r="Q92" s="18">
        <f t="shared" si="216"/>
        <v>3.4582132194110438</v>
      </c>
      <c r="S92" s="18">
        <f t="shared" si="217"/>
        <v>3.8970161154382676</v>
      </c>
      <c r="T92" s="18">
        <f t="shared" si="218"/>
        <v>3.3806214042235494</v>
      </c>
      <c r="U92" s="18">
        <f t="shared" si="219"/>
        <v>6.0716541488817999</v>
      </c>
      <c r="W92" t="str">
        <f t="shared" si="256"/>
        <v>35 Business and public service associate professionals</v>
      </c>
      <c r="X92" s="18">
        <f t="shared" si="220"/>
        <v>-0.32662435126035172</v>
      </c>
      <c r="Y92" s="18">
        <f t="shared" si="220"/>
        <v>10.242489624745254</v>
      </c>
      <c r="Z92" s="18">
        <f t="shared" si="220"/>
        <v>-0.75707572929413214</v>
      </c>
      <c r="AA92" s="18">
        <f t="shared" si="220"/>
        <v>0.41903317163340947</v>
      </c>
      <c r="AB92" s="18">
        <f t="shared" si="221"/>
        <v>0.63532321568595673</v>
      </c>
      <c r="AD92" s="18">
        <f t="shared" si="222"/>
        <v>2.5456323099559697E-2</v>
      </c>
      <c r="AE92" s="18">
        <f t="shared" si="223"/>
        <v>2.7590757448615388</v>
      </c>
      <c r="AF92" s="18">
        <f t="shared" si="224"/>
        <v>2.7764766647360384</v>
      </c>
      <c r="AH92" t="str">
        <f t="shared" si="257"/>
        <v>35 Business and public service associate professionals</v>
      </c>
      <c r="AI92" s="18">
        <f t="shared" si="225"/>
        <v>0.61610499102036087</v>
      </c>
      <c r="AJ92" s="18">
        <f t="shared" si="225"/>
        <v>15.407437449141526</v>
      </c>
      <c r="AK92" s="18">
        <f t="shared" si="225"/>
        <v>-0.52548813483533907</v>
      </c>
      <c r="AL92" s="18">
        <f t="shared" si="225"/>
        <v>0.88781289838162358</v>
      </c>
      <c r="AM92" s="18">
        <f t="shared" si="226"/>
        <v>1.2916736608412416</v>
      </c>
      <c r="AO92" s="18">
        <f t="shared" si="227"/>
        <v>0.41449544710334685</v>
      </c>
      <c r="AP92" s="18">
        <f t="shared" si="228"/>
        <v>2.7325903721852285</v>
      </c>
      <c r="AQ92" s="18">
        <f t="shared" si="229"/>
        <v>3.0194958554087048</v>
      </c>
      <c r="AS92" t="str">
        <f t="shared" si="258"/>
        <v>35 Business and public service associate professionals</v>
      </c>
      <c r="AT92" s="18">
        <f t="shared" si="230"/>
        <v>-0.51088070884895975</v>
      </c>
      <c r="AU92" s="18">
        <f t="shared" si="230"/>
        <v>11.294792139682762</v>
      </c>
      <c r="AV92" s="18">
        <f t="shared" si="230"/>
        <v>-0.91554409287889493</v>
      </c>
      <c r="AW92" s="18">
        <f t="shared" si="230"/>
        <v>0.80146811415326979</v>
      </c>
      <c r="AX92" s="18">
        <f t="shared" si="231"/>
        <v>0.88420856933051351</v>
      </c>
      <c r="AZ92" s="18">
        <f t="shared" si="232"/>
        <v>0.22584995025234367</v>
      </c>
      <c r="BA92" s="18">
        <f t="shared" si="233"/>
        <v>2.6277022485953205</v>
      </c>
      <c r="BB92" s="18">
        <f t="shared" si="234"/>
        <v>2.7855766836985207</v>
      </c>
      <c r="BD92" t="str">
        <f t="shared" si="259"/>
        <v>35 Business and public service associate professionals</v>
      </c>
      <c r="BE92" s="18">
        <f t="shared" si="235"/>
        <v>2.9832066157187809</v>
      </c>
      <c r="BF92" s="18">
        <f t="shared" si="235"/>
        <v>0.52019504036620035</v>
      </c>
      <c r="BG92" s="18">
        <f t="shared" si="235"/>
        <v>-1.56347039518272</v>
      </c>
      <c r="BH92" s="18">
        <f t="shared" si="235"/>
        <v>-0.53645735898977254</v>
      </c>
      <c r="BI92" s="18">
        <f t="shared" si="236"/>
        <v>-0.79304339754618924</v>
      </c>
      <c r="BK92" s="18">
        <f t="shared" si="237"/>
        <v>-0.87998011543135579</v>
      </c>
      <c r="BL92" s="18">
        <f t="shared" si="238"/>
        <v>2.1919283161768055</v>
      </c>
      <c r="BM92" s="18">
        <f t="shared" si="239"/>
        <v>1.553703728318645</v>
      </c>
      <c r="BO92" t="str">
        <f t="shared" si="260"/>
        <v>35 Business and public service associate professionals</v>
      </c>
      <c r="BP92" s="18">
        <f t="shared" si="240"/>
        <v>1.5572186528147736</v>
      </c>
      <c r="BQ92" s="18">
        <f t="shared" si="240"/>
        <v>-9.0067006608895888</v>
      </c>
      <c r="BR92" s="18">
        <f t="shared" si="240"/>
        <v>-1.7224852052691753</v>
      </c>
      <c r="BS92" s="18">
        <f t="shared" si="240"/>
        <v>-2.0773327354277726</v>
      </c>
      <c r="BT92" s="18">
        <f t="shared" si="241"/>
        <v>-2.415231406046614</v>
      </c>
      <c r="BV92" s="18">
        <f t="shared" si="242"/>
        <v>-1.9591928139533588</v>
      </c>
      <c r="BW92" s="18">
        <f t="shared" si="243"/>
        <v>2.0965677684590789</v>
      </c>
      <c r="BX92" s="18">
        <f t="shared" si="244"/>
        <v>0.68789506249178345</v>
      </c>
      <c r="BZ92" t="str">
        <f t="shared" si="261"/>
        <v>35 Business and public service associate professionals</v>
      </c>
      <c r="CA92" s="18">
        <f t="shared" si="245"/>
        <v>0.33358370399081405</v>
      </c>
      <c r="CB92" s="18">
        <f t="shared" si="245"/>
        <v>-1.8760080247586242</v>
      </c>
      <c r="CC92" s="18">
        <f t="shared" si="245"/>
        <v>-4.9005631275357615</v>
      </c>
      <c r="CD92" s="18">
        <f t="shared" si="245"/>
        <v>-4.5235847687385977</v>
      </c>
      <c r="CE92" s="18">
        <f t="shared" si="246"/>
        <v>-4.4783922057893388</v>
      </c>
      <c r="CG92" s="18">
        <f t="shared" si="247"/>
        <v>-4.6494099696867792</v>
      </c>
      <c r="CH92" s="18">
        <f t="shared" si="248"/>
        <v>1.5490688980374978</v>
      </c>
      <c r="CI92" s="18">
        <f t="shared" si="249"/>
        <v>-1.9088598620065844</v>
      </c>
      <c r="CK92" t="str">
        <f t="shared" si="262"/>
        <v>35 Business and public service associate professionals</v>
      </c>
      <c r="CL92" s="18">
        <f t="shared" si="250"/>
        <v>0.33134701244874609</v>
      </c>
      <c r="CM92" s="18">
        <f t="shared" si="250"/>
        <v>15.006169127026769</v>
      </c>
      <c r="CN92" s="18">
        <f t="shared" si="250"/>
        <v>-8.0466925025202141</v>
      </c>
      <c r="CO92" s="18">
        <f t="shared" si="250"/>
        <v>-0.83818446822767623</v>
      </c>
      <c r="CP92" s="18">
        <f t="shared" si="251"/>
        <v>-2.2481100107878182</v>
      </c>
      <c r="CR92" s="18">
        <f t="shared" si="252"/>
        <v>-3.3017165431527329</v>
      </c>
      <c r="CS92" s="18">
        <f t="shared" si="253"/>
        <v>1.3738283241058413</v>
      </c>
      <c r="CT92" s="18">
        <f t="shared" si="254"/>
        <v>-1.2229244446958498</v>
      </c>
    </row>
    <row r="93" spans="1:98" x14ac:dyDescent="0.2">
      <c r="A93" t="str">
        <f t="shared" si="209"/>
        <v>41 Administrative occupations</v>
      </c>
      <c r="B93" s="18">
        <f t="shared" si="210"/>
        <v>7.4040468750149024</v>
      </c>
      <c r="C93" s="18">
        <f t="shared" si="210"/>
        <v>4.7198919120978067</v>
      </c>
      <c r="D93" s="18">
        <f t="shared" si="210"/>
        <v>5.005636586735096</v>
      </c>
      <c r="E93" s="18">
        <f t="shared" si="210"/>
        <v>5.0879540466378659</v>
      </c>
      <c r="F93" s="18">
        <f t="shared" si="211"/>
        <v>5.0391868166566267</v>
      </c>
      <c r="H93" s="18">
        <f t="shared" si="212"/>
        <v>5.0605077256747455</v>
      </c>
      <c r="I93" s="18">
        <f t="shared" si="213"/>
        <v>3.7498482995949711</v>
      </c>
      <c r="J93" s="18">
        <f t="shared" si="214"/>
        <v>7.1914618401107022</v>
      </c>
      <c r="L93" t="str">
        <f t="shared" si="255"/>
        <v>41 Administrative occupations</v>
      </c>
      <c r="M93" s="18">
        <f t="shared" si="215"/>
        <v>8.2529766043597519</v>
      </c>
      <c r="N93" s="18">
        <f t="shared" si="215"/>
        <v>8.5239209437842476</v>
      </c>
      <c r="O93" s="18">
        <f t="shared" si="215"/>
        <v>3.9959365521952561</v>
      </c>
      <c r="P93" s="18">
        <f t="shared" si="215"/>
        <v>3.8145829585080726</v>
      </c>
      <c r="Q93" s="18">
        <f t="shared" si="216"/>
        <v>4.1596316297193292</v>
      </c>
      <c r="S93" s="18">
        <f t="shared" si="217"/>
        <v>3.8749989898134718</v>
      </c>
      <c r="T93" s="18">
        <f t="shared" si="218"/>
        <v>3.5813650618531367</v>
      </c>
      <c r="U93" s="18">
        <f t="shared" si="219"/>
        <v>6.1961830617891733</v>
      </c>
      <c r="W93" t="str">
        <f t="shared" si="256"/>
        <v>41 Administrative occupations</v>
      </c>
      <c r="X93" s="18">
        <f t="shared" si="220"/>
        <v>-1.20210325782516</v>
      </c>
      <c r="Y93" s="18">
        <f t="shared" si="220"/>
        <v>20.125451981741893</v>
      </c>
      <c r="Z93" s="18">
        <f t="shared" si="220"/>
        <v>0.31260453242369923</v>
      </c>
      <c r="AA93" s="18">
        <f t="shared" si="220"/>
        <v>1.3584638099922719</v>
      </c>
      <c r="AB93" s="18">
        <f t="shared" si="221"/>
        <v>2.1088295129057633</v>
      </c>
      <c r="AD93" s="18">
        <f t="shared" si="222"/>
        <v>1.0086380610977885</v>
      </c>
      <c r="AE93" s="18">
        <f t="shared" si="223"/>
        <v>3.1788947171784709</v>
      </c>
      <c r="AF93" s="18">
        <f t="shared" si="224"/>
        <v>3.8466258835570644</v>
      </c>
      <c r="AH93" t="str">
        <f t="shared" si="257"/>
        <v>41 Administrative occupations</v>
      </c>
      <c r="AI93" s="18">
        <f t="shared" si="225"/>
        <v>-0.48839732023417959</v>
      </c>
      <c r="AJ93" s="18">
        <f t="shared" si="225"/>
        <v>22.067841107239005</v>
      </c>
      <c r="AK93" s="18">
        <f t="shared" si="225"/>
        <v>-7.083318608874789E-2</v>
      </c>
      <c r="AL93" s="18">
        <f t="shared" si="225"/>
        <v>1.3500369144394675</v>
      </c>
      <c r="AM93" s="18">
        <f t="shared" si="226"/>
        <v>2.0836892266851148</v>
      </c>
      <c r="AO93" s="18">
        <f t="shared" si="227"/>
        <v>0.87418283584494993</v>
      </c>
      <c r="AP93" s="18">
        <f t="shared" si="228"/>
        <v>3.3053049157434122</v>
      </c>
      <c r="AQ93" s="18">
        <f t="shared" si="229"/>
        <v>3.8726924914936678</v>
      </c>
      <c r="AS93" t="str">
        <f t="shared" si="258"/>
        <v>41 Administrative occupations</v>
      </c>
      <c r="AT93" s="18">
        <f t="shared" si="230"/>
        <v>-1.6970670055846182</v>
      </c>
      <c r="AU93" s="18">
        <f t="shared" si="230"/>
        <v>22.160879243926047</v>
      </c>
      <c r="AV93" s="18">
        <f t="shared" si="230"/>
        <v>-0.5535231056227552</v>
      </c>
      <c r="AW93" s="18">
        <f t="shared" si="230"/>
        <v>1.2387013584320039</v>
      </c>
      <c r="AX93" s="18">
        <f t="shared" si="231"/>
        <v>1.8641934798717674</v>
      </c>
      <c r="AZ93" s="18">
        <f t="shared" si="232"/>
        <v>0.6377328208278632</v>
      </c>
      <c r="BA93" s="18">
        <f t="shared" si="233"/>
        <v>3.0481319738735024</v>
      </c>
      <c r="BB93" s="18">
        <f t="shared" si="234"/>
        <v>3.4736999267428015</v>
      </c>
      <c r="BD93" t="str">
        <f t="shared" si="259"/>
        <v>41 Administrative occupations</v>
      </c>
      <c r="BE93" s="18">
        <f t="shared" si="235"/>
        <v>0.61859107130461943</v>
      </c>
      <c r="BF93" s="18">
        <f t="shared" si="235"/>
        <v>1.4655741838087044</v>
      </c>
      <c r="BG93" s="18">
        <f t="shared" si="235"/>
        <v>-2.1005111173368896</v>
      </c>
      <c r="BH93" s="18">
        <f t="shared" si="235"/>
        <v>-1.4641689272581138</v>
      </c>
      <c r="BI93" s="18">
        <f t="shared" si="236"/>
        <v>-1.4832293431429333</v>
      </c>
      <c r="BK93" s="18">
        <f t="shared" si="237"/>
        <v>-1.676741245201363</v>
      </c>
      <c r="BL93" s="18">
        <f t="shared" si="238"/>
        <v>2.2796535550301034</v>
      </c>
      <c r="BM93" s="18">
        <f t="shared" si="239"/>
        <v>1.0995998742822533</v>
      </c>
      <c r="BO93" t="str">
        <f t="shared" si="260"/>
        <v>41 Administrative occupations</v>
      </c>
      <c r="BP93" s="18">
        <f t="shared" si="240"/>
        <v>-0.17188316921274982</v>
      </c>
      <c r="BQ93" s="18">
        <f t="shared" si="240"/>
        <v>-8.7139619735292833</v>
      </c>
      <c r="BR93" s="18">
        <f t="shared" si="240"/>
        <v>-1.8227054734585857</v>
      </c>
      <c r="BS93" s="18">
        <f t="shared" si="240"/>
        <v>-3.056092075665362</v>
      </c>
      <c r="BT93" s="18">
        <f t="shared" si="241"/>
        <v>-3.0374439868047443</v>
      </c>
      <c r="BV93" s="18">
        <f t="shared" si="242"/>
        <v>-2.6466945421843135</v>
      </c>
      <c r="BW93" s="18">
        <f t="shared" si="243"/>
        <v>2.1775754381340384</v>
      </c>
      <c r="BX93" s="18">
        <f t="shared" si="244"/>
        <v>0.32701334336402432</v>
      </c>
      <c r="BZ93" t="str">
        <f t="shared" si="261"/>
        <v>41 Administrative occupations</v>
      </c>
      <c r="CA93" s="18">
        <f t="shared" si="245"/>
        <v>-4.2386150790004296</v>
      </c>
      <c r="CB93" s="18">
        <f t="shared" si="245"/>
        <v>-9.3509469513971979</v>
      </c>
      <c r="CC93" s="18">
        <f t="shared" si="245"/>
        <v>-7.0371787107322614</v>
      </c>
      <c r="CD93" s="18">
        <f t="shared" si="245"/>
        <v>-9.8287899483625374</v>
      </c>
      <c r="CE93" s="18">
        <f t="shared" si="246"/>
        <v>-8.935460579880516</v>
      </c>
      <c r="CG93" s="18">
        <f t="shared" si="247"/>
        <v>-8.907693874014333</v>
      </c>
      <c r="CH93" s="18">
        <f t="shared" si="248"/>
        <v>1.3038733810148306</v>
      </c>
      <c r="CI93" s="18">
        <f t="shared" si="249"/>
        <v>-5.0284683141445736</v>
      </c>
      <c r="CK93" t="str">
        <f t="shared" si="262"/>
        <v>41 Administrative occupations</v>
      </c>
      <c r="CL93" s="18">
        <f t="shared" si="250"/>
        <v>-5.5310026228441389</v>
      </c>
      <c r="CM93" s="18">
        <f t="shared" si="250"/>
        <v>15.261284122224094</v>
      </c>
      <c r="CN93" s="18">
        <f t="shared" si="250"/>
        <v>-7.9557567551220787</v>
      </c>
      <c r="CO93" s="18">
        <f t="shared" si="250"/>
        <v>-2.5857424704135767</v>
      </c>
      <c r="CP93" s="18">
        <f t="shared" si="251"/>
        <v>-3.2851324980162633</v>
      </c>
      <c r="CR93" s="18">
        <f t="shared" si="252"/>
        <v>-4.409684796359004</v>
      </c>
      <c r="CS93" s="18">
        <f t="shared" si="253"/>
        <v>1.3061293168474597</v>
      </c>
      <c r="CT93" s="18">
        <f t="shared" si="254"/>
        <v>-2.1364785478723891</v>
      </c>
    </row>
    <row r="94" spans="1:98" x14ac:dyDescent="0.2">
      <c r="A94" t="str">
        <f t="shared" si="209"/>
        <v>42 Secretarial and related occupations</v>
      </c>
      <c r="B94" s="18">
        <f t="shared" si="210"/>
        <v>4.0654509273700956</v>
      </c>
      <c r="C94" s="18">
        <f t="shared" si="210"/>
        <v>18.042066613413166</v>
      </c>
      <c r="D94" s="18">
        <f t="shared" si="210"/>
        <v>8.8555079258068936</v>
      </c>
      <c r="E94" s="18">
        <f t="shared" si="210"/>
        <v>5.2340068429487463</v>
      </c>
      <c r="F94" s="18">
        <f t="shared" si="211"/>
        <v>7.1187804668658483</v>
      </c>
      <c r="H94" s="18">
        <f t="shared" si="212"/>
        <v>6.4275849662866591</v>
      </c>
      <c r="I94" s="18">
        <f t="shared" si="213"/>
        <v>4.8255451803383975</v>
      </c>
      <c r="J94" s="18">
        <f t="shared" si="214"/>
        <v>8.861048082998856</v>
      </c>
      <c r="L94" t="str">
        <f t="shared" si="255"/>
        <v>42 Secretarial and related occupations</v>
      </c>
      <c r="M94" s="18">
        <f t="shared" si="215"/>
        <v>6.4221668299268675</v>
      </c>
      <c r="N94" s="18">
        <f t="shared" si="215"/>
        <v>14.294851939308639</v>
      </c>
      <c r="O94" s="18">
        <f t="shared" si="215"/>
        <v>7.1129798698377877</v>
      </c>
      <c r="P94" s="18">
        <f t="shared" si="215"/>
        <v>-1.1370590013480952</v>
      </c>
      <c r="Q94" s="18">
        <f t="shared" si="216"/>
        <v>2.2935562517277353</v>
      </c>
      <c r="S94" s="18">
        <f t="shared" si="217"/>
        <v>1.5398188733706908</v>
      </c>
      <c r="T94" s="18">
        <f t="shared" si="218"/>
        <v>3.6282951872040226</v>
      </c>
      <c r="U94" s="18">
        <f t="shared" si="219"/>
        <v>4.6040200311425084</v>
      </c>
      <c r="W94" t="str">
        <f t="shared" si="256"/>
        <v>42 Secretarial and related occupations</v>
      </c>
      <c r="X94" s="18">
        <f t="shared" si="220"/>
        <v>-2.0278638075547084</v>
      </c>
      <c r="Y94" s="18">
        <f t="shared" si="220"/>
        <v>19.718703081593336</v>
      </c>
      <c r="Z94" s="18">
        <f t="shared" si="220"/>
        <v>6.6437157856497508</v>
      </c>
      <c r="AA94" s="18">
        <f t="shared" si="220"/>
        <v>2.6859884820372937</v>
      </c>
      <c r="AB94" s="18">
        <f t="shared" si="221"/>
        <v>4.9081888258626583</v>
      </c>
      <c r="AD94" s="18">
        <f t="shared" si="222"/>
        <v>3.9886359944925509</v>
      </c>
      <c r="AE94" s="18">
        <f t="shared" si="223"/>
        <v>4.5002407358152086</v>
      </c>
      <c r="AF94" s="18">
        <f t="shared" si="224"/>
        <v>6.9332939720611719</v>
      </c>
      <c r="AH94" t="str">
        <f t="shared" si="257"/>
        <v>42 Secretarial and related occupations</v>
      </c>
      <c r="AI94" s="18">
        <f t="shared" si="225"/>
        <v>-2.5363188916575075</v>
      </c>
      <c r="AJ94" s="18">
        <f t="shared" si="225"/>
        <v>24.979855950292375</v>
      </c>
      <c r="AK94" s="18">
        <f t="shared" si="225"/>
        <v>4.3580182910147203</v>
      </c>
      <c r="AL94" s="18">
        <f t="shared" si="225"/>
        <v>0.52973087300165478</v>
      </c>
      <c r="AM94" s="18">
        <f t="shared" si="226"/>
        <v>3.1040905962246956</v>
      </c>
      <c r="AO94" s="18">
        <f t="shared" si="227"/>
        <v>1.7899625140648467</v>
      </c>
      <c r="AP94" s="18">
        <f t="shared" si="228"/>
        <v>3.8317274366298948</v>
      </c>
      <c r="AQ94" s="18">
        <f t="shared" si="229"/>
        <v>4.9448772046870815</v>
      </c>
      <c r="AS94" t="str">
        <f t="shared" si="258"/>
        <v>42 Secretarial and related occupations</v>
      </c>
      <c r="AT94" s="18">
        <f t="shared" si="230"/>
        <v>-4.5663591999016484</v>
      </c>
      <c r="AU94" s="18">
        <f t="shared" si="230"/>
        <v>24.574470156597926</v>
      </c>
      <c r="AV94" s="18">
        <f t="shared" si="230"/>
        <v>3.418760836307988</v>
      </c>
      <c r="AW94" s="18">
        <f t="shared" si="230"/>
        <v>0.30254620631249285</v>
      </c>
      <c r="AX94" s="18">
        <f t="shared" si="231"/>
        <v>2.6470753264230762</v>
      </c>
      <c r="AZ94" s="18">
        <f t="shared" si="232"/>
        <v>1.3307091017275674</v>
      </c>
      <c r="BA94" s="18">
        <f t="shared" si="233"/>
        <v>3.4892077959606915</v>
      </c>
      <c r="BB94" s="18">
        <f t="shared" si="234"/>
        <v>4.3427109740044711</v>
      </c>
      <c r="BD94" t="str">
        <f t="shared" si="259"/>
        <v>42 Secretarial and related occupations</v>
      </c>
      <c r="BE94" s="18">
        <f t="shared" si="235"/>
        <v>-1.0858313733550728</v>
      </c>
      <c r="BF94" s="18">
        <f t="shared" si="235"/>
        <v>-5.9598590147334818</v>
      </c>
      <c r="BG94" s="18">
        <f t="shared" si="235"/>
        <v>1.918785364335962</v>
      </c>
      <c r="BH94" s="18">
        <f t="shared" si="235"/>
        <v>-10.554429003329824</v>
      </c>
      <c r="BI94" s="18">
        <f t="shared" si="236"/>
        <v>-6.5378419395661584</v>
      </c>
      <c r="BK94" s="18">
        <f t="shared" si="237"/>
        <v>-6.5762475862538139</v>
      </c>
      <c r="BL94" s="18">
        <f t="shared" si="238"/>
        <v>2.2851956252443406</v>
      </c>
      <c r="BM94" s="18">
        <f t="shared" si="239"/>
        <v>-1.7794751951808685</v>
      </c>
      <c r="BO94" t="str">
        <f t="shared" si="260"/>
        <v>42 Secretarial and related occupations</v>
      </c>
      <c r="BP94" s="18">
        <f t="shared" si="240"/>
        <v>-4.5644074455413186</v>
      </c>
      <c r="BQ94" s="18">
        <f t="shared" si="240"/>
        <v>-16.462617912677125</v>
      </c>
      <c r="BR94" s="18">
        <f t="shared" si="240"/>
        <v>-3.2976337410282608</v>
      </c>
      <c r="BS94" s="18">
        <f t="shared" si="240"/>
        <v>-12.154202946272118</v>
      </c>
      <c r="BT94" s="18">
        <f t="shared" si="241"/>
        <v>-9.7614173743206916</v>
      </c>
      <c r="BV94" s="18">
        <f t="shared" si="242"/>
        <v>-9.2960168742849518</v>
      </c>
      <c r="BW94" s="18">
        <f t="shared" si="243"/>
        <v>1.7725954697603408</v>
      </c>
      <c r="BX94" s="18">
        <f t="shared" si="244"/>
        <v>-4.1084510497083171</v>
      </c>
      <c r="BZ94" t="str">
        <f t="shared" si="261"/>
        <v>42 Secretarial and related occupations</v>
      </c>
      <c r="CA94" s="18">
        <f t="shared" si="245"/>
        <v>-2.3461494892641377</v>
      </c>
      <c r="CB94" s="18">
        <f t="shared" si="245"/>
        <v>-18.158138223595653</v>
      </c>
      <c r="CC94" s="18">
        <f t="shared" si="245"/>
        <v>-4.4515757047959292</v>
      </c>
      <c r="CD94" s="18">
        <f t="shared" si="245"/>
        <v>-15.479167869816612</v>
      </c>
      <c r="CE94" s="18">
        <f t="shared" si="246"/>
        <v>-12.3537832899967</v>
      </c>
      <c r="CG94" s="18">
        <f t="shared" si="247"/>
        <v>-11.952502023827872</v>
      </c>
      <c r="CH94" s="18">
        <f t="shared" si="248"/>
        <v>1.503698274374643</v>
      </c>
      <c r="CI94" s="18">
        <f t="shared" si="249"/>
        <v>-5.940151175792197</v>
      </c>
      <c r="CK94" t="str">
        <f t="shared" si="262"/>
        <v>42 Secretarial and related occupations</v>
      </c>
      <c r="CL94" s="18">
        <f t="shared" si="250"/>
        <v>-4.4199780989020994</v>
      </c>
      <c r="CM94" s="18">
        <f t="shared" si="250"/>
        <v>16.125651170129274</v>
      </c>
      <c r="CN94" s="18">
        <f t="shared" si="250"/>
        <v>-1.9112085921531907</v>
      </c>
      <c r="CO94" s="18">
        <f t="shared" si="250"/>
        <v>-2.3040357443254944</v>
      </c>
      <c r="CP94" s="18">
        <f t="shared" si="251"/>
        <v>-1.1192032200849855</v>
      </c>
      <c r="CR94" s="18">
        <f t="shared" si="252"/>
        <v>-2.1732684719955486</v>
      </c>
      <c r="CS94" s="18">
        <f t="shared" si="253"/>
        <v>2.0592059344956226</v>
      </c>
      <c r="CT94" s="18">
        <f t="shared" si="254"/>
        <v>0.49486161373346604</v>
      </c>
    </row>
    <row r="95" spans="1:98" x14ac:dyDescent="0.2">
      <c r="A95" t="str">
        <f t="shared" si="209"/>
        <v>51 Skilled agricultural and related trades</v>
      </c>
      <c r="B95" s="18">
        <f t="shared" si="210"/>
        <v>8.9359013634667797</v>
      </c>
      <c r="C95" s="18">
        <f t="shared" si="210"/>
        <v>-25.695734638404122</v>
      </c>
      <c r="D95" s="18">
        <f t="shared" si="210"/>
        <v>5.4629750087664686</v>
      </c>
      <c r="E95" s="18">
        <f t="shared" si="210"/>
        <v>6.5473606096516201</v>
      </c>
      <c r="F95" s="18">
        <f t="shared" si="211"/>
        <v>3.8415828993465295</v>
      </c>
      <c r="H95" s="18">
        <f t="shared" si="212"/>
        <v>6.1846655026187358</v>
      </c>
      <c r="I95" s="18">
        <f t="shared" si="213"/>
        <v>4.7409982566280817</v>
      </c>
      <c r="J95" s="18">
        <f t="shared" si="214"/>
        <v>8.6340084930166974</v>
      </c>
      <c r="L95" t="str">
        <f t="shared" si="255"/>
        <v>51 Skilled agricultural and related trades</v>
      </c>
      <c r="M95" s="18">
        <f t="shared" si="215"/>
        <v>1.6899822649758534</v>
      </c>
      <c r="N95" s="18">
        <f t="shared" si="215"/>
        <v>-17.250772272578452</v>
      </c>
      <c r="O95" s="18">
        <f t="shared" si="215"/>
        <v>4.7471590504520877</v>
      </c>
      <c r="P95" s="18">
        <f t="shared" si="215"/>
        <v>3.6209960179148348</v>
      </c>
      <c r="Q95" s="18">
        <f t="shared" si="216"/>
        <v>2.5202254112448141</v>
      </c>
      <c r="S95" s="18">
        <f t="shared" si="217"/>
        <v>3.9950319307932913</v>
      </c>
      <c r="T95" s="18">
        <f t="shared" si="218"/>
        <v>3.7619250607104027</v>
      </c>
      <c r="U95" s="18">
        <f t="shared" si="219"/>
        <v>6.4108533704098525</v>
      </c>
      <c r="W95" t="str">
        <f t="shared" si="256"/>
        <v>51 Skilled agricultural and related trades</v>
      </c>
      <c r="X95" s="18">
        <f t="shared" si="220"/>
        <v>-6.351974979115516</v>
      </c>
      <c r="Y95" s="18">
        <f t="shared" si="220"/>
        <v>-7.1824310761281485</v>
      </c>
      <c r="Z95" s="18">
        <f t="shared" si="220"/>
        <v>2.8898133355315547</v>
      </c>
      <c r="AA95" s="18">
        <f t="shared" si="220"/>
        <v>3.0897992351827996</v>
      </c>
      <c r="AB95" s="18">
        <f t="shared" si="221"/>
        <v>2.353586251183315</v>
      </c>
      <c r="AD95" s="18">
        <f t="shared" si="222"/>
        <v>3.0230941158348346</v>
      </c>
      <c r="AE95" s="18">
        <f t="shared" si="223"/>
        <v>4.2194987921813309</v>
      </c>
      <c r="AF95" s="18">
        <f t="shared" si="224"/>
        <v>6.0747210015273057</v>
      </c>
      <c r="AH95" t="str">
        <f t="shared" si="257"/>
        <v>51 Skilled agricultural and related trades</v>
      </c>
      <c r="AI95" s="18">
        <f t="shared" si="225"/>
        <v>-2.5340185223492351</v>
      </c>
      <c r="AJ95" s="18">
        <f t="shared" si="225"/>
        <v>-11.591561436743735</v>
      </c>
      <c r="AK95" s="18">
        <f t="shared" si="225"/>
        <v>4.3876321854320555</v>
      </c>
      <c r="AL95" s="18">
        <f t="shared" si="225"/>
        <v>3.2328568369013544</v>
      </c>
      <c r="AM95" s="18">
        <f t="shared" si="226"/>
        <v>2.5935129341171814</v>
      </c>
      <c r="AO95" s="18">
        <f t="shared" si="227"/>
        <v>3.6163555334998598</v>
      </c>
      <c r="AP95" s="18">
        <f t="shared" si="228"/>
        <v>4.576057496551611</v>
      </c>
      <c r="AQ95" s="18">
        <f t="shared" si="229"/>
        <v>6.7404843939550263</v>
      </c>
      <c r="AS95" t="str">
        <f t="shared" si="258"/>
        <v>51 Skilled agricultural and related trades</v>
      </c>
      <c r="AT95" s="18">
        <f t="shared" si="230"/>
        <v>-3.2843309111088126</v>
      </c>
      <c r="AU95" s="18">
        <f t="shared" si="230"/>
        <v>-10.814515038908269</v>
      </c>
      <c r="AV95" s="18">
        <f t="shared" si="230"/>
        <v>3.5932131906085019</v>
      </c>
      <c r="AW95" s="18">
        <f t="shared" si="230"/>
        <v>4.3316396835936688</v>
      </c>
      <c r="AX95" s="18">
        <f t="shared" si="231"/>
        <v>3.08475406636044</v>
      </c>
      <c r="AZ95" s="18">
        <f t="shared" si="232"/>
        <v>4.0849145194959524</v>
      </c>
      <c r="BA95" s="18">
        <f t="shared" si="233"/>
        <v>4.2120333539585886</v>
      </c>
      <c r="BB95" s="18">
        <f t="shared" si="234"/>
        <v>6.7927235227832838</v>
      </c>
      <c r="BD95" t="str">
        <f t="shared" si="259"/>
        <v>51 Skilled agricultural and related trades</v>
      </c>
      <c r="BE95" s="18">
        <f t="shared" si="235"/>
        <v>-0.44248414011680559</v>
      </c>
      <c r="BF95" s="18">
        <f t="shared" si="235"/>
        <v>-22.847145357362319</v>
      </c>
      <c r="BG95" s="18">
        <f t="shared" si="235"/>
        <v>0.94102935446025437</v>
      </c>
      <c r="BH95" s="18">
        <f t="shared" si="235"/>
        <v>0.95527879633516832</v>
      </c>
      <c r="BI95" s="18">
        <f t="shared" si="236"/>
        <v>-0.73153403029816433</v>
      </c>
      <c r="BK95" s="18">
        <f t="shared" si="237"/>
        <v>0.95052875888679278</v>
      </c>
      <c r="BL95" s="18">
        <f t="shared" si="238"/>
        <v>3.0371038259413785</v>
      </c>
      <c r="BM95" s="18">
        <f t="shared" si="239"/>
        <v>3.677128223669146</v>
      </c>
      <c r="BO95" t="str">
        <f t="shared" si="260"/>
        <v>51 Skilled agricultural and related trades</v>
      </c>
      <c r="BP95" s="18">
        <f t="shared" si="240"/>
        <v>-1.2032108063623537</v>
      </c>
      <c r="BQ95" s="18">
        <f t="shared" si="240"/>
        <v>-25.693202747928325</v>
      </c>
      <c r="BR95" s="18">
        <f t="shared" si="240"/>
        <v>0.79064869532567972</v>
      </c>
      <c r="BS95" s="18">
        <f t="shared" si="240"/>
        <v>-0.51892248637556149</v>
      </c>
      <c r="BT95" s="18">
        <f t="shared" si="241"/>
        <v>-1.9165102389861688</v>
      </c>
      <c r="BV95" s="18">
        <f t="shared" si="242"/>
        <v>-8.4300341860910066E-2</v>
      </c>
      <c r="BW95" s="18">
        <f t="shared" si="243"/>
        <v>3.0811032650349901</v>
      </c>
      <c r="BX95" s="18">
        <f t="shared" si="244"/>
        <v>3.0261006987837957</v>
      </c>
      <c r="BZ95" t="str">
        <f t="shared" si="261"/>
        <v>51 Skilled agricultural and related trades</v>
      </c>
      <c r="CA95" s="18">
        <f t="shared" si="245"/>
        <v>-3.2034598984217455</v>
      </c>
      <c r="CB95" s="18">
        <f t="shared" si="245"/>
        <v>-1.3405893079300513</v>
      </c>
      <c r="CC95" s="18">
        <f t="shared" si="245"/>
        <v>0.14216809620291038</v>
      </c>
      <c r="CD95" s="18">
        <f t="shared" si="245"/>
        <v>1.7289081940167872</v>
      </c>
      <c r="CE95" s="18">
        <f t="shared" si="246"/>
        <v>1.0367123645294685</v>
      </c>
      <c r="CG95" s="18">
        <f t="shared" si="247"/>
        <v>1.1972207986057803</v>
      </c>
      <c r="CH95" s="18">
        <f t="shared" si="248"/>
        <v>2.7257135922516218</v>
      </c>
      <c r="CI95" s="18">
        <f t="shared" si="249"/>
        <v>3.5695867359085254</v>
      </c>
      <c r="CK95" t="str">
        <f t="shared" si="262"/>
        <v>51 Skilled agricultural and related trades</v>
      </c>
      <c r="CL95" s="18">
        <f t="shared" si="250"/>
        <v>-4.6738157505110571</v>
      </c>
      <c r="CM95" s="18">
        <f t="shared" si="250"/>
        <v>-21.272864753025132</v>
      </c>
      <c r="CN95" s="18">
        <f t="shared" si="250"/>
        <v>-3.4508052485315299</v>
      </c>
      <c r="CO95" s="18">
        <f t="shared" si="250"/>
        <v>-4.7813882312994433</v>
      </c>
      <c r="CP95" s="18">
        <f t="shared" si="251"/>
        <v>-5.4975894799148435</v>
      </c>
      <c r="CR95" s="18">
        <f t="shared" si="252"/>
        <v>-4.3399106285481714</v>
      </c>
      <c r="CS95" s="18">
        <f t="shared" si="253"/>
        <v>1.6928508242405327</v>
      </c>
      <c r="CT95" s="18">
        <f t="shared" si="254"/>
        <v>-1.473822092254029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2.8104932418170137</v>
      </c>
      <c r="C96" s="18">
        <f t="shared" si="210"/>
        <v>-26.30753998751366</v>
      </c>
      <c r="D96" s="18">
        <f t="shared" si="210"/>
        <v>5.0797329300850791</v>
      </c>
      <c r="E96" s="18">
        <f t="shared" si="210"/>
        <v>3.9037309311562796</v>
      </c>
      <c r="F96" s="18">
        <f t="shared" si="211"/>
        <v>2.0547163420098657</v>
      </c>
      <c r="H96" s="18">
        <f t="shared" si="212"/>
        <v>4.2942619146432159</v>
      </c>
      <c r="I96" s="18">
        <f t="shared" si="213"/>
        <v>3.1358728307177675</v>
      </c>
      <c r="J96" s="18">
        <f t="shared" si="214"/>
        <v>6.2077623093897083</v>
      </c>
      <c r="L96" t="str">
        <f t="shared" si="255"/>
        <v>52 Skilled metal, electrical and electronic trades</v>
      </c>
      <c r="M96" s="18">
        <f t="shared" si="215"/>
        <v>7.1559711200948284</v>
      </c>
      <c r="N96" s="18">
        <f t="shared" si="215"/>
        <v>-28.408984705586292</v>
      </c>
      <c r="O96" s="18">
        <f t="shared" si="215"/>
        <v>11.176075760235339</v>
      </c>
      <c r="P96" s="18">
        <f t="shared" si="215"/>
        <v>5.125995599444888</v>
      </c>
      <c r="Q96" s="18">
        <f t="shared" si="216"/>
        <v>4.4422039158454663</v>
      </c>
      <c r="S96" s="18">
        <f t="shared" si="217"/>
        <v>7.1051929769731847</v>
      </c>
      <c r="T96" s="18">
        <f t="shared" si="218"/>
        <v>4.3697058757526941</v>
      </c>
      <c r="U96" s="18">
        <f t="shared" si="219"/>
        <v>9.1127319302493284</v>
      </c>
      <c r="W96" t="str">
        <f t="shared" si="256"/>
        <v>52 Skilled metal, electrical and electronic trades</v>
      </c>
      <c r="X96" s="18">
        <f t="shared" si="220"/>
        <v>-0.88247912391378192</v>
      </c>
      <c r="Y96" s="18">
        <f t="shared" si="220"/>
        <v>-19.451168016691312</v>
      </c>
      <c r="Z96" s="18">
        <f t="shared" si="220"/>
        <v>4.6457416248289363</v>
      </c>
      <c r="AA96" s="18">
        <f t="shared" si="220"/>
        <v>2.0957445516625928</v>
      </c>
      <c r="AB96" s="18">
        <f t="shared" si="221"/>
        <v>1.3728055287830054</v>
      </c>
      <c r="AD96" s="18">
        <f t="shared" si="222"/>
        <v>2.938763490846763</v>
      </c>
      <c r="AE96" s="18">
        <f t="shared" si="223"/>
        <v>3.3836433545169742</v>
      </c>
      <c r="AF96" s="18">
        <f t="shared" si="224"/>
        <v>5.3696239866820372</v>
      </c>
      <c r="AH96" t="str">
        <f t="shared" si="257"/>
        <v>52 Skilled metal, electrical and electronic trades</v>
      </c>
      <c r="AI96" s="18">
        <f t="shared" si="225"/>
        <v>-2.653406333189634</v>
      </c>
      <c r="AJ96" s="18">
        <f t="shared" si="225"/>
        <v>-16.040007171762451</v>
      </c>
      <c r="AK96" s="18">
        <f t="shared" si="225"/>
        <v>1.5139083161019418</v>
      </c>
      <c r="AL96" s="18">
        <f t="shared" si="225"/>
        <v>1.8699989080345647</v>
      </c>
      <c r="AM96" s="18">
        <f t="shared" si="226"/>
        <v>0.53625344876080394</v>
      </c>
      <c r="AO96" s="18">
        <f t="shared" si="227"/>
        <v>1.7511634716623092</v>
      </c>
      <c r="AP96" s="18">
        <f t="shared" si="228"/>
        <v>2.6924702400149103</v>
      </c>
      <c r="AQ96" s="18">
        <f t="shared" si="229"/>
        <v>3.9464446049451762</v>
      </c>
      <c r="AS96" t="str">
        <f t="shared" si="258"/>
        <v>52 Skilled metal, electrical and electronic trades</v>
      </c>
      <c r="AT96" s="18">
        <f t="shared" si="230"/>
        <v>-2.3919060463509001</v>
      </c>
      <c r="AU96" s="18">
        <f t="shared" si="230"/>
        <v>-13.185897052592853</v>
      </c>
      <c r="AV96" s="18">
        <f t="shared" si="230"/>
        <v>1.0255456137947538</v>
      </c>
      <c r="AW96" s="18">
        <f t="shared" si="230"/>
        <v>1.0480046274284005</v>
      </c>
      <c r="AX96" s="18">
        <f t="shared" si="231"/>
        <v>8.6725962242550914E-2</v>
      </c>
      <c r="AZ96" s="18">
        <f t="shared" si="232"/>
        <v>1.040517734842128</v>
      </c>
      <c r="BA96" s="18">
        <f t="shared" si="233"/>
        <v>2.5900186771180778</v>
      </c>
      <c r="BB96" s="18">
        <f t="shared" si="234"/>
        <v>3.3339031722577239</v>
      </c>
      <c r="BD96" t="str">
        <f t="shared" si="259"/>
        <v>52 Skilled metal, electrical and electronic trades</v>
      </c>
      <c r="BE96" s="18">
        <f t="shared" si="235"/>
        <v>2.2051916355333212</v>
      </c>
      <c r="BF96" s="18">
        <f t="shared" si="235"/>
        <v>-16.73759465452358</v>
      </c>
      <c r="BG96" s="18">
        <f t="shared" si="235"/>
        <v>-4.353325340544778E-2</v>
      </c>
      <c r="BH96" s="18">
        <f t="shared" si="235"/>
        <v>-0.41275301128146369</v>
      </c>
      <c r="BI96" s="18">
        <f t="shared" si="236"/>
        <v>-1.4069517966866618</v>
      </c>
      <c r="BK96" s="18">
        <f t="shared" si="237"/>
        <v>-0.28983154419296442</v>
      </c>
      <c r="BL96" s="18">
        <f t="shared" si="238"/>
        <v>1.9951339199434592</v>
      </c>
      <c r="BM96" s="18">
        <f t="shared" si="239"/>
        <v>1.7764841605395487</v>
      </c>
      <c r="BO96" t="str">
        <f t="shared" si="260"/>
        <v>52 Skilled metal, electrical and electronic trades</v>
      </c>
      <c r="BP96" s="18">
        <f t="shared" si="240"/>
        <v>1.0074002993885944</v>
      </c>
      <c r="BQ96" s="18">
        <f t="shared" si="240"/>
        <v>-19.725372437625065</v>
      </c>
      <c r="BR96" s="18">
        <f t="shared" si="240"/>
        <v>-0.27767948090443584</v>
      </c>
      <c r="BS96" s="18">
        <f t="shared" si="240"/>
        <v>-1.5352244591140041</v>
      </c>
      <c r="BT96" s="18">
        <f t="shared" si="241"/>
        <v>-2.3978643398610888</v>
      </c>
      <c r="BV96" s="18">
        <f t="shared" si="242"/>
        <v>-1.1178147739303701</v>
      </c>
      <c r="BW96" s="18">
        <f t="shared" si="243"/>
        <v>2.0551855760610138</v>
      </c>
      <c r="BX96" s="18">
        <f t="shared" si="244"/>
        <v>1.2322519315866476</v>
      </c>
      <c r="BZ96" t="str">
        <f t="shared" si="261"/>
        <v>52 Skilled metal, electrical and electronic trades</v>
      </c>
      <c r="CA96" s="18">
        <f t="shared" si="245"/>
        <v>-2.6503998300847598</v>
      </c>
      <c r="CB96" s="18">
        <f t="shared" si="245"/>
        <v>-12.088357988573229</v>
      </c>
      <c r="CC96" s="18">
        <f t="shared" si="245"/>
        <v>-3.9031147163143376</v>
      </c>
      <c r="CD96" s="18">
        <f t="shared" si="245"/>
        <v>-5.9381336312262274</v>
      </c>
      <c r="CE96" s="18">
        <f t="shared" si="246"/>
        <v>-5.7062181995192311</v>
      </c>
      <c r="CG96" s="18">
        <f t="shared" si="247"/>
        <v>-5.2646279660366835</v>
      </c>
      <c r="CH96" s="18">
        <f t="shared" si="248"/>
        <v>1.5208603939335097</v>
      </c>
      <c r="CI96" s="18">
        <f t="shared" si="249"/>
        <v>-2.364698372577434</v>
      </c>
      <c r="CK96" t="str">
        <f t="shared" si="262"/>
        <v>52 Skilled metal, electrical and electronic trades</v>
      </c>
      <c r="CL96" s="18">
        <f t="shared" si="250"/>
        <v>-3.6744039433474152</v>
      </c>
      <c r="CM96" s="18">
        <f t="shared" si="250"/>
        <v>-20.997309538967322</v>
      </c>
      <c r="CN96" s="18">
        <f t="shared" si="250"/>
        <v>-9.3536808943757155</v>
      </c>
      <c r="CO96" s="18">
        <f t="shared" si="250"/>
        <v>-4.336144847372414</v>
      </c>
      <c r="CP96" s="18">
        <f t="shared" si="251"/>
        <v>-7.0515887584029162</v>
      </c>
      <c r="CR96" s="18">
        <f t="shared" si="252"/>
        <v>-6.0387807839601404</v>
      </c>
      <c r="CS96" s="18">
        <f t="shared" si="253"/>
        <v>1.2641744952062606</v>
      </c>
      <c r="CT96" s="18">
        <f t="shared" si="254"/>
        <v>-3.3458681963033809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-4.3792381523430564</v>
      </c>
      <c r="C97" s="18">
        <f t="shared" si="210"/>
        <v>-38.86222357467328</v>
      </c>
      <c r="D97" s="18">
        <f t="shared" si="210"/>
        <v>9.1926461302284768</v>
      </c>
      <c r="E97" s="18">
        <f t="shared" si="210"/>
        <v>0.84636144860643636</v>
      </c>
      <c r="F97" s="18">
        <f t="shared" si="211"/>
        <v>0.19993341359654249</v>
      </c>
      <c r="H97" s="18">
        <f t="shared" si="212"/>
        <v>3.5550507468031345</v>
      </c>
      <c r="I97" s="18">
        <f t="shared" si="213"/>
        <v>3.2557366847847158</v>
      </c>
      <c r="J97" s="18">
        <f t="shared" si="214"/>
        <v>5.7274614570032245</v>
      </c>
      <c r="L97" t="str">
        <f t="shared" si="255"/>
        <v>53 Skilled construction and building trades</v>
      </c>
      <c r="M97" s="18">
        <f t="shared" si="215"/>
        <v>7.0906994569906789</v>
      </c>
      <c r="N97" s="18">
        <f t="shared" si="215"/>
        <v>-29.293261003913596</v>
      </c>
      <c r="O97" s="18">
        <f t="shared" si="215"/>
        <v>7.4721151810961839</v>
      </c>
      <c r="P97" s="18">
        <f t="shared" si="215"/>
        <v>3.8121743426614563</v>
      </c>
      <c r="Q97" s="18">
        <f t="shared" si="216"/>
        <v>2.4534097002614219</v>
      </c>
      <c r="S97" s="18">
        <f t="shared" si="217"/>
        <v>5.018092028354415</v>
      </c>
      <c r="T97" s="18">
        <f t="shared" si="218"/>
        <v>3.6711988384226846</v>
      </c>
      <c r="U97" s="18">
        <f t="shared" si="219"/>
        <v>7.1095522351255047</v>
      </c>
      <c r="W97" t="str">
        <f t="shared" si="256"/>
        <v>53 Skilled construction and building trades</v>
      </c>
      <c r="X97" s="18">
        <f t="shared" si="220"/>
        <v>-1.8896873260749514</v>
      </c>
      <c r="Y97" s="18">
        <f t="shared" si="220"/>
        <v>-19.61484019479791</v>
      </c>
      <c r="Z97" s="18">
        <f t="shared" si="220"/>
        <v>4.690730642143115</v>
      </c>
      <c r="AA97" s="18">
        <f t="shared" si="220"/>
        <v>1.3385361428755793</v>
      </c>
      <c r="AB97" s="18">
        <f t="shared" si="221"/>
        <v>0.90297153773908345</v>
      </c>
      <c r="AD97" s="18">
        <f t="shared" si="222"/>
        <v>2.4438349912110358</v>
      </c>
      <c r="AE97" s="18">
        <f t="shared" si="223"/>
        <v>3.3592812606632938</v>
      </c>
      <c r="AF97" s="18">
        <f t="shared" si="224"/>
        <v>4.9966879947248577</v>
      </c>
      <c r="AH97" t="str">
        <f t="shared" si="257"/>
        <v>53 Skilled construction and building trades</v>
      </c>
      <c r="AI97" s="18">
        <f t="shared" si="225"/>
        <v>2.6485705678576998</v>
      </c>
      <c r="AJ97" s="18">
        <f t="shared" si="225"/>
        <v>-11.772692884556314</v>
      </c>
      <c r="AK97" s="18">
        <f t="shared" si="225"/>
        <v>3.6834845930964422</v>
      </c>
      <c r="AL97" s="18">
        <f t="shared" si="225"/>
        <v>1.5781404353418793</v>
      </c>
      <c r="AM97" s="18">
        <f t="shared" si="226"/>
        <v>1.3350288412962596</v>
      </c>
      <c r="AO97" s="18">
        <f t="shared" si="227"/>
        <v>2.2751284339108446</v>
      </c>
      <c r="AP97" s="18">
        <f t="shared" si="228"/>
        <v>3.4315105974609184</v>
      </c>
      <c r="AQ97" s="18">
        <f t="shared" si="229"/>
        <v>4.9365329602250929</v>
      </c>
      <c r="AS97" t="str">
        <f t="shared" si="258"/>
        <v>53 Skilled construction and building trades</v>
      </c>
      <c r="AT97" s="18">
        <f t="shared" si="230"/>
        <v>1.7651886232429304</v>
      </c>
      <c r="AU97" s="18">
        <f t="shared" si="230"/>
        <v>-14.018034433319249</v>
      </c>
      <c r="AV97" s="18">
        <f t="shared" si="230"/>
        <v>4.3133536822288265</v>
      </c>
      <c r="AW97" s="18">
        <f t="shared" si="230"/>
        <v>0.7225722868688278</v>
      </c>
      <c r="AX97" s="18">
        <f t="shared" si="231"/>
        <v>0.82911078068446109</v>
      </c>
      <c r="AZ97" s="18">
        <f t="shared" si="232"/>
        <v>1.9055510310847623</v>
      </c>
      <c r="BA97" s="18">
        <f t="shared" si="233"/>
        <v>3.3082054862473065</v>
      </c>
      <c r="BB97" s="18">
        <f t="shared" si="234"/>
        <v>4.5766151574058389</v>
      </c>
      <c r="BD97" t="str">
        <f t="shared" si="259"/>
        <v>53 Skilled construction and building trades</v>
      </c>
      <c r="BE97" s="18">
        <f t="shared" si="235"/>
        <v>4.1057602668424842</v>
      </c>
      <c r="BF97" s="18">
        <f t="shared" si="235"/>
        <v>-17.019507974076198</v>
      </c>
      <c r="BG97" s="18">
        <f t="shared" si="235"/>
        <v>0.81352074558567189</v>
      </c>
      <c r="BH97" s="18">
        <f t="shared" si="235"/>
        <v>-0.99883232256274823</v>
      </c>
      <c r="BI97" s="18">
        <f t="shared" si="236"/>
        <v>-1.5284400679737353</v>
      </c>
      <c r="BK97" s="18">
        <f t="shared" si="237"/>
        <v>-0.39836399599206818</v>
      </c>
      <c r="BL97" s="18">
        <f t="shared" si="238"/>
        <v>2.1946527306353492</v>
      </c>
      <c r="BM97" s="18">
        <f t="shared" si="239"/>
        <v>1.9029967000975478</v>
      </c>
      <c r="BO97" t="str">
        <f t="shared" si="260"/>
        <v>53 Skilled construction and building trades</v>
      </c>
      <c r="BP97" s="18">
        <f t="shared" si="240"/>
        <v>5.9350469613512313</v>
      </c>
      <c r="BQ97" s="18">
        <f t="shared" si="240"/>
        <v>-20.213943318060323</v>
      </c>
      <c r="BR97" s="18">
        <f t="shared" si="240"/>
        <v>2.8510095291049975</v>
      </c>
      <c r="BS97" s="18">
        <f t="shared" si="240"/>
        <v>-0.52696902637368037</v>
      </c>
      <c r="BT97" s="18">
        <f t="shared" si="241"/>
        <v>-0.85941967768815575</v>
      </c>
      <c r="BV97" s="18">
        <f t="shared" si="242"/>
        <v>0.58651320960416697</v>
      </c>
      <c r="BW97" s="18">
        <f t="shared" si="243"/>
        <v>2.8091120464686758</v>
      </c>
      <c r="BX97" s="18">
        <f t="shared" si="244"/>
        <v>3.2125562830539911</v>
      </c>
      <c r="BZ97" t="str">
        <f t="shared" si="261"/>
        <v>53 Skilled construction and building trades</v>
      </c>
      <c r="CA97" s="18">
        <f t="shared" si="245"/>
        <v>-8.9211046392601023E-2</v>
      </c>
      <c r="CB97" s="18">
        <f t="shared" si="245"/>
        <v>-12.828966142892483</v>
      </c>
      <c r="CC97" s="18">
        <f t="shared" si="245"/>
        <v>-2.2539070783326398</v>
      </c>
      <c r="CD97" s="18">
        <f t="shared" si="245"/>
        <v>-3.4223856627966009</v>
      </c>
      <c r="CE97" s="18">
        <f t="shared" si="246"/>
        <v>-3.6776382212420078</v>
      </c>
      <c r="CG97" s="18">
        <f t="shared" si="247"/>
        <v>-3.034453133343129</v>
      </c>
      <c r="CH97" s="18">
        <f t="shared" si="248"/>
        <v>1.8812771660721594</v>
      </c>
      <c r="CI97" s="18">
        <f t="shared" si="249"/>
        <v>-0.32428050481760895</v>
      </c>
      <c r="CK97" t="str">
        <f t="shared" si="262"/>
        <v>53 Skilled construction and building trades</v>
      </c>
      <c r="CL97" s="18">
        <f t="shared" si="250"/>
        <v>0.36485062724798123</v>
      </c>
      <c r="CM97" s="18">
        <f t="shared" si="250"/>
        <v>-18.091557369059363</v>
      </c>
      <c r="CN97" s="18">
        <f t="shared" si="250"/>
        <v>-11.923820608911173</v>
      </c>
      <c r="CO97" s="18">
        <f t="shared" si="250"/>
        <v>-14.935783151789572</v>
      </c>
      <c r="CP97" s="18">
        <f t="shared" si="251"/>
        <v>-14.208723397162847</v>
      </c>
      <c r="CR97" s="18">
        <f t="shared" si="252"/>
        <v>-13.943417666530278</v>
      </c>
      <c r="CS97" s="18">
        <f t="shared" si="253"/>
        <v>0.79886502943296023</v>
      </c>
      <c r="CT97" s="18">
        <f t="shared" si="254"/>
        <v>-9.2832342558073488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1.2077286868472425</v>
      </c>
      <c r="C98" s="18">
        <f t="shared" si="210"/>
        <v>-9.6711475643824869</v>
      </c>
      <c r="D98" s="18">
        <f t="shared" si="210"/>
        <v>5.1033636350256595</v>
      </c>
      <c r="E98" s="18">
        <f t="shared" si="210"/>
        <v>2.6572964436623714</v>
      </c>
      <c r="F98" s="18">
        <f t="shared" si="211"/>
        <v>2.5918797112549186</v>
      </c>
      <c r="H98" s="18">
        <f t="shared" si="212"/>
        <v>3.4662605972105576</v>
      </c>
      <c r="I98" s="18">
        <f t="shared" si="213"/>
        <v>3.3661471015826949</v>
      </c>
      <c r="J98" s="18">
        <f t="shared" si="214"/>
        <v>5.7413300959857416</v>
      </c>
      <c r="L98" t="str">
        <f t="shared" si="255"/>
        <v>54 Textiles, printing and other skilled trades</v>
      </c>
      <c r="M98" s="18">
        <f t="shared" si="215"/>
        <v>6.7607505020179204</v>
      </c>
      <c r="N98" s="18">
        <f t="shared" si="215"/>
        <v>7.0542612562185969</v>
      </c>
      <c r="O98" s="18">
        <f t="shared" si="215"/>
        <v>5.7742196963354475</v>
      </c>
      <c r="P98" s="18">
        <f t="shared" si="215"/>
        <v>4.6592283205504126</v>
      </c>
      <c r="Q98" s="18">
        <f t="shared" si="216"/>
        <v>5.1549931731887488</v>
      </c>
      <c r="S98" s="18">
        <f t="shared" si="217"/>
        <v>5.0295800239638533</v>
      </c>
      <c r="T98" s="18">
        <f t="shared" si="218"/>
        <v>4.0324437198645313</v>
      </c>
      <c r="U98" s="18">
        <f t="shared" si="219"/>
        <v>7.3489406052213546</v>
      </c>
      <c r="W98" t="str">
        <f t="shared" si="256"/>
        <v>54 Textiles, printing and other skilled trades</v>
      </c>
      <c r="X98" s="18">
        <f t="shared" si="220"/>
        <v>-3.4825333233411082</v>
      </c>
      <c r="Y98" s="18">
        <f t="shared" si="220"/>
        <v>12.214847461155443</v>
      </c>
      <c r="Z98" s="18">
        <f t="shared" si="220"/>
        <v>3.6881185655651239</v>
      </c>
      <c r="AA98" s="18">
        <f t="shared" si="220"/>
        <v>2.5696460692666623</v>
      </c>
      <c r="AB98" s="18">
        <f t="shared" si="221"/>
        <v>3.4975910412991418</v>
      </c>
      <c r="AD98" s="18">
        <f t="shared" si="222"/>
        <v>2.9411232292404499</v>
      </c>
      <c r="AE98" s="18">
        <f t="shared" si="223"/>
        <v>3.7624501772492991</v>
      </c>
      <c r="AF98" s="18">
        <f t="shared" si="224"/>
        <v>5.6633098327481646</v>
      </c>
      <c r="AH98" t="str">
        <f t="shared" si="257"/>
        <v>54 Textiles, printing and other skilled trades</v>
      </c>
      <c r="AI98" s="18">
        <f t="shared" si="225"/>
        <v>-5.9917562095120331</v>
      </c>
      <c r="AJ98" s="18">
        <f t="shared" si="225"/>
        <v>26.361292294233362</v>
      </c>
      <c r="AK98" s="18">
        <f t="shared" si="225"/>
        <v>0.63561655990409527</v>
      </c>
      <c r="AL98" s="18">
        <f t="shared" si="225"/>
        <v>1.907595152393915</v>
      </c>
      <c r="AM98" s="18">
        <f t="shared" si="226"/>
        <v>2.8821151378514376</v>
      </c>
      <c r="AO98" s="18">
        <f t="shared" si="227"/>
        <v>1.4818259045301874</v>
      </c>
      <c r="AP98" s="18">
        <f t="shared" si="228"/>
        <v>3.4151823762012645</v>
      </c>
      <c r="AQ98" s="18">
        <f t="shared" si="229"/>
        <v>4.3783052564669189</v>
      </c>
      <c r="AS98" t="str">
        <f t="shared" si="258"/>
        <v>54 Textiles, printing and other skilled trades</v>
      </c>
      <c r="AT98" s="18">
        <f t="shared" si="230"/>
        <v>-5.4175635672769289</v>
      </c>
      <c r="AU98" s="18">
        <f t="shared" si="230"/>
        <v>18.223051974200978</v>
      </c>
      <c r="AV98" s="18">
        <f t="shared" si="230"/>
        <v>1.683106721448846</v>
      </c>
      <c r="AW98" s="18">
        <f t="shared" si="230"/>
        <v>1.6536839107117451</v>
      </c>
      <c r="AX98" s="18">
        <f t="shared" si="231"/>
        <v>2.6268712161161112</v>
      </c>
      <c r="AZ98" s="18">
        <f t="shared" si="232"/>
        <v>1.663490568199899</v>
      </c>
      <c r="BA98" s="18">
        <f t="shared" si="233"/>
        <v>3.2851754763529639</v>
      </c>
      <c r="BB98" s="18">
        <f t="shared" si="234"/>
        <v>4.3891678779880205</v>
      </c>
      <c r="BD98" t="str">
        <f t="shared" si="259"/>
        <v>54 Textiles, printing and other skilled trades</v>
      </c>
      <c r="BE98" s="18">
        <f t="shared" si="235"/>
        <v>8.3524228352716001E-2</v>
      </c>
      <c r="BF98" s="18">
        <f t="shared" si="235"/>
        <v>-4.7138571520313199</v>
      </c>
      <c r="BG98" s="18">
        <f t="shared" si="235"/>
        <v>1.703600985023046</v>
      </c>
      <c r="BH98" s="18">
        <f t="shared" si="235"/>
        <v>-5.7856446428261599E-2</v>
      </c>
      <c r="BI98" s="18">
        <f t="shared" si="236"/>
        <v>0.19011493547289593</v>
      </c>
      <c r="BK98" s="18">
        <f t="shared" si="237"/>
        <v>0.52587993854618098</v>
      </c>
      <c r="BL98" s="18">
        <f t="shared" si="238"/>
        <v>2.4483305027395597</v>
      </c>
      <c r="BM98" s="18">
        <f t="shared" si="239"/>
        <v>2.8272919641127769</v>
      </c>
      <c r="BO98" t="str">
        <f t="shared" si="260"/>
        <v>54 Textiles, printing and other skilled trades</v>
      </c>
      <c r="BP98" s="18">
        <f t="shared" si="240"/>
        <v>-3.0964403108609928</v>
      </c>
      <c r="BQ98" s="18">
        <f t="shared" si="240"/>
        <v>-5.5918760089727737</v>
      </c>
      <c r="BR98" s="18">
        <f t="shared" si="240"/>
        <v>-0.44804767249739808</v>
      </c>
      <c r="BS98" s="18">
        <f t="shared" si="240"/>
        <v>-0.57213211569728806</v>
      </c>
      <c r="BT98" s="18">
        <f t="shared" si="241"/>
        <v>-0.85490772777946367</v>
      </c>
      <c r="BV98" s="18">
        <f t="shared" si="242"/>
        <v>-0.53078782887426845</v>
      </c>
      <c r="BW98" s="18">
        <f t="shared" si="243"/>
        <v>2.2296826965348293</v>
      </c>
      <c r="BX98" s="18">
        <f t="shared" si="244"/>
        <v>1.8440171335750488</v>
      </c>
      <c r="BZ98" t="str">
        <f t="shared" si="261"/>
        <v>54 Textiles, printing and other skilled trades</v>
      </c>
      <c r="CA98" s="18">
        <f t="shared" si="245"/>
        <v>-4.7592783284986844</v>
      </c>
      <c r="CB98" s="18">
        <f t="shared" si="245"/>
        <v>-1.7305625138020919</v>
      </c>
      <c r="CC98" s="18">
        <f t="shared" si="245"/>
        <v>-2.6439381669400741</v>
      </c>
      <c r="CD98" s="18">
        <f t="shared" si="245"/>
        <v>-4.8613586780195783</v>
      </c>
      <c r="CE98" s="18">
        <f t="shared" si="246"/>
        <v>-3.979783289192107</v>
      </c>
      <c r="CG98" s="18">
        <f t="shared" si="247"/>
        <v>-4.1278877303933985</v>
      </c>
      <c r="CH98" s="18">
        <f t="shared" si="248"/>
        <v>1.6937747355536548</v>
      </c>
      <c r="CI98" s="18">
        <f t="shared" si="249"/>
        <v>-1.3313906159152733</v>
      </c>
      <c r="CK98" t="str">
        <f t="shared" si="262"/>
        <v>54 Textiles, printing and other skilled trades</v>
      </c>
      <c r="CL98" s="18">
        <f t="shared" si="250"/>
        <v>-7.0455472312435425</v>
      </c>
      <c r="CM98" s="18">
        <f t="shared" si="250"/>
        <v>7.3112839393908002</v>
      </c>
      <c r="CN98" s="18">
        <f t="shared" si="250"/>
        <v>-11.321387098349135</v>
      </c>
      <c r="CO98" s="18">
        <f t="shared" si="250"/>
        <v>-3.5664211281363323</v>
      </c>
      <c r="CP98" s="18">
        <f t="shared" si="251"/>
        <v>-5.4304291082689859</v>
      </c>
      <c r="CR98" s="18">
        <f t="shared" si="252"/>
        <v>-6.2239749045907455</v>
      </c>
      <c r="CS98" s="18">
        <f t="shared" si="253"/>
        <v>1.0947094640103128</v>
      </c>
      <c r="CT98" s="18">
        <f t="shared" si="254"/>
        <v>-3.8054186213698604</v>
      </c>
    </row>
    <row r="99" spans="1:98" x14ac:dyDescent="0.2">
      <c r="A99" t="str">
        <f t="shared" si="209"/>
        <v>61 Caring personal service occupations</v>
      </c>
      <c r="B99" s="18">
        <f t="shared" si="210"/>
        <v>9.4585439824936834</v>
      </c>
      <c r="C99" s="18">
        <f t="shared" si="210"/>
        <v>0.34608843429446701</v>
      </c>
      <c r="D99" s="18">
        <f t="shared" si="210"/>
        <v>6.9130295580587031</v>
      </c>
      <c r="E99" s="18">
        <f t="shared" si="210"/>
        <v>6.108608199443144</v>
      </c>
      <c r="F99" s="18">
        <f t="shared" si="211"/>
        <v>5.9888031625537907</v>
      </c>
      <c r="H99" s="18">
        <f t="shared" si="212"/>
        <v>6.3760738908108516</v>
      </c>
      <c r="I99" s="18">
        <f t="shared" si="213"/>
        <v>4.3522062150644691</v>
      </c>
      <c r="J99" s="18">
        <f t="shared" si="214"/>
        <v>8.5470950833067771</v>
      </c>
      <c r="L99" t="str">
        <f t="shared" si="255"/>
        <v>61 Caring personal service occupations</v>
      </c>
      <c r="M99" s="18">
        <f t="shared" si="215"/>
        <v>11.507587116353935</v>
      </c>
      <c r="N99" s="18">
        <f t="shared" si="215"/>
        <v>3.7502567758081584</v>
      </c>
      <c r="O99" s="18">
        <f t="shared" si="215"/>
        <v>7.4350148763361101</v>
      </c>
      <c r="P99" s="18">
        <f t="shared" si="215"/>
        <v>6.7494912250291916</v>
      </c>
      <c r="Q99" s="18">
        <f t="shared" si="216"/>
        <v>6.772899135517596</v>
      </c>
      <c r="S99" s="18">
        <f t="shared" si="217"/>
        <v>6.9775117026526834</v>
      </c>
      <c r="T99" s="18">
        <f t="shared" si="218"/>
        <v>4.7270165942313147</v>
      </c>
      <c r="U99" s="18">
        <f t="shared" si="219"/>
        <v>9.2109354830798971</v>
      </c>
      <c r="W99" t="str">
        <f t="shared" si="256"/>
        <v>61 Caring personal service occupations</v>
      </c>
      <c r="X99" s="18">
        <f t="shared" si="220"/>
        <v>1.3797881700742254</v>
      </c>
      <c r="Y99" s="18">
        <f t="shared" si="220"/>
        <v>16.777008058788457</v>
      </c>
      <c r="Z99" s="18">
        <f t="shared" si="220"/>
        <v>3.2533464911524312</v>
      </c>
      <c r="AA99" s="18">
        <f t="shared" si="220"/>
        <v>2.730159641409835</v>
      </c>
      <c r="AB99" s="18">
        <f t="shared" si="221"/>
        <v>3.7208586619651651</v>
      </c>
      <c r="AD99" s="18">
        <f t="shared" si="222"/>
        <v>2.9042600372789273</v>
      </c>
      <c r="AE99" s="18">
        <f t="shared" si="223"/>
        <v>4.2093943637735221</v>
      </c>
      <c r="AF99" s="18">
        <f t="shared" si="224"/>
        <v>5.988004146948489</v>
      </c>
      <c r="AH99" t="str">
        <f t="shared" si="257"/>
        <v>61 Caring personal service occupations</v>
      </c>
      <c r="AI99" s="18">
        <f t="shared" si="225"/>
        <v>-1.3973499298484904</v>
      </c>
      <c r="AJ99" s="18">
        <f t="shared" si="225"/>
        <v>19.156048325649966</v>
      </c>
      <c r="AK99" s="18">
        <f t="shared" si="225"/>
        <v>0.47929020591455096</v>
      </c>
      <c r="AL99" s="18">
        <f t="shared" si="225"/>
        <v>1.1089085881295979</v>
      </c>
      <c r="AM99" s="18">
        <f t="shared" si="226"/>
        <v>1.9528966505841794</v>
      </c>
      <c r="AO99" s="18">
        <f t="shared" si="227"/>
        <v>0.89859864558374802</v>
      </c>
      <c r="AP99" s="18">
        <f t="shared" si="228"/>
        <v>3.342290167807227</v>
      </c>
      <c r="AQ99" s="18">
        <f t="shared" si="229"/>
        <v>3.9230916950492301</v>
      </c>
      <c r="AS99" t="str">
        <f t="shared" si="258"/>
        <v>61 Caring personal service occupations</v>
      </c>
      <c r="AT99" s="18">
        <f t="shared" si="230"/>
        <v>0.18800737785549249</v>
      </c>
      <c r="AU99" s="18">
        <f t="shared" si="230"/>
        <v>17.39158937846743</v>
      </c>
      <c r="AV99" s="18">
        <f t="shared" si="230"/>
        <v>0.69080848134603912</v>
      </c>
      <c r="AW99" s="18">
        <f t="shared" si="230"/>
        <v>1.5165090993167762</v>
      </c>
      <c r="AX99" s="18">
        <f t="shared" si="231"/>
        <v>2.1814484308568138</v>
      </c>
      <c r="AZ99" s="18">
        <f t="shared" si="232"/>
        <v>1.2405259511226063</v>
      </c>
      <c r="BA99" s="18">
        <f t="shared" si="233"/>
        <v>3.4569552008131943</v>
      </c>
      <c r="BB99" s="18">
        <f t="shared" si="234"/>
        <v>4.2540246597844611</v>
      </c>
      <c r="BD99" t="str">
        <f t="shared" si="259"/>
        <v>61 Caring personal service occupations</v>
      </c>
      <c r="BE99" s="18">
        <f t="shared" si="235"/>
        <v>4.8020295197407803</v>
      </c>
      <c r="BF99" s="18">
        <f t="shared" si="235"/>
        <v>-5.0464161668106078</v>
      </c>
      <c r="BG99" s="18">
        <f t="shared" si="235"/>
        <v>2.189563133556649</v>
      </c>
      <c r="BH99" s="18">
        <f t="shared" si="235"/>
        <v>0.90413907310311625</v>
      </c>
      <c r="BI99" s="18">
        <f t="shared" si="236"/>
        <v>0.91997120014439826</v>
      </c>
      <c r="BK99" s="18">
        <f t="shared" si="237"/>
        <v>1.3308070731577137</v>
      </c>
      <c r="BL99" s="18">
        <f t="shared" si="238"/>
        <v>3.350883716204045</v>
      </c>
      <c r="BM99" s="18">
        <f t="shared" si="239"/>
        <v>4.2196126943889301</v>
      </c>
      <c r="BO99" t="str">
        <f t="shared" si="260"/>
        <v>61 Caring personal service occupations</v>
      </c>
      <c r="BP99" s="18">
        <f t="shared" si="240"/>
        <v>1.8999901281919307</v>
      </c>
      <c r="BQ99" s="18">
        <f t="shared" si="240"/>
        <v>-17.558469206541062</v>
      </c>
      <c r="BR99" s="18">
        <f t="shared" si="240"/>
        <v>1.0510905919830948</v>
      </c>
      <c r="BS99" s="18">
        <f t="shared" si="240"/>
        <v>-1.9753161388001761</v>
      </c>
      <c r="BT99" s="18">
        <f t="shared" si="241"/>
        <v>-2.1044730425143654</v>
      </c>
      <c r="BV99" s="18">
        <f t="shared" si="242"/>
        <v>-0.97672130213413144</v>
      </c>
      <c r="BW99" s="18">
        <f t="shared" si="243"/>
        <v>2.8135584013684545</v>
      </c>
      <c r="BX99" s="18">
        <f t="shared" si="244"/>
        <v>2.1669596529594326</v>
      </c>
      <c r="BZ99" t="str">
        <f t="shared" si="261"/>
        <v>61 Caring personal service occupations</v>
      </c>
      <c r="CA99" s="18">
        <f t="shared" si="245"/>
        <v>-12.251473531916146</v>
      </c>
      <c r="CB99" s="18">
        <f t="shared" si="245"/>
        <v>-18.934444658595208</v>
      </c>
      <c r="CC99" s="18">
        <f t="shared" si="245"/>
        <v>-7.5759601171770381</v>
      </c>
      <c r="CD99" s="18">
        <f t="shared" si="245"/>
        <v>-3.3484794440006294</v>
      </c>
      <c r="CE99" s="18">
        <f t="shared" si="246"/>
        <v>-5.73173790533742</v>
      </c>
      <c r="CG99" s="18">
        <f t="shared" si="247"/>
        <v>-4.7786992329982851</v>
      </c>
      <c r="CH99" s="18">
        <f t="shared" si="248"/>
        <v>1.3114011389455005</v>
      </c>
      <c r="CI99" s="18">
        <f t="shared" si="249"/>
        <v>-2.3909958420508914</v>
      </c>
      <c r="CK99" t="str">
        <f t="shared" si="262"/>
        <v>61 Caring personal service occupations</v>
      </c>
      <c r="CL99" s="18">
        <f t="shared" si="250"/>
        <v>-5.6463095544642794</v>
      </c>
      <c r="CM99" s="18">
        <f t="shared" si="250"/>
        <v>6.8983034657860598</v>
      </c>
      <c r="CN99" s="18">
        <f t="shared" si="250"/>
        <v>-4.5539636784909465</v>
      </c>
      <c r="CO99" s="18">
        <f t="shared" si="250"/>
        <v>-3.0710901585483286</v>
      </c>
      <c r="CP99" s="18">
        <f t="shared" si="251"/>
        <v>-2.9449027701257458</v>
      </c>
      <c r="CR99" s="18">
        <f t="shared" si="252"/>
        <v>-3.5679236253992608</v>
      </c>
      <c r="CS99" s="18">
        <f t="shared" si="253"/>
        <v>1.3680694933172033</v>
      </c>
      <c r="CT99" s="18">
        <f t="shared" si="254"/>
        <v>-1.428043475570917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15.683958812515009</v>
      </c>
      <c r="C100" s="18">
        <f t="shared" si="210"/>
        <v>5.1025554627115666</v>
      </c>
      <c r="D100" s="18">
        <f t="shared" si="210"/>
        <v>7.8772211738797004</v>
      </c>
      <c r="E100" s="18">
        <f t="shared" si="210"/>
        <v>5.9610809753244398</v>
      </c>
      <c r="F100" s="18">
        <f t="shared" si="211"/>
        <v>6.5020247695392719</v>
      </c>
      <c r="H100" s="18">
        <f t="shared" si="212"/>
        <v>6.5959825497021951</v>
      </c>
      <c r="I100" s="18">
        <f t="shared" si="213"/>
        <v>4.5697989903167757</v>
      </c>
      <c r="J100" s="18">
        <f t="shared" si="214"/>
        <v>8.8369287399056482</v>
      </c>
      <c r="L100" t="str">
        <f t="shared" si="255"/>
        <v>62 Leisure, travel and related personal service occupations</v>
      </c>
      <c r="M100" s="18">
        <f t="shared" si="215"/>
        <v>6.6823297961753125</v>
      </c>
      <c r="N100" s="18">
        <f t="shared" si="215"/>
        <v>-1.1371393207669667</v>
      </c>
      <c r="O100" s="18">
        <f t="shared" si="215"/>
        <v>5.6012141284787154</v>
      </c>
      <c r="P100" s="18">
        <f t="shared" si="215"/>
        <v>6.2293045331710761</v>
      </c>
      <c r="Q100" s="18">
        <f t="shared" si="216"/>
        <v>5.5574328174450516</v>
      </c>
      <c r="S100" s="18">
        <f t="shared" si="217"/>
        <v>6.0195270773530263</v>
      </c>
      <c r="T100" s="18">
        <f t="shared" si="218"/>
        <v>4.2193567098548268</v>
      </c>
      <c r="U100" s="18">
        <f t="shared" si="219"/>
        <v>8.2011575279628879</v>
      </c>
      <c r="W100" t="str">
        <f t="shared" si="256"/>
        <v>62 Leisure, travel and related personal service occupations</v>
      </c>
      <c r="X100" s="18">
        <f t="shared" si="220"/>
        <v>1.5013168476746719</v>
      </c>
      <c r="Y100" s="18">
        <f t="shared" si="220"/>
        <v>5.2048425063617954</v>
      </c>
      <c r="Z100" s="18">
        <f t="shared" si="220"/>
        <v>4.3340164587072794</v>
      </c>
      <c r="AA100" s="18">
        <f t="shared" si="220"/>
        <v>3.6660287112749268</v>
      </c>
      <c r="AB100" s="18">
        <f t="shared" si="221"/>
        <v>3.9700190885219255</v>
      </c>
      <c r="AD100" s="18">
        <f t="shared" si="222"/>
        <v>3.8882147451355431</v>
      </c>
      <c r="AE100" s="18">
        <f t="shared" si="223"/>
        <v>4.2515875218571697</v>
      </c>
      <c r="AF100" s="18">
        <f t="shared" si="224"/>
        <v>6.684627735612958</v>
      </c>
      <c r="AH100" t="str">
        <f t="shared" si="257"/>
        <v>62 Leisure, travel and related personal service occupations</v>
      </c>
      <c r="AI100" s="18">
        <f t="shared" si="225"/>
        <v>0.59661972920408424</v>
      </c>
      <c r="AJ100" s="18">
        <f t="shared" si="225"/>
        <v>8.6360484725186204</v>
      </c>
      <c r="AK100" s="18">
        <f t="shared" si="225"/>
        <v>2.7348133225293392</v>
      </c>
      <c r="AL100" s="18">
        <f t="shared" si="225"/>
        <v>3.2605640305168437</v>
      </c>
      <c r="AM100" s="18">
        <f t="shared" si="226"/>
        <v>3.4234907224609312</v>
      </c>
      <c r="AO100" s="18">
        <f t="shared" si="227"/>
        <v>3.0850155217433395</v>
      </c>
      <c r="AP100" s="18">
        <f t="shared" si="228"/>
        <v>4.0252630271235823</v>
      </c>
      <c r="AQ100" s="18">
        <f t="shared" si="229"/>
        <v>5.9655013445961469</v>
      </c>
      <c r="AS100" t="str">
        <f t="shared" si="258"/>
        <v>62 Leisure, travel and related personal service occupations</v>
      </c>
      <c r="AT100" s="18">
        <f t="shared" si="230"/>
        <v>0.12496076106645049</v>
      </c>
      <c r="AU100" s="18">
        <f t="shared" si="230"/>
        <v>12.492625242780475</v>
      </c>
      <c r="AV100" s="18">
        <f t="shared" si="230"/>
        <v>3.6634588070431517</v>
      </c>
      <c r="AW100" s="18">
        <f t="shared" si="230"/>
        <v>3.5273502953618197</v>
      </c>
      <c r="AX100" s="18">
        <f t="shared" si="231"/>
        <v>4.1088668998336741</v>
      </c>
      <c r="AZ100" s="18">
        <f t="shared" si="232"/>
        <v>3.5726999311747942</v>
      </c>
      <c r="BA100" s="18">
        <f t="shared" si="233"/>
        <v>4.1665839189732212</v>
      </c>
      <c r="BB100" s="18">
        <f t="shared" si="234"/>
        <v>6.4054112224073645</v>
      </c>
      <c r="BD100" t="str">
        <f t="shared" si="259"/>
        <v>62 Leisure, travel and related personal service occupations</v>
      </c>
      <c r="BE100" s="18">
        <f t="shared" si="235"/>
        <v>-1.5259834988141208</v>
      </c>
      <c r="BF100" s="18">
        <f t="shared" si="235"/>
        <v>-10.648981791631185</v>
      </c>
      <c r="BG100" s="18">
        <f t="shared" si="235"/>
        <v>-0.12636256426552528</v>
      </c>
      <c r="BH100" s="18">
        <f t="shared" si="235"/>
        <v>-0.74892113710877117</v>
      </c>
      <c r="BI100" s="18">
        <f t="shared" si="236"/>
        <v>-1.2057570050406197</v>
      </c>
      <c r="BK100" s="18">
        <f t="shared" si="237"/>
        <v>-0.54183400015609395</v>
      </c>
      <c r="BL100" s="18">
        <f t="shared" si="238"/>
        <v>2.4470749862918861</v>
      </c>
      <c r="BM100" s="18">
        <f t="shared" si="239"/>
        <v>2.0653349273852095</v>
      </c>
      <c r="BO100" t="str">
        <f t="shared" si="260"/>
        <v>62 Leisure, travel and related personal service occupations</v>
      </c>
      <c r="BP100" s="18">
        <f t="shared" si="240"/>
        <v>-1.5051653097827633</v>
      </c>
      <c r="BQ100" s="18">
        <f t="shared" si="240"/>
        <v>-19.168065544798385</v>
      </c>
      <c r="BR100" s="18">
        <f t="shared" si="240"/>
        <v>4.0214101640412281E-2</v>
      </c>
      <c r="BS100" s="18">
        <f t="shared" si="240"/>
        <v>-1.7988050459098459</v>
      </c>
      <c r="BT100" s="18">
        <f t="shared" si="241"/>
        <v>-2.4220960257628987</v>
      </c>
      <c r="BV100" s="18">
        <f t="shared" si="242"/>
        <v>-1.1895859433984968</v>
      </c>
      <c r="BW100" s="18">
        <f t="shared" si="243"/>
        <v>2.5833364015197313</v>
      </c>
      <c r="BX100" s="18">
        <f t="shared" si="244"/>
        <v>1.7735737488169478</v>
      </c>
      <c r="BZ100" t="str">
        <f t="shared" si="261"/>
        <v>62 Leisure, travel and related personal service occupations</v>
      </c>
      <c r="CA100" s="18">
        <f t="shared" si="245"/>
        <v>-1.4427160170678133</v>
      </c>
      <c r="CB100" s="18">
        <f t="shared" si="245"/>
        <v>-15.176021577088649</v>
      </c>
      <c r="CC100" s="18">
        <f t="shared" si="245"/>
        <v>-1.291999440031999</v>
      </c>
      <c r="CD100" s="18">
        <f t="shared" si="245"/>
        <v>-3.7683326018749019</v>
      </c>
      <c r="CE100" s="18">
        <f t="shared" si="246"/>
        <v>-3.7631758822118</v>
      </c>
      <c r="CG100" s="18">
        <f t="shared" si="247"/>
        <v>-2.9498690939598782</v>
      </c>
      <c r="CH100" s="18">
        <f t="shared" si="248"/>
        <v>2.0805298354857449</v>
      </c>
      <c r="CI100" s="18">
        <f t="shared" si="249"/>
        <v>4.894290908774579E-4</v>
      </c>
      <c r="CK100" t="str">
        <f t="shared" si="262"/>
        <v>62 Leisure, travel and related personal service occupations</v>
      </c>
      <c r="CL100" s="18">
        <f t="shared" si="250"/>
        <v>-6.4911242294638294</v>
      </c>
      <c r="CM100" s="18">
        <f t="shared" si="250"/>
        <v>1.3839566553651039</v>
      </c>
      <c r="CN100" s="18">
        <f t="shared" si="250"/>
        <v>-8.4659180311145281</v>
      </c>
      <c r="CO100" s="18">
        <f t="shared" si="250"/>
        <v>-3.8597184310199872</v>
      </c>
      <c r="CP100" s="18">
        <f t="shared" si="251"/>
        <v>-5.0087548918092644</v>
      </c>
      <c r="CR100" s="18">
        <f t="shared" si="252"/>
        <v>-5.4203135568903988</v>
      </c>
      <c r="CS100" s="18">
        <f t="shared" si="253"/>
        <v>1.2015999698194779</v>
      </c>
      <c r="CT100" s="18">
        <f t="shared" si="254"/>
        <v>-3.0363806136534444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12.736868996987226</v>
      </c>
      <c r="C101" s="18">
        <f t="shared" si="210"/>
        <v>-18.76144379052619</v>
      </c>
      <c r="D101" s="18">
        <f t="shared" si="210"/>
        <v>8.3689898726787995</v>
      </c>
      <c r="E101" s="18">
        <f t="shared" si="210"/>
        <v>4.9543344385318377</v>
      </c>
      <c r="F101" s="18">
        <f t="shared" si="211"/>
        <v>4.3261533156034204</v>
      </c>
      <c r="H101" s="18">
        <f t="shared" si="212"/>
        <v>6.0804274458501784</v>
      </c>
      <c r="I101" s="18">
        <f t="shared" si="213"/>
        <v>4.4619355706194685</v>
      </c>
      <c r="J101" s="18">
        <f t="shared" si="214"/>
        <v>8.3906640054810069</v>
      </c>
      <c r="L101" t="str">
        <f t="shared" si="255"/>
        <v>63 Community and civil enforcement occupations</v>
      </c>
      <c r="M101" s="18">
        <f t="shared" si="215"/>
        <v>5.2204139544554717</v>
      </c>
      <c r="N101" s="18">
        <f t="shared" si="215"/>
        <v>4.3785356053397173</v>
      </c>
      <c r="O101" s="18">
        <f t="shared" si="215"/>
        <v>3.2502404424526565</v>
      </c>
      <c r="P101" s="18">
        <f t="shared" si="215"/>
        <v>5.3107679210900205</v>
      </c>
      <c r="Q101" s="18">
        <f t="shared" si="216"/>
        <v>4.6043263923771338</v>
      </c>
      <c r="S101" s="18">
        <f t="shared" si="217"/>
        <v>4.6193964661938924</v>
      </c>
      <c r="T101" s="18">
        <f t="shared" si="218"/>
        <v>3.7269619493365935</v>
      </c>
      <c r="U101" s="18">
        <f t="shared" si="219"/>
        <v>6.8459017130916289</v>
      </c>
      <c r="W101" t="str">
        <f t="shared" si="256"/>
        <v>63 Community and civil enforcement occupations</v>
      </c>
      <c r="X101" s="18">
        <f t="shared" si="220"/>
        <v>-0.23761357877976064</v>
      </c>
      <c r="Y101" s="18">
        <f t="shared" si="220"/>
        <v>16.124320705788509</v>
      </c>
      <c r="Z101" s="18">
        <f t="shared" si="220"/>
        <v>3.0075585874121957</v>
      </c>
      <c r="AA101" s="18">
        <f t="shared" si="220"/>
        <v>2.5663147403357955</v>
      </c>
      <c r="AB101" s="18">
        <f t="shared" si="221"/>
        <v>3.5040302270216817</v>
      </c>
      <c r="AD101" s="18">
        <f t="shared" si="222"/>
        <v>2.7131856090862216</v>
      </c>
      <c r="AE101" s="18">
        <f t="shared" si="223"/>
        <v>4.1503455165230463</v>
      </c>
      <c r="AF101" s="18">
        <f t="shared" si="224"/>
        <v>5.8148810356511538</v>
      </c>
      <c r="AH101" t="str">
        <f t="shared" si="257"/>
        <v>63 Community and civil enforcement occupations</v>
      </c>
      <c r="AI101" s="18">
        <f t="shared" si="225"/>
        <v>-2.580111305898769</v>
      </c>
      <c r="AJ101" s="18">
        <f t="shared" si="225"/>
        <v>31.621690224594289</v>
      </c>
      <c r="AK101" s="18">
        <f t="shared" si="225"/>
        <v>-0.66248710350255147</v>
      </c>
      <c r="AL101" s="18">
        <f t="shared" si="225"/>
        <v>2.7151633867373626</v>
      </c>
      <c r="AM101" s="18">
        <f t="shared" si="226"/>
        <v>3.2351202620652053</v>
      </c>
      <c r="AO101" s="18">
        <f t="shared" si="227"/>
        <v>1.576708313455244</v>
      </c>
      <c r="AP101" s="18">
        <f t="shared" si="228"/>
        <v>3.3212328786508261</v>
      </c>
      <c r="AQ101" s="18">
        <f t="shared" si="229"/>
        <v>4.3606979215377484</v>
      </c>
      <c r="AS101" t="str">
        <f t="shared" si="258"/>
        <v>63 Community and civil enforcement occupations</v>
      </c>
      <c r="AT101" s="18">
        <f t="shared" si="230"/>
        <v>-3.7974147356473753</v>
      </c>
      <c r="AU101" s="18">
        <f t="shared" si="230"/>
        <v>27.402173243196714</v>
      </c>
      <c r="AV101" s="18">
        <f t="shared" si="230"/>
        <v>-2.93177108478474</v>
      </c>
      <c r="AW101" s="18">
        <f t="shared" si="230"/>
        <v>0.98387445625010006</v>
      </c>
      <c r="AX101" s="18">
        <f t="shared" si="231"/>
        <v>1.2028320887949251</v>
      </c>
      <c r="AZ101" s="18">
        <f t="shared" si="232"/>
        <v>-0.33858368681070061</v>
      </c>
      <c r="BA101" s="18">
        <f t="shared" si="233"/>
        <v>3.1156221470620249</v>
      </c>
      <c r="BB101" s="18">
        <f t="shared" si="234"/>
        <v>2.8972046066709112</v>
      </c>
      <c r="BD101" t="str">
        <f t="shared" si="259"/>
        <v>63 Community and civil enforcement occupations</v>
      </c>
      <c r="BE101" s="18">
        <f t="shared" si="235"/>
        <v>-5.974438194167786</v>
      </c>
      <c r="BF101" s="18">
        <f t="shared" si="235"/>
        <v>38.562155268764407</v>
      </c>
      <c r="BG101" s="18">
        <f t="shared" si="235"/>
        <v>-6.5521492989491836</v>
      </c>
      <c r="BH101" s="18">
        <f t="shared" si="235"/>
        <v>1.156322292479306</v>
      </c>
      <c r="BI101" s="18">
        <f t="shared" si="236"/>
        <v>0.64132494075315183</v>
      </c>
      <c r="BK101" s="18">
        <f t="shared" si="237"/>
        <v>-1.4813482040719861</v>
      </c>
      <c r="BL101" s="18">
        <f t="shared" si="238"/>
        <v>1.6710340723577133</v>
      </c>
      <c r="BM101" s="18">
        <f t="shared" si="239"/>
        <v>0.52450996639425984</v>
      </c>
      <c r="BO101" t="str">
        <f t="shared" si="260"/>
        <v>63 Community and civil enforcement occupations</v>
      </c>
      <c r="BP101" s="18">
        <f t="shared" si="240"/>
        <v>-0.99538589326235716</v>
      </c>
      <c r="BQ101" s="18">
        <f t="shared" si="240"/>
        <v>15.810651639794981</v>
      </c>
      <c r="BR101" s="18">
        <f t="shared" si="240"/>
        <v>-3.2140357914415829</v>
      </c>
      <c r="BS101" s="18">
        <f t="shared" si="240"/>
        <v>0.57931776996069662</v>
      </c>
      <c r="BT101" s="18">
        <f t="shared" si="241"/>
        <v>0.25789432305864946</v>
      </c>
      <c r="BV101" s="18">
        <f t="shared" si="242"/>
        <v>-0.70137138001054034</v>
      </c>
      <c r="BW101" s="18">
        <f t="shared" si="243"/>
        <v>2.254180014403806</v>
      </c>
      <c r="BX101" s="18">
        <f t="shared" si="244"/>
        <v>1.7481229690150757</v>
      </c>
      <c r="BZ101" t="str">
        <f t="shared" si="261"/>
        <v>63 Community and civil enforcement occupations</v>
      </c>
      <c r="CA101" s="18">
        <f t="shared" si="245"/>
        <v>-2.1260192192499638</v>
      </c>
      <c r="CB101" s="18">
        <f t="shared" si="245"/>
        <v>22.392671253159023</v>
      </c>
      <c r="CC101" s="18">
        <f t="shared" si="245"/>
        <v>-4.9685602632873804</v>
      </c>
      <c r="CD101" s="18">
        <f t="shared" si="245"/>
        <v>-1.9505487125217491</v>
      </c>
      <c r="CE101" s="18">
        <f t="shared" si="246"/>
        <v>-1.5486950210733652</v>
      </c>
      <c r="CG101" s="18">
        <f t="shared" si="247"/>
        <v>-2.9670545422108785</v>
      </c>
      <c r="CH101" s="18">
        <f t="shared" si="248"/>
        <v>1.790677646488148</v>
      </c>
      <c r="CI101" s="18">
        <f t="shared" si="249"/>
        <v>-0.40096889147411829</v>
      </c>
      <c r="CK101" t="str">
        <f t="shared" si="262"/>
        <v>63 Community and civil enforcement occupations</v>
      </c>
      <c r="CL101" s="18">
        <f t="shared" si="250"/>
        <v>-11.372628247769301</v>
      </c>
      <c r="CM101" s="18">
        <f t="shared" si="250"/>
        <v>46.658282618229087</v>
      </c>
      <c r="CN101" s="18">
        <f t="shared" si="250"/>
        <v>-17.128172486555204</v>
      </c>
      <c r="CO101" s="18">
        <f t="shared" si="250"/>
        <v>-5.5780245066668455</v>
      </c>
      <c r="CP101" s="18">
        <f t="shared" si="251"/>
        <v>-6.8212242582645359</v>
      </c>
      <c r="CR101" s="18">
        <f t="shared" si="252"/>
        <v>-9.5966840731047771</v>
      </c>
      <c r="CS101" s="18">
        <f t="shared" si="253"/>
        <v>0.6785267225135394</v>
      </c>
      <c r="CT101" s="18">
        <f t="shared" si="254"/>
        <v>-7.1823665656605691</v>
      </c>
    </row>
    <row r="102" spans="1:98" x14ac:dyDescent="0.2">
      <c r="A102" t="str">
        <f t="shared" si="209"/>
        <v>71 Sales occupations</v>
      </c>
      <c r="B102" s="18">
        <f t="shared" si="210"/>
        <v>4.5380150461549418</v>
      </c>
      <c r="C102" s="18">
        <f t="shared" si="210"/>
        <v>-11.631514946220655</v>
      </c>
      <c r="D102" s="18">
        <f t="shared" si="210"/>
        <v>3.5557113169958798</v>
      </c>
      <c r="E102" s="18">
        <f t="shared" si="210"/>
        <v>3.8359002403770548</v>
      </c>
      <c r="F102" s="18">
        <f t="shared" si="211"/>
        <v>2.7076254071229044</v>
      </c>
      <c r="H102" s="18">
        <f t="shared" si="212"/>
        <v>3.7424198001173581</v>
      </c>
      <c r="I102" s="18">
        <f t="shared" si="213"/>
        <v>3.1867385946723781</v>
      </c>
      <c r="J102" s="18">
        <f t="shared" si="214"/>
        <v>5.8194817674618315</v>
      </c>
      <c r="L102" t="str">
        <f t="shared" si="255"/>
        <v>71 Sales occupations</v>
      </c>
      <c r="M102" s="18">
        <f t="shared" si="215"/>
        <v>6.6731323706008538</v>
      </c>
      <c r="N102" s="18">
        <f t="shared" si="215"/>
        <v>-2.1000688244027232</v>
      </c>
      <c r="O102" s="18">
        <f t="shared" si="215"/>
        <v>5.3002820820706065</v>
      </c>
      <c r="P102" s="18">
        <f t="shared" si="215"/>
        <v>5.4055431015781252</v>
      </c>
      <c r="Q102" s="18">
        <f t="shared" si="216"/>
        <v>4.8872708177312374</v>
      </c>
      <c r="S102" s="18">
        <f t="shared" si="217"/>
        <v>5.370444408958841</v>
      </c>
      <c r="T102" s="18">
        <f t="shared" si="218"/>
        <v>3.5747628262233988</v>
      </c>
      <c r="U102" s="18">
        <f t="shared" si="219"/>
        <v>7.3196848305423501</v>
      </c>
      <c r="W102" t="str">
        <f t="shared" si="256"/>
        <v>71 Sales occupations</v>
      </c>
      <c r="X102" s="18">
        <f t="shared" si="220"/>
        <v>-1.3282007652735905</v>
      </c>
      <c r="Y102" s="18">
        <f t="shared" si="220"/>
        <v>12.630003965566017</v>
      </c>
      <c r="Z102" s="18">
        <f t="shared" si="220"/>
        <v>1.4880448590224749</v>
      </c>
      <c r="AA102" s="18">
        <f t="shared" si="220"/>
        <v>2.5931943062946328</v>
      </c>
      <c r="AB102" s="18">
        <f t="shared" si="221"/>
        <v>2.8447503138648855</v>
      </c>
      <c r="AD102" s="18">
        <f t="shared" si="222"/>
        <v>2.2234804240929495</v>
      </c>
      <c r="AE102" s="18">
        <f t="shared" si="223"/>
        <v>3.2883307957341623</v>
      </c>
      <c r="AF102" s="18">
        <f t="shared" si="224"/>
        <v>4.7832195445181469</v>
      </c>
      <c r="AH102" t="str">
        <f t="shared" si="257"/>
        <v>71 Sales occupations</v>
      </c>
      <c r="AI102" s="18">
        <f t="shared" si="225"/>
        <v>-1.6515861192706538</v>
      </c>
      <c r="AJ102" s="18">
        <f t="shared" si="225"/>
        <v>16.704437688572703</v>
      </c>
      <c r="AK102" s="18">
        <f t="shared" si="225"/>
        <v>0.31768600998411944</v>
      </c>
      <c r="AL102" s="18">
        <f t="shared" si="225"/>
        <v>2.2733399680924693</v>
      </c>
      <c r="AM102" s="18">
        <f t="shared" si="226"/>
        <v>2.5002573178790399</v>
      </c>
      <c r="AO102" s="18">
        <f t="shared" si="227"/>
        <v>1.6172555273170408</v>
      </c>
      <c r="AP102" s="18">
        <f t="shared" si="228"/>
        <v>3.1251386546520932</v>
      </c>
      <c r="AQ102" s="18">
        <f t="shared" si="229"/>
        <v>4.2190001757985041</v>
      </c>
      <c r="AS102" t="str">
        <f t="shared" si="258"/>
        <v>71 Sales occupations</v>
      </c>
      <c r="AT102" s="18">
        <f t="shared" si="230"/>
        <v>-2.4872197148729569</v>
      </c>
      <c r="AU102" s="18">
        <f t="shared" si="230"/>
        <v>11.509721800325124</v>
      </c>
      <c r="AV102" s="18">
        <f t="shared" si="230"/>
        <v>-0.47181473660796724</v>
      </c>
      <c r="AW102" s="18">
        <f t="shared" si="230"/>
        <v>1.8546176011452253</v>
      </c>
      <c r="AX102" s="18">
        <f t="shared" si="231"/>
        <v>1.6958309167307561</v>
      </c>
      <c r="AZ102" s="18">
        <f t="shared" si="232"/>
        <v>1.0731599222460364</v>
      </c>
      <c r="BA102" s="18">
        <f t="shared" si="233"/>
        <v>2.6975405156650201</v>
      </c>
      <c r="BB102" s="18">
        <f t="shared" si="234"/>
        <v>3.4546986230092669</v>
      </c>
      <c r="BD102" t="str">
        <f t="shared" si="259"/>
        <v>71 Sales occupations</v>
      </c>
      <c r="BE102" s="18">
        <f t="shared" si="235"/>
        <v>0.25022165474413161</v>
      </c>
      <c r="BF102" s="18">
        <f t="shared" si="235"/>
        <v>-0.18039713529667267</v>
      </c>
      <c r="BG102" s="18">
        <f t="shared" si="235"/>
        <v>-0.40603856017858986</v>
      </c>
      <c r="BH102" s="18">
        <f t="shared" si="235"/>
        <v>-7.9903471098929923E-2</v>
      </c>
      <c r="BI102" s="18">
        <f t="shared" si="236"/>
        <v>-0.18821264688764217</v>
      </c>
      <c r="BK102" s="18">
        <f t="shared" si="237"/>
        <v>-0.18873365923580687</v>
      </c>
      <c r="BL102" s="18">
        <f t="shared" si="238"/>
        <v>2.4139696857816029</v>
      </c>
      <c r="BM102" s="18">
        <f t="shared" si="239"/>
        <v>2.2793577948999166</v>
      </c>
      <c r="BO102" t="str">
        <f t="shared" si="260"/>
        <v>71 Sales occupations</v>
      </c>
      <c r="BP102" s="18">
        <f t="shared" si="240"/>
        <v>-1.633397235279066</v>
      </c>
      <c r="BQ102" s="18">
        <f t="shared" si="240"/>
        <v>-12.119463452629475</v>
      </c>
      <c r="BR102" s="18">
        <f t="shared" si="240"/>
        <v>-1.0797890013879763</v>
      </c>
      <c r="BS102" s="18">
        <f t="shared" si="240"/>
        <v>-2.1458806241438477</v>
      </c>
      <c r="BT102" s="18">
        <f t="shared" si="241"/>
        <v>-2.4714398858167508</v>
      </c>
      <c r="BV102" s="18">
        <f t="shared" si="242"/>
        <v>-1.7917995231304773</v>
      </c>
      <c r="BW102" s="18">
        <f t="shared" si="243"/>
        <v>2.3881958341850584</v>
      </c>
      <c r="BX102" s="18">
        <f t="shared" si="244"/>
        <v>1.1507822236491272</v>
      </c>
      <c r="BZ102" t="str">
        <f t="shared" si="261"/>
        <v>71 Sales occupations</v>
      </c>
      <c r="CA102" s="18">
        <f t="shared" si="245"/>
        <v>-3.032354666249748</v>
      </c>
      <c r="CB102" s="18">
        <f t="shared" si="245"/>
        <v>-8.6028709757988828</v>
      </c>
      <c r="CC102" s="18">
        <f t="shared" si="245"/>
        <v>-5.1753255238155766</v>
      </c>
      <c r="CD102" s="18">
        <f t="shared" si="245"/>
        <v>-8.519346070205069</v>
      </c>
      <c r="CE102" s="18">
        <f t="shared" si="246"/>
        <v>-7.4924886799815349</v>
      </c>
      <c r="CG102" s="18">
        <f t="shared" si="247"/>
        <v>-7.4179853508742237</v>
      </c>
      <c r="CH102" s="18">
        <f t="shared" si="248"/>
        <v>1.4133476198179951</v>
      </c>
      <c r="CI102" s="18">
        <f t="shared" si="249"/>
        <v>-3.9186347480943851</v>
      </c>
      <c r="CK102" t="str">
        <f t="shared" si="262"/>
        <v>71 Sales occupations</v>
      </c>
      <c r="CL102" s="18">
        <f t="shared" si="250"/>
        <v>-7.077766111122374</v>
      </c>
      <c r="CM102" s="18">
        <f t="shared" si="250"/>
        <v>2.37436938512674</v>
      </c>
      <c r="CN102" s="18">
        <f t="shared" si="250"/>
        <v>-11.761529099230616</v>
      </c>
      <c r="CO102" s="18">
        <f t="shared" si="250"/>
        <v>-6.7535279564608919</v>
      </c>
      <c r="CP102" s="18">
        <f t="shared" si="251"/>
        <v>-7.8118021820860584</v>
      </c>
      <c r="CR102" s="18">
        <f t="shared" si="252"/>
        <v>-8.4536716442085051</v>
      </c>
      <c r="CS102" s="18">
        <f t="shared" si="253"/>
        <v>0.83788890498621704</v>
      </c>
      <c r="CT102" s="18">
        <f t="shared" si="254"/>
        <v>-5.938867450631113</v>
      </c>
    </row>
    <row r="103" spans="1:98" x14ac:dyDescent="0.2">
      <c r="A103" t="str">
        <f t="shared" si="209"/>
        <v>72 Customer service occupations</v>
      </c>
      <c r="B103" s="18">
        <f t="shared" si="210"/>
        <v>7.8080561361218104</v>
      </c>
      <c r="C103" s="18">
        <f t="shared" si="210"/>
        <v>7.3642880673874034</v>
      </c>
      <c r="D103" s="18">
        <f t="shared" si="210"/>
        <v>12.503716201642989</v>
      </c>
      <c r="E103" s="18">
        <f t="shared" si="210"/>
        <v>6.5814687001698013</v>
      </c>
      <c r="F103" s="18">
        <f t="shared" si="211"/>
        <v>8.4474762448778939</v>
      </c>
      <c r="H103" s="18">
        <f t="shared" si="212"/>
        <v>8.5200761339938591</v>
      </c>
      <c r="I103" s="18">
        <f t="shared" si="213"/>
        <v>4.627960417704724</v>
      </c>
      <c r="J103" s="18">
        <f t="shared" si="214"/>
        <v>10.348668426192775</v>
      </c>
      <c r="L103" t="str">
        <f t="shared" si="255"/>
        <v>72 Customer service occupations</v>
      </c>
      <c r="M103" s="18">
        <f t="shared" si="215"/>
        <v>10.611984988406874</v>
      </c>
      <c r="N103" s="18">
        <f t="shared" si="215"/>
        <v>7.1327036547668587</v>
      </c>
      <c r="O103" s="18">
        <f t="shared" si="215"/>
        <v>10.880826244061726</v>
      </c>
      <c r="P103" s="18">
        <f t="shared" si="215"/>
        <v>6.161839842164385</v>
      </c>
      <c r="Q103" s="18">
        <f t="shared" si="216"/>
        <v>7.6757842453605507</v>
      </c>
      <c r="S103" s="18">
        <f t="shared" si="217"/>
        <v>7.7120873485798436</v>
      </c>
      <c r="T103" s="18">
        <f t="shared" si="218"/>
        <v>4.5345198318861302</v>
      </c>
      <c r="U103" s="18">
        <f t="shared" si="219"/>
        <v>9.6688759887856968</v>
      </c>
      <c r="W103" t="str">
        <f t="shared" si="256"/>
        <v>72 Customer service occupations</v>
      </c>
      <c r="X103" s="18">
        <f t="shared" si="220"/>
        <v>1.1676692591263249</v>
      </c>
      <c r="Y103" s="18">
        <f t="shared" si="220"/>
        <v>20.1473004215337</v>
      </c>
      <c r="Z103" s="18">
        <f t="shared" si="220"/>
        <v>6.7140294847886972</v>
      </c>
      <c r="AA103" s="18">
        <f t="shared" si="220"/>
        <v>3.1044477796166481</v>
      </c>
      <c r="AB103" s="18">
        <f t="shared" si="221"/>
        <v>5.220346128395903</v>
      </c>
      <c r="AD103" s="18">
        <f t="shared" si="222"/>
        <v>4.2938676894952899</v>
      </c>
      <c r="AE103" s="18">
        <f t="shared" si="223"/>
        <v>3.9422680176070424</v>
      </c>
      <c r="AF103" s="18">
        <f t="shared" si="224"/>
        <v>6.7524257198070092</v>
      </c>
      <c r="AH103" t="str">
        <f t="shared" si="257"/>
        <v>72 Customer service occupations</v>
      </c>
      <c r="AI103" s="18">
        <f t="shared" si="225"/>
        <v>1.4279102828671508</v>
      </c>
      <c r="AJ103" s="18">
        <f t="shared" si="225"/>
        <v>26.553594729400221</v>
      </c>
      <c r="AK103" s="18">
        <f t="shared" si="225"/>
        <v>6.8641282336035614</v>
      </c>
      <c r="AL103" s="18">
        <f t="shared" si="225"/>
        <v>3.5010676470138336</v>
      </c>
      <c r="AM103" s="18">
        <f t="shared" si="226"/>
        <v>5.862624698266039</v>
      </c>
      <c r="AO103" s="18">
        <f t="shared" si="227"/>
        <v>4.6101606130955597</v>
      </c>
      <c r="AP103" s="18">
        <f t="shared" si="228"/>
        <v>4.1029486405568028</v>
      </c>
      <c r="AQ103" s="18">
        <f t="shared" si="229"/>
        <v>7.0898318711008601</v>
      </c>
      <c r="AS103" t="str">
        <f t="shared" si="258"/>
        <v>72 Customer service occupations</v>
      </c>
      <c r="AT103" s="18">
        <f t="shared" si="230"/>
        <v>0.21368459403341422</v>
      </c>
      <c r="AU103" s="18">
        <f t="shared" si="230"/>
        <v>8.2570585699589749</v>
      </c>
      <c r="AV103" s="18">
        <f t="shared" si="230"/>
        <v>6.101345703457639</v>
      </c>
      <c r="AW103" s="18">
        <f t="shared" si="230"/>
        <v>1.7842699788741756</v>
      </c>
      <c r="AX103" s="18">
        <f t="shared" si="231"/>
        <v>3.5122405377887578</v>
      </c>
      <c r="AZ103" s="18">
        <f t="shared" si="232"/>
        <v>3.2034165392849312</v>
      </c>
      <c r="BA103" s="18">
        <f t="shared" si="233"/>
        <v>3.34892227235013</v>
      </c>
      <c r="BB103" s="18">
        <f t="shared" si="234"/>
        <v>5.5355988712534998</v>
      </c>
      <c r="BD103" t="str">
        <f t="shared" si="259"/>
        <v>72 Customer service occupations</v>
      </c>
      <c r="BE103" s="18">
        <f t="shared" si="235"/>
        <v>3.4758635573032493</v>
      </c>
      <c r="BF103" s="18">
        <f t="shared" si="235"/>
        <v>-0.30634822067860945</v>
      </c>
      <c r="BG103" s="18">
        <f t="shared" si="235"/>
        <v>5.5419627687913975</v>
      </c>
      <c r="BH103" s="18">
        <f t="shared" si="235"/>
        <v>1.1759754366819752</v>
      </c>
      <c r="BI103" s="18">
        <f t="shared" si="236"/>
        <v>2.426057996610842</v>
      </c>
      <c r="BK103" s="18">
        <f t="shared" si="237"/>
        <v>2.6108587526241678</v>
      </c>
      <c r="BL103" s="18">
        <f t="shared" si="238"/>
        <v>2.9798986424727447</v>
      </c>
      <c r="BM103" s="18">
        <f t="shared" si="239"/>
        <v>4.81751307322138</v>
      </c>
      <c r="BO103" t="str">
        <f t="shared" si="260"/>
        <v>72 Customer service occupations</v>
      </c>
      <c r="BP103" s="18">
        <f t="shared" si="240"/>
        <v>4.0173750225364513</v>
      </c>
      <c r="BQ103" s="18">
        <f t="shared" si="240"/>
        <v>-11.083891738146079</v>
      </c>
      <c r="BR103" s="18">
        <f t="shared" si="240"/>
        <v>5.7267202035989673</v>
      </c>
      <c r="BS103" s="18">
        <f t="shared" si="240"/>
        <v>-0.2543240918637335</v>
      </c>
      <c r="BT103" s="18">
        <f t="shared" si="241"/>
        <v>0.85044383710328741</v>
      </c>
      <c r="BV103" s="18">
        <f t="shared" si="242"/>
        <v>1.7007849808121867</v>
      </c>
      <c r="BW103" s="18">
        <f t="shared" si="243"/>
        <v>3.2529896946954961</v>
      </c>
      <c r="BX103" s="18">
        <f t="shared" si="244"/>
        <v>4.3873098635649033</v>
      </c>
      <c r="BZ103" t="str">
        <f t="shared" si="261"/>
        <v>72 Customer service occupations</v>
      </c>
      <c r="CA103" s="18">
        <f t="shared" si="245"/>
        <v>-1.0884903208216667</v>
      </c>
      <c r="CB103" s="18">
        <f t="shared" si="245"/>
        <v>-0.62619207675588262</v>
      </c>
      <c r="CC103" s="18">
        <f t="shared" si="245"/>
        <v>1.6444051737261045</v>
      </c>
      <c r="CD103" s="18">
        <f t="shared" si="245"/>
        <v>-1.4669003879747122</v>
      </c>
      <c r="CE103" s="18">
        <f t="shared" si="246"/>
        <v>-0.45214114007467998</v>
      </c>
      <c r="CG103" s="18">
        <f t="shared" si="247"/>
        <v>-0.44052691122083987</v>
      </c>
      <c r="CH103" s="18">
        <f t="shared" si="248"/>
        <v>2.0006500295215224</v>
      </c>
      <c r="CI103" s="18">
        <f t="shared" si="249"/>
        <v>1.6694949075823473</v>
      </c>
      <c r="CK103" t="str">
        <f t="shared" si="262"/>
        <v>72 Customer service occupations</v>
      </c>
      <c r="CL103" s="18">
        <f t="shared" si="250"/>
        <v>0.56003497354710774</v>
      </c>
      <c r="CM103" s="18">
        <f t="shared" si="250"/>
        <v>19.373029858480194</v>
      </c>
      <c r="CN103" s="18">
        <f t="shared" si="250"/>
        <v>0.57692148392469722</v>
      </c>
      <c r="CO103" s="18">
        <f t="shared" si="250"/>
        <v>-0.5045571622490419</v>
      </c>
      <c r="CP103" s="18">
        <f t="shared" si="251"/>
        <v>0.9751164353804409</v>
      </c>
      <c r="CR103" s="18">
        <f t="shared" si="252"/>
        <v>-0.14536259093043125</v>
      </c>
      <c r="CS103" s="18">
        <f t="shared" si="253"/>
        <v>2.0028731927115295</v>
      </c>
      <c r="CT103" s="18">
        <f t="shared" si="254"/>
        <v>1.8930394598812184</v>
      </c>
    </row>
    <row r="104" spans="1:98" x14ac:dyDescent="0.2">
      <c r="A104" t="str">
        <f t="shared" si="209"/>
        <v>81 Process, plant and machine operatives</v>
      </c>
      <c r="B104" s="18">
        <f t="shared" si="210"/>
        <v>7.8855406491619817</v>
      </c>
      <c r="C104" s="18">
        <f t="shared" si="210"/>
        <v>-12.637094009988449</v>
      </c>
      <c r="D104" s="18">
        <f t="shared" si="210"/>
        <v>10.849784271184415</v>
      </c>
      <c r="E104" s="18">
        <f t="shared" si="210"/>
        <v>8.2347205430329584</v>
      </c>
      <c r="F104" s="18">
        <f t="shared" si="211"/>
        <v>7.5949054892409329</v>
      </c>
      <c r="H104" s="18">
        <f t="shared" si="212"/>
        <v>9.0994808966998306</v>
      </c>
      <c r="I104" s="18">
        <f t="shared" si="213"/>
        <v>5.3626718978451393</v>
      </c>
      <c r="J104" s="18">
        <f t="shared" si="214"/>
        <v>11.149168866325976</v>
      </c>
      <c r="L104" t="str">
        <f t="shared" si="255"/>
        <v>81 Process, plant and machine operatives</v>
      </c>
      <c r="M104" s="18">
        <f t="shared" si="215"/>
        <v>8.5611173306654464</v>
      </c>
      <c r="N104" s="18">
        <f t="shared" si="215"/>
        <v>-16.96271412166157</v>
      </c>
      <c r="O104" s="18">
        <f t="shared" si="215"/>
        <v>12.303290667246269</v>
      </c>
      <c r="P104" s="18">
        <f t="shared" si="215"/>
        <v>6.5327293381394425</v>
      </c>
      <c r="Q104" s="18">
        <f t="shared" si="216"/>
        <v>6.6299316333492397</v>
      </c>
      <c r="S104" s="18">
        <f t="shared" si="217"/>
        <v>8.4225281532823271</v>
      </c>
      <c r="T104" s="18">
        <f t="shared" si="218"/>
        <v>4.7614355252269647</v>
      </c>
      <c r="U104" s="18">
        <f t="shared" si="219"/>
        <v>10.335857728516217</v>
      </c>
      <c r="W104" t="str">
        <f t="shared" si="256"/>
        <v>81 Process, plant and machine operatives</v>
      </c>
      <c r="X104" s="18">
        <f t="shared" si="220"/>
        <v>-0.48860676475332987</v>
      </c>
      <c r="Y104" s="18">
        <f t="shared" si="220"/>
        <v>-4.9095840678879732</v>
      </c>
      <c r="Z104" s="18">
        <f t="shared" si="220"/>
        <v>10.663587080129155</v>
      </c>
      <c r="AA104" s="18">
        <f t="shared" si="220"/>
        <v>5.5831510471670676</v>
      </c>
      <c r="AB104" s="18">
        <f t="shared" si="221"/>
        <v>6.4465685477641976</v>
      </c>
      <c r="AD104" s="18">
        <f t="shared" si="222"/>
        <v>7.2501711345436926</v>
      </c>
      <c r="AE104" s="18">
        <f t="shared" si="223"/>
        <v>5.0021890554073467</v>
      </c>
      <c r="AF104" s="18">
        <f t="shared" si="224"/>
        <v>9.5664222793264919</v>
      </c>
      <c r="AH104" t="str">
        <f t="shared" si="257"/>
        <v>81 Process, plant and machine operatives</v>
      </c>
      <c r="AI104" s="18">
        <f t="shared" si="225"/>
        <v>-0.54706106799486953</v>
      </c>
      <c r="AJ104" s="18">
        <f t="shared" si="225"/>
        <v>-5.0132748392370363</v>
      </c>
      <c r="AK104" s="18">
        <f t="shared" si="225"/>
        <v>8.5573334209348317</v>
      </c>
      <c r="AL104" s="18">
        <f t="shared" si="225"/>
        <v>3.2784360951298552</v>
      </c>
      <c r="AM104" s="18">
        <f t="shared" si="226"/>
        <v>4.352643421025526</v>
      </c>
      <c r="AO104" s="18">
        <f t="shared" si="227"/>
        <v>5.008911716270914</v>
      </c>
      <c r="AP104" s="18">
        <f t="shared" si="228"/>
        <v>3.879456012232807</v>
      </c>
      <c r="AQ104" s="18">
        <f t="shared" si="229"/>
        <v>7.2353149249200666</v>
      </c>
      <c r="AS104" t="str">
        <f t="shared" si="258"/>
        <v>81 Process, plant and machine operatives</v>
      </c>
      <c r="AT104" s="18">
        <f t="shared" si="230"/>
        <v>-2.7301704465973797</v>
      </c>
      <c r="AU104" s="18">
        <f t="shared" si="230"/>
        <v>-8.4795749735815829</v>
      </c>
      <c r="AV104" s="18">
        <f t="shared" si="230"/>
        <v>8.0507818871149226</v>
      </c>
      <c r="AW104" s="18">
        <f t="shared" si="230"/>
        <v>3.1753308633160504</v>
      </c>
      <c r="AX104" s="18">
        <f t="shared" si="231"/>
        <v>3.8935338735604397</v>
      </c>
      <c r="AZ104" s="18">
        <f t="shared" si="232"/>
        <v>4.7755344495269192</v>
      </c>
      <c r="BA104" s="18">
        <f t="shared" si="233"/>
        <v>3.8670562204112802</v>
      </c>
      <c r="BB104" s="18">
        <f t="shared" si="234"/>
        <v>7.0539472714352458</v>
      </c>
      <c r="BD104" t="str">
        <f t="shared" si="259"/>
        <v>81 Process, plant and machine operatives</v>
      </c>
      <c r="BE104" s="18">
        <f t="shared" si="235"/>
        <v>2.3607748067717926</v>
      </c>
      <c r="BF104" s="18">
        <f t="shared" si="235"/>
        <v>-14.752402046299462</v>
      </c>
      <c r="BG104" s="18">
        <f t="shared" si="235"/>
        <v>7.0858722514917316</v>
      </c>
      <c r="BH104" s="18">
        <f t="shared" si="235"/>
        <v>1.5450897557651722</v>
      </c>
      <c r="BI104" s="18">
        <f t="shared" si="236"/>
        <v>2.1223429479587441</v>
      </c>
      <c r="BK104" s="18">
        <f t="shared" si="237"/>
        <v>3.359407565297623</v>
      </c>
      <c r="BL104" s="18">
        <f t="shared" si="238"/>
        <v>2.9113460616041698</v>
      </c>
      <c r="BM104" s="18">
        <f t="shared" si="239"/>
        <v>5.3312505346336803</v>
      </c>
      <c r="BO104" t="str">
        <f t="shared" si="260"/>
        <v>81 Process, plant and machine operatives</v>
      </c>
      <c r="BP104" s="18">
        <f t="shared" si="240"/>
        <v>1.2308395833744212</v>
      </c>
      <c r="BQ104" s="18">
        <f t="shared" si="240"/>
        <v>-20.074650355915157</v>
      </c>
      <c r="BR104" s="18">
        <f t="shared" si="240"/>
        <v>6.8786484157380201</v>
      </c>
      <c r="BS104" s="18">
        <f t="shared" si="240"/>
        <v>-6.4325227300676691E-2</v>
      </c>
      <c r="BT104" s="18">
        <f t="shared" si="241"/>
        <v>0.64021366673407964</v>
      </c>
      <c r="BV104" s="18">
        <f t="shared" si="242"/>
        <v>2.1983813033983557</v>
      </c>
      <c r="BW104" s="18">
        <f t="shared" si="243"/>
        <v>3.0336072362257438</v>
      </c>
      <c r="BX104" s="18">
        <f t="shared" si="244"/>
        <v>4.557372207799415</v>
      </c>
      <c r="BZ104" t="str">
        <f t="shared" si="261"/>
        <v>81 Process, plant and machine operatives</v>
      </c>
      <c r="CA104" s="18">
        <f t="shared" si="245"/>
        <v>-2.3291450411360159</v>
      </c>
      <c r="CB104" s="18">
        <f t="shared" si="245"/>
        <v>-14.801962010439951</v>
      </c>
      <c r="CC104" s="18">
        <f t="shared" si="245"/>
        <v>1.6111447570101634</v>
      </c>
      <c r="CD104" s="18">
        <f t="shared" si="245"/>
        <v>-6.4104567868607187</v>
      </c>
      <c r="CE104" s="18">
        <f t="shared" si="246"/>
        <v>-4.5363359214838912</v>
      </c>
      <c r="CG104" s="18">
        <f t="shared" si="247"/>
        <v>-3.8095404032776892</v>
      </c>
      <c r="CH104" s="18">
        <f t="shared" si="248"/>
        <v>1.9462451449896889</v>
      </c>
      <c r="CI104" s="18">
        <f t="shared" si="249"/>
        <v>-0.74634032228356739</v>
      </c>
      <c r="CK104" t="str">
        <f t="shared" si="262"/>
        <v>81 Process, plant and machine operatives</v>
      </c>
      <c r="CL104" s="18">
        <f t="shared" si="250"/>
        <v>-8.4741677298040834</v>
      </c>
      <c r="CM104" s="18">
        <f t="shared" si="250"/>
        <v>-13.677210425778819</v>
      </c>
      <c r="CN104" s="18">
        <f t="shared" si="250"/>
        <v>-14.90390829098015</v>
      </c>
      <c r="CO104" s="18">
        <f t="shared" si="250"/>
        <v>-8.3030669015571092</v>
      </c>
      <c r="CP104" s="18">
        <f t="shared" si="251"/>
        <v>-10.756549664267755</v>
      </c>
      <c r="CR104" s="18">
        <f t="shared" si="252"/>
        <v>-10.558361803301008</v>
      </c>
      <c r="CS104" s="18">
        <f t="shared" si="253"/>
        <v>0.69088892713731198</v>
      </c>
      <c r="CT104" s="18">
        <f t="shared" si="254"/>
        <v>-7.7883133010148704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13.119995097616011</v>
      </c>
      <c r="C105" s="18">
        <f t="shared" si="210"/>
        <v>-23.967647893663834</v>
      </c>
      <c r="D105" s="18">
        <f t="shared" si="210"/>
        <v>11.871652100251717</v>
      </c>
      <c r="E105" s="18">
        <f t="shared" si="210"/>
        <v>6.33783845296092</v>
      </c>
      <c r="F105" s="18">
        <f t="shared" si="211"/>
        <v>5.7955279921043878</v>
      </c>
      <c r="H105" s="18">
        <f t="shared" si="212"/>
        <v>8.1513394756064237</v>
      </c>
      <c r="I105" s="18">
        <f t="shared" si="213"/>
        <v>5.6383540484904016</v>
      </c>
      <c r="J105" s="18">
        <f t="shared" si="214"/>
        <v>10.573789949899526</v>
      </c>
      <c r="L105" t="str">
        <f t="shared" si="255"/>
        <v>82 Transport and mobile machine drivers and operatives</v>
      </c>
      <c r="M105" s="18">
        <f t="shared" si="215"/>
        <v>9.9714912018616495</v>
      </c>
      <c r="N105" s="18">
        <f t="shared" si="215"/>
        <v>-20.483618588277341</v>
      </c>
      <c r="O105" s="18">
        <f t="shared" si="215"/>
        <v>10.01610772419852</v>
      </c>
      <c r="P105" s="18">
        <f t="shared" si="215"/>
        <v>6.0330557297342713</v>
      </c>
      <c r="Q105" s="18">
        <f t="shared" si="216"/>
        <v>5.3499715332199216</v>
      </c>
      <c r="S105" s="18">
        <f t="shared" si="217"/>
        <v>7.3444537253238407</v>
      </c>
      <c r="T105" s="18">
        <f t="shared" si="218"/>
        <v>5.209950418582121</v>
      </c>
      <c r="U105" s="18">
        <f t="shared" si="219"/>
        <v>9.7506889525663887</v>
      </c>
      <c r="W105" t="str">
        <f t="shared" si="256"/>
        <v>82 Transport and mobile machine drivers and operatives</v>
      </c>
      <c r="X105" s="18">
        <f t="shared" si="220"/>
        <v>3.8874249040264042</v>
      </c>
      <c r="Y105" s="18">
        <f t="shared" si="220"/>
        <v>-0.83505447128905397</v>
      </c>
      <c r="Z105" s="18">
        <f t="shared" si="220"/>
        <v>5.9389004207426099</v>
      </c>
      <c r="AA105" s="18">
        <f t="shared" si="220"/>
        <v>3.8207741507901183</v>
      </c>
      <c r="AB105" s="18">
        <f t="shared" si="221"/>
        <v>4.1789274556145672</v>
      </c>
      <c r="AD105" s="18">
        <f t="shared" si="222"/>
        <v>4.5220684333012295</v>
      </c>
      <c r="AE105" s="18">
        <f t="shared" si="223"/>
        <v>4.653830729870112</v>
      </c>
      <c r="AF105" s="18">
        <f t="shared" si="224"/>
        <v>7.4049600823133055</v>
      </c>
      <c r="AH105" t="str">
        <f t="shared" si="257"/>
        <v>82 Transport and mobile machine drivers and operatives</v>
      </c>
      <c r="AI105" s="18">
        <f t="shared" si="225"/>
        <v>2.6419750791945695</v>
      </c>
      <c r="AJ105" s="18">
        <f t="shared" si="225"/>
        <v>-6.7232365818175932</v>
      </c>
      <c r="AK105" s="18">
        <f t="shared" si="225"/>
        <v>5.3223110153463926</v>
      </c>
      <c r="AL105" s="18">
        <f t="shared" si="225"/>
        <v>2.5731702865244621</v>
      </c>
      <c r="AM105" s="18">
        <f t="shared" si="226"/>
        <v>2.8121810160791627</v>
      </c>
      <c r="AO105" s="18">
        <f t="shared" si="227"/>
        <v>3.4814834290852748</v>
      </c>
      <c r="AP105" s="18">
        <f t="shared" si="228"/>
        <v>4.2740958326485723</v>
      </c>
      <c r="AQ105" s="18">
        <f t="shared" si="229"/>
        <v>6.4236624115777019</v>
      </c>
      <c r="AS105" t="str">
        <f t="shared" si="258"/>
        <v>82 Transport and mobile machine drivers and operatives</v>
      </c>
      <c r="AT105" s="18">
        <f t="shared" si="230"/>
        <v>0.67273667242655488</v>
      </c>
      <c r="AU105" s="18">
        <f t="shared" si="230"/>
        <v>-4.9072348964364849</v>
      </c>
      <c r="AV105" s="18">
        <f t="shared" si="230"/>
        <v>4.4394517227166475</v>
      </c>
      <c r="AW105" s="18">
        <f t="shared" si="230"/>
        <v>2.2878747101135133</v>
      </c>
      <c r="AX105" s="18">
        <f t="shared" si="231"/>
        <v>2.4871689231692695</v>
      </c>
      <c r="AZ105" s="18">
        <f t="shared" si="232"/>
        <v>3.0000963991608121</v>
      </c>
      <c r="BA105" s="18">
        <f t="shared" si="233"/>
        <v>4.1924543671560954</v>
      </c>
      <c r="BB105" s="18">
        <f t="shared" si="234"/>
        <v>6.0382879346111862</v>
      </c>
      <c r="BD105" t="str">
        <f t="shared" si="259"/>
        <v>82 Transport and mobile machine drivers and operatives</v>
      </c>
      <c r="BE105" s="18">
        <f t="shared" si="235"/>
        <v>4.6396799181430026</v>
      </c>
      <c r="BF105" s="18">
        <f t="shared" si="235"/>
        <v>-8.8773342508931545</v>
      </c>
      <c r="BG105" s="18">
        <f t="shared" si="235"/>
        <v>4.3177672031078362</v>
      </c>
      <c r="BH105" s="18">
        <f t="shared" si="235"/>
        <v>1.7568490052435326</v>
      </c>
      <c r="BI105" s="18">
        <f t="shared" si="236"/>
        <v>1.845277489347863</v>
      </c>
      <c r="BK105" s="18">
        <f t="shared" si="237"/>
        <v>2.6034256896284136</v>
      </c>
      <c r="BL105" s="18">
        <f t="shared" si="238"/>
        <v>3.4255813562190873</v>
      </c>
      <c r="BM105" s="18">
        <f t="shared" si="239"/>
        <v>5.1625966069289042</v>
      </c>
      <c r="BO105" t="str">
        <f t="shared" si="260"/>
        <v>82 Transport and mobile machine drivers and operatives</v>
      </c>
      <c r="BP105" s="18">
        <f t="shared" si="240"/>
        <v>3.9998391363990082</v>
      </c>
      <c r="BQ105" s="18">
        <f t="shared" si="240"/>
        <v>-17.014943443337792</v>
      </c>
      <c r="BR105" s="18">
        <f t="shared" si="240"/>
        <v>4.7096762554977634</v>
      </c>
      <c r="BS105" s="18">
        <f t="shared" si="240"/>
        <v>0.58402836947000214</v>
      </c>
      <c r="BT105" s="18">
        <f t="shared" si="241"/>
        <v>0.63846738160522332</v>
      </c>
      <c r="BV105" s="18">
        <f t="shared" si="242"/>
        <v>1.9408590321341457</v>
      </c>
      <c r="BW105" s="18">
        <f t="shared" si="243"/>
        <v>3.6715813826739385</v>
      </c>
      <c r="BX105" s="18">
        <f t="shared" si="244"/>
        <v>4.9077778185342202</v>
      </c>
      <c r="BZ105" t="str">
        <f t="shared" si="261"/>
        <v>82 Transport and mobile machine drivers and operatives</v>
      </c>
      <c r="CA105" s="18">
        <f t="shared" si="245"/>
        <v>-1.5206777657811865</v>
      </c>
      <c r="CB105" s="18">
        <f t="shared" si="245"/>
        <v>-10.095130627472537</v>
      </c>
      <c r="CC105" s="18">
        <f t="shared" si="245"/>
        <v>-1.4611644247660704</v>
      </c>
      <c r="CD105" s="18">
        <f t="shared" si="245"/>
        <v>-2.846574130561863</v>
      </c>
      <c r="CE105" s="18">
        <f t="shared" si="246"/>
        <v>-2.8875085556511193</v>
      </c>
      <c r="CG105" s="18">
        <f t="shared" si="247"/>
        <v>-2.3869487764029418</v>
      </c>
      <c r="CH105" s="18">
        <f t="shared" si="248"/>
        <v>2.2679366529524181</v>
      </c>
      <c r="CI105" s="18">
        <f t="shared" si="249"/>
        <v>0.61237189894349786</v>
      </c>
      <c r="CK105" t="str">
        <f t="shared" si="262"/>
        <v>82 Transport and mobile machine drivers and operatives</v>
      </c>
      <c r="CL105" s="18">
        <f t="shared" si="250"/>
        <v>0.72227552876715784</v>
      </c>
      <c r="CM105" s="18">
        <f t="shared" si="250"/>
        <v>-8.6919746051464344</v>
      </c>
      <c r="CN105" s="18">
        <f t="shared" si="250"/>
        <v>-8.1029989105920848</v>
      </c>
      <c r="CO105" s="18">
        <f t="shared" si="250"/>
        <v>-7.6407074745036834</v>
      </c>
      <c r="CP105" s="18">
        <f t="shared" si="251"/>
        <v>-7.8513766722328899</v>
      </c>
      <c r="CR105" s="18">
        <f t="shared" si="252"/>
        <v>-7.7950624410594411</v>
      </c>
      <c r="CS105" s="18">
        <f t="shared" si="253"/>
        <v>1.4132153805807679</v>
      </c>
      <c r="CT105" s="18">
        <f t="shared" si="254"/>
        <v>-4.1404962446310751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0.51045765358801454</v>
      </c>
      <c r="C106" s="18">
        <f t="shared" si="210"/>
        <v>-22.497630896347086</v>
      </c>
      <c r="D106" s="18">
        <f t="shared" si="210"/>
        <v>3.9282398918291772</v>
      </c>
      <c r="E106" s="18">
        <f t="shared" si="210"/>
        <v>5.153249339477961</v>
      </c>
      <c r="F106" s="18">
        <f t="shared" si="211"/>
        <v>2.7899401790511424</v>
      </c>
      <c r="H106" s="18">
        <f t="shared" si="212"/>
        <v>4.7433168407854831</v>
      </c>
      <c r="I106" s="18">
        <f t="shared" si="213"/>
        <v>4.0464252165514747</v>
      </c>
      <c r="J106" s="18">
        <f t="shared" si="214"/>
        <v>7.1484929568187416</v>
      </c>
      <c r="L106" t="str">
        <f t="shared" si="255"/>
        <v>91 Elementary trades and related occupations</v>
      </c>
      <c r="M106" s="18">
        <f t="shared" si="215"/>
        <v>6.0598321709891989</v>
      </c>
      <c r="N106" s="18">
        <f t="shared" si="215"/>
        <v>-30.143703153012336</v>
      </c>
      <c r="O106" s="18">
        <f t="shared" si="215"/>
        <v>6.7177084201472725</v>
      </c>
      <c r="P106" s="18">
        <f t="shared" si="215"/>
        <v>6.7461559017604866</v>
      </c>
      <c r="Q106" s="18">
        <f t="shared" si="216"/>
        <v>3.9457898386357382</v>
      </c>
      <c r="S106" s="18">
        <f t="shared" si="217"/>
        <v>6.7366725654140591</v>
      </c>
      <c r="T106" s="18">
        <f t="shared" si="218"/>
        <v>4.4678313653442769</v>
      </c>
      <c r="U106" s="18">
        <f t="shared" si="219"/>
        <v>8.8850440528368999</v>
      </c>
      <c r="W106" t="str">
        <f t="shared" si="256"/>
        <v>91 Elementary trades and related occupations</v>
      </c>
      <c r="X106" s="18">
        <f t="shared" si="220"/>
        <v>-4.3018804480697064</v>
      </c>
      <c r="Y106" s="18">
        <f t="shared" si="220"/>
        <v>-8.2941414360221515</v>
      </c>
      <c r="Z106" s="18">
        <f t="shared" si="220"/>
        <v>0.69889143226213868</v>
      </c>
      <c r="AA106" s="18">
        <f t="shared" si="220"/>
        <v>1.9326173143354941</v>
      </c>
      <c r="AB106" s="18">
        <f t="shared" si="221"/>
        <v>0.87667705803433638</v>
      </c>
      <c r="AD106" s="18">
        <f t="shared" si="222"/>
        <v>1.5197049718853828</v>
      </c>
      <c r="AE106" s="18">
        <f t="shared" si="223"/>
        <v>3.5930701404154108</v>
      </c>
      <c r="AF106" s="18">
        <f t="shared" si="224"/>
        <v>4.5598218818760028</v>
      </c>
      <c r="AH106" t="str">
        <f t="shared" si="257"/>
        <v>91 Elementary trades and related occupations</v>
      </c>
      <c r="AI106" s="18">
        <f t="shared" si="225"/>
        <v>-3.2879077338532237</v>
      </c>
      <c r="AJ106" s="18">
        <f t="shared" si="225"/>
        <v>-11.131976499018892</v>
      </c>
      <c r="AK106" s="18">
        <f t="shared" si="225"/>
        <v>1.4314587209299789</v>
      </c>
      <c r="AL106" s="18">
        <f t="shared" si="225"/>
        <v>2.6883929593324085</v>
      </c>
      <c r="AM106" s="18">
        <f t="shared" si="226"/>
        <v>1.3739579900472032</v>
      </c>
      <c r="AO106" s="18">
        <f t="shared" si="227"/>
        <v>2.2676936904297618</v>
      </c>
      <c r="AP106" s="18">
        <f t="shared" si="228"/>
        <v>3.6951293853919154</v>
      </c>
      <c r="AQ106" s="18">
        <f t="shared" si="229"/>
        <v>5.1475830722690352</v>
      </c>
      <c r="AS106" t="str">
        <f t="shared" si="258"/>
        <v>91 Elementary trades and related occupations</v>
      </c>
      <c r="AT106" s="18">
        <f t="shared" si="230"/>
        <v>-4.0731766558914746</v>
      </c>
      <c r="AU106" s="18">
        <f t="shared" si="230"/>
        <v>-1.5598301873639531</v>
      </c>
      <c r="AV106" s="18">
        <f t="shared" si="230"/>
        <v>0.90268670592414946</v>
      </c>
      <c r="AW106" s="18">
        <f t="shared" si="230"/>
        <v>1.6525306678522922</v>
      </c>
      <c r="AX106" s="18">
        <f t="shared" si="231"/>
        <v>1.214270013714569</v>
      </c>
      <c r="AZ106" s="18">
        <f t="shared" si="232"/>
        <v>1.4019655656994479</v>
      </c>
      <c r="BA106" s="18">
        <f t="shared" si="233"/>
        <v>3.2860085387564464</v>
      </c>
      <c r="BB106" s="18">
        <f t="shared" si="234"/>
        <v>4.2104035527368744</v>
      </c>
      <c r="BD106" t="str">
        <f t="shared" si="259"/>
        <v>91 Elementary trades and related occupations</v>
      </c>
      <c r="BE106" s="18">
        <f t="shared" si="235"/>
        <v>-0.22985720494679285</v>
      </c>
      <c r="BF106" s="18">
        <f t="shared" si="235"/>
        <v>-14.058602663622322</v>
      </c>
      <c r="BG106" s="18">
        <f t="shared" si="235"/>
        <v>0.51508295166236007</v>
      </c>
      <c r="BH106" s="18">
        <f t="shared" si="235"/>
        <v>1.8555877593702252</v>
      </c>
      <c r="BI106" s="18">
        <f t="shared" si="236"/>
        <v>0.36341925137477471</v>
      </c>
      <c r="BK106" s="18">
        <f t="shared" si="237"/>
        <v>1.4067781234268439</v>
      </c>
      <c r="BL106" s="18">
        <f t="shared" si="238"/>
        <v>2.1891580463965887</v>
      </c>
      <c r="BM106" s="18">
        <f t="shared" si="239"/>
        <v>3.2553307114832508</v>
      </c>
      <c r="BO106" t="str">
        <f t="shared" si="260"/>
        <v>91 Elementary trades and related occupations</v>
      </c>
      <c r="BP106" s="18">
        <f t="shared" si="240"/>
        <v>-0.94846574153519825</v>
      </c>
      <c r="BQ106" s="18">
        <f t="shared" si="240"/>
        <v>-16.515088217246575</v>
      </c>
      <c r="BR106" s="18">
        <f t="shared" si="240"/>
        <v>-0.38788339018728246</v>
      </c>
      <c r="BS106" s="18">
        <f t="shared" si="240"/>
        <v>0.16484252305639657</v>
      </c>
      <c r="BT106" s="18">
        <f t="shared" si="241"/>
        <v>-1.140110090879487</v>
      </c>
      <c r="BV106" s="18">
        <f t="shared" si="242"/>
        <v>-1.9739383186756498E-2</v>
      </c>
      <c r="BW106" s="18">
        <f t="shared" si="243"/>
        <v>2.1945728334306303</v>
      </c>
      <c r="BX106" s="18">
        <f t="shared" si="244"/>
        <v>2.1800123088622003</v>
      </c>
      <c r="BZ106" t="str">
        <f t="shared" si="261"/>
        <v>91 Elementary trades and related occupations</v>
      </c>
      <c r="CA106" s="18">
        <f t="shared" si="245"/>
        <v>-2.7353304279661983</v>
      </c>
      <c r="CB106" s="18">
        <f t="shared" si="245"/>
        <v>-14.084197468495596</v>
      </c>
      <c r="CC106" s="18">
        <f t="shared" si="245"/>
        <v>-4.5517960463715257</v>
      </c>
      <c r="CD106" s="18">
        <f t="shared" si="245"/>
        <v>-2.5697955542976492</v>
      </c>
      <c r="CE106" s="18">
        <f t="shared" si="246"/>
        <v>-3.9515192949023947</v>
      </c>
      <c r="CG106" s="18">
        <f t="shared" si="247"/>
        <v>-3.2349936438612392</v>
      </c>
      <c r="CH106" s="18">
        <f t="shared" si="248"/>
        <v>1.7609070464822851</v>
      </c>
      <c r="CI106" s="18">
        <f t="shared" si="249"/>
        <v>-0.62719662845943658</v>
      </c>
      <c r="CK106" t="str">
        <f t="shared" si="262"/>
        <v>91 Elementary trades and related occupations</v>
      </c>
      <c r="CL106" s="18">
        <f t="shared" si="250"/>
        <v>-6.1625559624481463</v>
      </c>
      <c r="CM106" s="18">
        <f t="shared" si="250"/>
        <v>-4.7667044338039251</v>
      </c>
      <c r="CN106" s="18">
        <f t="shared" si="250"/>
        <v>-9.8775187964418194</v>
      </c>
      <c r="CO106" s="18">
        <f t="shared" si="250"/>
        <v>-4.4153032152476008</v>
      </c>
      <c r="CP106" s="18">
        <f t="shared" si="251"/>
        <v>-6.1784969193532486</v>
      </c>
      <c r="CR106" s="18">
        <f t="shared" si="252"/>
        <v>-6.2718688116669803</v>
      </c>
      <c r="CS106" s="18">
        <f t="shared" si="253"/>
        <v>1.119936417855727</v>
      </c>
      <c r="CT106" s="18">
        <f t="shared" si="254"/>
        <v>-3.7881868750363035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11.399855363953337</v>
      </c>
      <c r="C107" s="18">
        <f t="shared" si="210"/>
        <v>-15.699376677474387</v>
      </c>
      <c r="D107" s="18">
        <f t="shared" si="210"/>
        <v>9.1665848426156096</v>
      </c>
      <c r="E107" s="18">
        <f t="shared" si="210"/>
        <v>5.4531342238111291</v>
      </c>
      <c r="F107" s="18">
        <f t="shared" si="211"/>
        <v>5.1186187072263856</v>
      </c>
      <c r="H107" s="18">
        <f t="shared" si="212"/>
        <v>6.6766992522532931</v>
      </c>
      <c r="I107" s="18">
        <f t="shared" si="213"/>
        <v>4.5474901714107396</v>
      </c>
      <c r="J107" s="18">
        <f t="shared" si="214"/>
        <v>8.884698583245898</v>
      </c>
      <c r="L107" t="str">
        <f t="shared" ref="L107" si="263">A107</f>
        <v>92 Elementary administration and service occupations</v>
      </c>
      <c r="M107" s="18">
        <f t="shared" si="215"/>
        <v>11.352257392395583</v>
      </c>
      <c r="N107" s="18">
        <f t="shared" si="215"/>
        <v>-6.2515599254651004</v>
      </c>
      <c r="O107" s="18">
        <f t="shared" si="215"/>
        <v>9.0309479809900459</v>
      </c>
      <c r="P107" s="18">
        <f t="shared" si="215"/>
        <v>7.2514515438058869</v>
      </c>
      <c r="Q107" s="18">
        <f t="shared" si="216"/>
        <v>6.9015614065674358</v>
      </c>
      <c r="S107" s="18">
        <f t="shared" si="217"/>
        <v>7.8413663672590728</v>
      </c>
      <c r="T107" s="18">
        <f t="shared" si="218"/>
        <v>4.9678474098693748</v>
      </c>
      <c r="U107" s="18">
        <f t="shared" si="219"/>
        <v>9.9914704093640125</v>
      </c>
      <c r="W107" t="str">
        <f t="shared" ref="W107" si="264">A107</f>
        <v>92 Elementary administration and service occupations</v>
      </c>
      <c r="X107" s="18">
        <f t="shared" si="220"/>
        <v>1.8357515636201915</v>
      </c>
      <c r="Y107" s="18">
        <f t="shared" si="220"/>
        <v>9.6400196531036606</v>
      </c>
      <c r="Z107" s="18">
        <f t="shared" si="220"/>
        <v>4.5323214905173881</v>
      </c>
      <c r="AA107" s="18">
        <f t="shared" si="220"/>
        <v>3.0388289853657158</v>
      </c>
      <c r="AB107" s="18">
        <f t="shared" si="221"/>
        <v>3.9057189304271489</v>
      </c>
      <c r="AD107" s="18">
        <f t="shared" si="222"/>
        <v>3.5342737400060553</v>
      </c>
      <c r="AE107" s="18">
        <f t="shared" si="223"/>
        <v>4.3477142585819806</v>
      </c>
      <c r="AF107" s="18">
        <f t="shared" si="224"/>
        <v>6.5144976217001771</v>
      </c>
      <c r="AH107" t="str">
        <f t="shared" ref="AH107" si="265">L107</f>
        <v>92 Elementary administration and service occupations</v>
      </c>
      <c r="AI107" s="18">
        <f t="shared" si="225"/>
        <v>1.7955171208726695</v>
      </c>
      <c r="AJ107" s="18">
        <f t="shared" si="225"/>
        <v>9.3306761101398692</v>
      </c>
      <c r="AK107" s="18">
        <f t="shared" si="225"/>
        <v>4.1324171517828745</v>
      </c>
      <c r="AL107" s="18">
        <f t="shared" si="225"/>
        <v>3.482065493124864</v>
      </c>
      <c r="AM107" s="18">
        <f t="shared" si="226"/>
        <v>4.0417543637684794</v>
      </c>
      <c r="AO107" s="18">
        <f t="shared" si="227"/>
        <v>3.6983968192409566</v>
      </c>
      <c r="AP107" s="18">
        <f t="shared" si="228"/>
        <v>4.1154105146641085</v>
      </c>
      <c r="AQ107" s="18">
        <f t="shared" si="229"/>
        <v>6.454275155220679</v>
      </c>
      <c r="AS107" t="str">
        <f t="shared" ref="AS107" si="266">W107</f>
        <v>92 Elementary administration and service occupations</v>
      </c>
      <c r="AT107" s="18">
        <f t="shared" si="230"/>
        <v>0.34942121041632301</v>
      </c>
      <c r="AU107" s="18">
        <f t="shared" si="230"/>
        <v>10.905257661654066</v>
      </c>
      <c r="AV107" s="18">
        <f t="shared" si="230"/>
        <v>4.0453382245118075</v>
      </c>
      <c r="AW107" s="18">
        <f t="shared" si="230"/>
        <v>3.4259476816653978</v>
      </c>
      <c r="AX107" s="18">
        <f t="shared" si="231"/>
        <v>4.0722687756148401</v>
      </c>
      <c r="AZ107" s="18">
        <f t="shared" si="232"/>
        <v>3.6320004100314662</v>
      </c>
      <c r="BA107" s="18">
        <f t="shared" si="233"/>
        <v>4.18432387114267</v>
      </c>
      <c r="BB107" s="18">
        <f t="shared" si="234"/>
        <v>6.4592159407452554</v>
      </c>
      <c r="BD107" t="str">
        <f t="shared" ref="BD107" si="267">AH107</f>
        <v>92 Elementary administration and service occupations</v>
      </c>
      <c r="BE107" s="18">
        <f t="shared" si="235"/>
        <v>0.8346433154085231</v>
      </c>
      <c r="BF107" s="18">
        <f t="shared" si="235"/>
        <v>-7.9106143152899211</v>
      </c>
      <c r="BG107" s="18">
        <f t="shared" si="235"/>
        <v>0.67325329536471745</v>
      </c>
      <c r="BH107" s="18">
        <f t="shared" si="235"/>
        <v>-0.64188022381003185</v>
      </c>
      <c r="BI107" s="18">
        <f t="shared" si="236"/>
        <v>-0.70534789377012519</v>
      </c>
      <c r="BK107" s="18">
        <f t="shared" si="237"/>
        <v>-0.20542245183144958</v>
      </c>
      <c r="BL107" s="18">
        <f t="shared" si="238"/>
        <v>2.7359277369787494</v>
      </c>
      <c r="BM107" s="18">
        <f t="shared" si="239"/>
        <v>2.5958265496175192</v>
      </c>
      <c r="BO107" t="str">
        <f t="shared" ref="BO107" si="268">AS107</f>
        <v>92 Elementary administration and service occupations</v>
      </c>
      <c r="BP107" s="18">
        <f t="shared" si="240"/>
        <v>3.4514579970060799</v>
      </c>
      <c r="BQ107" s="18">
        <f t="shared" si="240"/>
        <v>-18.482743633444898</v>
      </c>
      <c r="BR107" s="18">
        <f t="shared" si="240"/>
        <v>2.8550680495707415</v>
      </c>
      <c r="BS107" s="18">
        <f t="shared" si="240"/>
        <v>-0.51983246354709856</v>
      </c>
      <c r="BT107" s="18">
        <f t="shared" si="241"/>
        <v>-0.72064554336430664</v>
      </c>
      <c r="BV107" s="18">
        <f t="shared" si="242"/>
        <v>0.59264721773077955</v>
      </c>
      <c r="BW107" s="18">
        <f t="shared" si="243"/>
        <v>3.0316659561646198</v>
      </c>
      <c r="BX107" s="18">
        <f t="shared" si="244"/>
        <v>3.4275722821385912</v>
      </c>
      <c r="BZ107" t="str">
        <f t="shared" ref="BZ107" si="269">BD107</f>
        <v>92 Elementary administration and service occupations</v>
      </c>
      <c r="CA107" s="18">
        <f t="shared" si="245"/>
        <v>0.95087311500103855</v>
      </c>
      <c r="CB107" s="18">
        <f t="shared" si="245"/>
        <v>-14.487015843517625</v>
      </c>
      <c r="CC107" s="18">
        <f t="shared" si="245"/>
        <v>-1.2959489103363198</v>
      </c>
      <c r="CD107" s="18">
        <f t="shared" si="245"/>
        <v>-3.8446650224317258</v>
      </c>
      <c r="CE107" s="18">
        <f t="shared" si="246"/>
        <v>-3.763448972847605</v>
      </c>
      <c r="CG107" s="18">
        <f t="shared" si="247"/>
        <v>-3.002490684711312</v>
      </c>
      <c r="CH107" s="18">
        <f t="shared" si="248"/>
        <v>2.0068158515347712</v>
      </c>
      <c r="CI107" s="18">
        <f t="shared" si="249"/>
        <v>-0.13306358420214215</v>
      </c>
      <c r="CK107" t="str">
        <f t="shared" ref="CK107" si="270">BO107</f>
        <v>92 Elementary administration and service occupations</v>
      </c>
      <c r="CL107" s="18">
        <f t="shared" si="250"/>
        <v>-7.6014992348905412</v>
      </c>
      <c r="CM107" s="18">
        <f t="shared" si="250"/>
        <v>-2.938515193395308</v>
      </c>
      <c r="CN107" s="18">
        <f t="shared" si="250"/>
        <v>-9.0731467663541565</v>
      </c>
      <c r="CO107" s="18">
        <f t="shared" si="250"/>
        <v>-5.8893419824146758</v>
      </c>
      <c r="CP107" s="18">
        <f t="shared" si="251"/>
        <v>-6.7162513984910355</v>
      </c>
      <c r="CR107" s="18">
        <f t="shared" si="252"/>
        <v>-6.9628080989734498</v>
      </c>
      <c r="CS107" s="18">
        <f t="shared" si="253"/>
        <v>1.0675858742348554</v>
      </c>
      <c r="CT107" s="18">
        <f t="shared" si="254"/>
        <v>-4.3721854238683129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9.0268513999477218</v>
      </c>
      <c r="C109" s="26">
        <f>IF(AND(D$6-C$6 &lt;&gt; 0,C35&lt;&gt;0,D35&lt;&gt;0),(EXP(LN(D35/C35)/(D$6-C$6))-1)*100,0)</f>
        <v>-2.6364362510482353</v>
      </c>
      <c r="D109" s="26">
        <f>IF(AND(E$6-D$6 &lt;&gt; 0,D35&lt;&gt;0,E35&lt;&gt;0),(EXP(LN(E35/D35)/(E$6-D$6))-1)*100,0)</f>
        <v>5.2157343202335005</v>
      </c>
      <c r="E109" s="26">
        <f>IF(AND(F$6-E$6 &lt;&gt; 0,E35&lt;&gt;0,F35&lt;&gt;0),(EXP(LN(F35/E35)/(F$6-E$6))-1)*100,0)</f>
        <v>3.8770450694342928</v>
      </c>
      <c r="F109" s="26">
        <f>IF(AND(F$6-C$6 &lt;&gt; 0,C35&lt;&gt;0,F35&lt;&gt;0),(EXP(LN(F35/C35)/(F$6-C$6))-1)*100,0)</f>
        <v>3.8722972289537472</v>
      </c>
      <c r="H109" s="26">
        <f t="shared" ref="H109" si="271">IF($F$6-$D$6 &lt;&gt; 0,(EXP(LN(1+(H72/100))/($F$6-$D$6))-1)*100,0)</f>
        <v>4.3213715358672689</v>
      </c>
      <c r="I109" s="26">
        <f t="shared" ref="I109" si="272">IF(D35&gt;0,((1+(I35/D35))^(1/($F$6-$D$6))-1)*100,0)</f>
        <v>3.5014120103343593</v>
      </c>
      <c r="J109" s="26">
        <f t="shared" ref="J109" si="273">IF($F$6-$D$6 &lt;&gt; 0,(EXP(LN(1+(J72/100))/($F$6-$D$6))-1)*100,0)</f>
        <v>6.472622944941131</v>
      </c>
      <c r="L109" s="24" t="str">
        <f>L35</f>
        <v>All occupations</v>
      </c>
      <c r="M109" s="26">
        <f>IF(AND(N$6-M$6 &lt;&gt; 0,M35&lt;&gt;0,N35&lt;&gt;0),(EXP(LN(N35/M35)/(N$6-M$6))-1)*100,0)</f>
        <v>9.5956949561861293</v>
      </c>
      <c r="N109" s="26">
        <f>IF(AND(O$6-N$6 &lt;&gt; 0,N35&lt;&gt;0,O35&lt;&gt;0),(EXP(LN(O35/N35)/(O$6-N$6))-1)*100,0)</f>
        <v>-8.6034751918340202E-2</v>
      </c>
      <c r="O109" s="26">
        <f>IF(AND(P$6-O$6 &lt;&gt; 0,O35&lt;&gt;0,P35&lt;&gt;0),(EXP(LN(P35/O35)/(P$6-O$6))-1)*100,0)</f>
        <v>4.8852039649195822</v>
      </c>
      <c r="P109" s="26">
        <f>IF(AND(Q$6-P$6 &lt;&gt; 0,P35&lt;&gt;0,Q35&lt;&gt;0),(EXP(LN(Q35/P35)/(Q$6-P$6))-1)*100,0)</f>
        <v>3.9072050210950948</v>
      </c>
      <c r="Q109" s="26">
        <f>IF(AND(Q$6-N$6 &lt;&gt; 0,N35&lt;&gt;0,Q35&lt;&gt;0),(EXP(LN(Q35/N35)/(Q$6-N$6))-1)*100,0)</f>
        <v>3.9569124895863617</v>
      </c>
      <c r="S109" s="26">
        <f t="shared" ref="S109" si="274">IF($F$6-$D$6 &lt;&gt; 0,(EXP(LN(1+(S72/100))/($F$6-$D$6))-1)*100,0)</f>
        <v>4.2321871889152263</v>
      </c>
      <c r="T109" s="26">
        <f t="shared" ref="T109" si="275">IF(O35&gt;0,((1+(T35/O35))^(1/($F$6-$D$6))-1)*100,0)</f>
        <v>3.6001706785401932</v>
      </c>
      <c r="U109" s="26">
        <f t="shared" ref="U109" si="276">IF($F$6-$D$6 &lt;&gt; 0,(EXP(LN(1+(U72/100))/($F$6-$D$6))-1)*100,0)</f>
        <v>6.4729009355911415</v>
      </c>
      <c r="W109" s="24" t="str">
        <f>W35</f>
        <v>All occupations</v>
      </c>
      <c r="X109" s="26">
        <f>IF(AND(Y$6-X$6 &lt;&gt; 0,X35&lt;&gt;0,Y35&lt;&gt;0),(EXP(LN(Y35/X35)/(Y$6-X$6))-1)*100,0)</f>
        <v>0.57254599776563886</v>
      </c>
      <c r="Y109" s="26">
        <f>IF(AND(Z$6-Y$6 &lt;&gt; 0,Y35&lt;&gt;0,Z35&lt;&gt;0),(EXP(LN(Z35/Y35)/(Z$6-Y$6))-1)*100,0)</f>
        <v>11.417924139992142</v>
      </c>
      <c r="Z109" s="26">
        <f>IF(AND(AA$6-Z$6 &lt;&gt; 0,Z35&lt;&gt;0,AA35&lt;&gt;0),(EXP(LN(AA35/Z35)/(AA$6-Z$6))-1)*100,0)</f>
        <v>1.2929959288901838</v>
      </c>
      <c r="AA109" s="26">
        <f>IF(AND(AB$6-AA$6 &lt;&gt; 0,AA35&lt;&gt;0,AB35&lt;&gt;0),(EXP(LN(AB35/AA35)/(AB$6-AA$6))-1)*100,0)</f>
        <v>1.3697724856149618</v>
      </c>
      <c r="AB109" s="26">
        <f>IF(AND(AB$6-Y$6 &lt;&gt; 0,Y35&lt;&gt;0,AB35&lt;&gt;0),(EXP(LN(AB35/Y35)/(AB$6-Y$6))-1)*100,0)</f>
        <v>1.9462027269258719</v>
      </c>
      <c r="AD109" s="26">
        <f t="shared" ref="AD109" si="277">IF($F$6-$D$6 &lt;&gt; 0,(EXP(LN(1+(AD72/100))/($F$6-$D$6))-1)*100,0)</f>
        <v>1.3441738362227174</v>
      </c>
      <c r="AE109" s="26">
        <f t="shared" ref="AE109" si="278">IF(Z35&gt;0,((1+(AE35/Z35))^(1/($F$6-$D$6))-1)*100,0)</f>
        <v>3.2478168838735444</v>
      </c>
      <c r="AF109" s="26">
        <f t="shared" ref="AF109" si="279">IF($F$6-$D$6 &lt;&gt; 0,(EXP(LN(1+(AF72/100))/($F$6-$D$6))-1)*100,0)</f>
        <v>4.1371515460940866</v>
      </c>
      <c r="AH109" s="24" t="str">
        <f>AH35</f>
        <v>All occupations</v>
      </c>
      <c r="AI109" s="26">
        <f>IF(AND(AJ$6-AI$6 &lt;&gt; 0,AI35&lt;&gt;0,AJ35&lt;&gt;0),(EXP(LN(AJ35/AI35)/(AJ$6-AI$6))-1)*100,0)</f>
        <v>-1.412261750592958</v>
      </c>
      <c r="AJ109" s="26">
        <f>IF(AND(AK$6-AJ$6 &lt;&gt; 0,AJ35&lt;&gt;0,AK35&lt;&gt;0),(EXP(LN(AK35/AJ35)/(AK$6-AJ$6))-1)*100,0)</f>
        <v>11.762449166698818</v>
      </c>
      <c r="AK109" s="26">
        <f>IF(AND(AL$6-AK$6 &lt;&gt; 0,AK35&lt;&gt;0,AL35&lt;&gt;0),(EXP(LN(AL35/AK35)/(AL$6-AK$6))-1)*100,0)</f>
        <v>-0.41526937606594094</v>
      </c>
      <c r="AL109" s="26">
        <f>IF(AND(AM$6-AL$6 &lt;&gt; 0,AL35&lt;&gt;0,AM35&lt;&gt;0),(EXP(LN(AM35/AL35)/(AM$6-AL$6))-1)*100,0)</f>
        <v>0.95145731504235886</v>
      </c>
      <c r="AM109" s="26">
        <f>IF(AND(AM$6-AJ$6 &lt;&gt; 0,AJ35&lt;&gt;0,AM35&lt;&gt;0),(EXP(LN(AM35/AJ35)/(AM$6-AJ$6))-1)*100,0)</f>
        <v>1.1635591007625345</v>
      </c>
      <c r="AO109" s="26">
        <f t="shared" ref="AO109" si="280">IF($F$6-$D$6 &lt;&gt; 0,(EXP(LN(1+(AO72/100))/($F$6-$D$6))-1)*100,0)</f>
        <v>0.4938102173286163</v>
      </c>
      <c r="AP109" s="26">
        <f t="shared" ref="AP109" si="281">IF(AK35&gt;0,((1+(AP35/AK35))^(1/($F$6-$D$6))-1)*100,0)</f>
        <v>2.9428971448585806</v>
      </c>
      <c r="AQ109" s="26">
        <f t="shared" ref="AQ109" si="282">IF($F$6-$D$6 &lt;&gt; 0,(EXP(LN(1+(AQ72/100))/($F$6-$D$6))-1)*100,0)</f>
        <v>3.2758818229758901</v>
      </c>
      <c r="AS109" s="24" t="str">
        <f>AS35</f>
        <v>All occupations</v>
      </c>
      <c r="AT109" s="26">
        <f>IF(AND(AU$6-AT$6 &lt;&gt; 0,AT35&lt;&gt;0,AU35&lt;&gt;0),(EXP(LN(AU35/AT35)/(AU$6-AT$6))-1)*100,0)</f>
        <v>-0.63747107553525639</v>
      </c>
      <c r="AU109" s="26">
        <f>IF(AND(AV$6-AU$6 &lt;&gt; 0,AU35&lt;&gt;0,AV35&lt;&gt;0),(EXP(LN(AV35/AU35)/(AV$6-AU$6))-1)*100,0)</f>
        <v>9.818081916983413</v>
      </c>
      <c r="AV109" s="26">
        <f>IF(AND(AW$6-AV$6 &lt;&gt; 0,AV35&lt;&gt;0,AW35&lt;&gt;0),(EXP(LN(AW35/AV35)/(AW$6-AV$6))-1)*100,0)</f>
        <v>0.73589942815508458</v>
      </c>
      <c r="AW109" s="26">
        <f>IF(AND(AX$6-AW$6 &lt;&gt; 0,AW35&lt;&gt;0,AX35&lt;&gt;0),(EXP(LN(AX35/AW35)/(AX$6-AW$6))-1)*100,0)</f>
        <v>1.3484866023745212</v>
      </c>
      <c r="AX109" s="26">
        <f>IF(AND(AX$6-AU$6 &lt;&gt; 0,AU35&lt;&gt;0,AX35&lt;&gt;0),(EXP(LN(AX35/AU35)/(AX$6-AU$6))-1)*100,0)</f>
        <v>1.6653575125755271</v>
      </c>
      <c r="AZ109" s="26">
        <f t="shared" ref="AZ109" si="283">IF($F$6-$D$6 &lt;&gt; 0,(EXP(LN(1+(AZ72/100))/($F$6-$D$6))-1)*100,0)</f>
        <v>1.143878079416405</v>
      </c>
      <c r="BA109" s="26">
        <f t="shared" ref="BA109" si="284">IF(AV35&gt;0,((1+(BA35/AV35))^(1/($F$6-$D$6))-1)*100,0)</f>
        <v>3.0237234331421892</v>
      </c>
      <c r="BB109" s="26">
        <f t="shared" ref="BB109" si="285">IF($F$6-$D$6 &lt;&gt; 0,(EXP(LN(1+(BB72/100))/($F$6-$D$6))-1)*100,0)</f>
        <v>3.7988031760366914</v>
      </c>
      <c r="BD109" s="24" t="str">
        <f>BD35</f>
        <v>All occupations</v>
      </c>
      <c r="BE109" s="26">
        <f>IF(AND(BF$6-BE$6 &lt;&gt; 0,BE35&lt;&gt;0,BF35&lt;&gt;0),(EXP(LN(BF35/BE35)/(BF$6-BE$6))-1)*100,0)</f>
        <v>2.8676860600841181</v>
      </c>
      <c r="BF109" s="26">
        <f>IF(AND(BG$6-BF$6 &lt;&gt; 0,BF35&lt;&gt;0,BG35&lt;&gt;0),(EXP(LN(BG35/BF35)/(BG$6-BF$6))-1)*100,0)</f>
        <v>-4.6376849782491458</v>
      </c>
      <c r="BG109" s="26">
        <f>IF(AND(BH$6-BG$6 &lt;&gt; 0,BG35&lt;&gt;0,BH35&lt;&gt;0),(EXP(LN(BH35/BG35)/(BH$6-BG$6))-1)*100,0)</f>
        <v>0.78854864274680025</v>
      </c>
      <c r="BH109" s="26">
        <f>IF(AND(BI$6-BH$6 &lt;&gt; 0,BH35&lt;&gt;0,BI35&lt;&gt;0),(EXP(LN(BI35/BH35)/(BI$6-BH$6))-1)*100,0)</f>
        <v>2.3678801306803443E-2</v>
      </c>
      <c r="BI109" s="26">
        <f>IF(AND(BI$6-BF$6 &lt;&gt; 0,BF35&lt;&gt;0,BI35&lt;&gt;0),(EXP(LN(BI35/BF35)/(BI$6-BF$6))-1)*100,0)</f>
        <v>-3.653278874019561E-2</v>
      </c>
      <c r="BK109" s="26">
        <f t="shared" ref="BK109" si="286">IF($F$6-$D$6 &lt;&gt; 0,(EXP(LN(1+(BK72/100))/($F$6-$D$6))-1)*100,0)</f>
        <v>0.27798828710186019</v>
      </c>
      <c r="BL109" s="26">
        <f t="shared" ref="BL109" si="287">IF(BG35&gt;0,((1+(BL35/BG35))^(1/($F$6-$D$6))-1)*100,0)</f>
        <v>2.5877239664806595</v>
      </c>
      <c r="BM109" s="26">
        <f t="shared" ref="BM109" si="288">IF($F$6-$D$6 &lt;&gt; 0,(EXP(LN(1+(BM72/100))/($F$6-$D$6))-1)*100,0)</f>
        <v>2.7833182309831894</v>
      </c>
      <c r="BO109" s="24" t="str">
        <f>BO35</f>
        <v>All occupations</v>
      </c>
      <c r="BP109" s="26">
        <f>IF(AND(BQ$6-BP$6 &lt;&gt; 0,BP35&lt;&gt;0,BQ35&lt;&gt;0),(EXP(LN(BQ35/BP35)/(BQ$6-BP$6))-1)*100,0)</f>
        <v>1.6952875243734455</v>
      </c>
      <c r="BQ109" s="26">
        <f>IF(AND(BR$6-BQ$6 &lt;&gt; 0,BQ35&lt;&gt;0,BR35&lt;&gt;0),(EXP(LN(BR35/BQ35)/(BR$6-BQ$6))-1)*100,0)</f>
        <v>-13.702777002959754</v>
      </c>
      <c r="BR109" s="26">
        <f>IF(AND(BS$6-BR$6 &lt;&gt; 0,BR35&lt;&gt;0,BS35&lt;&gt;0),(EXP(LN(BS35/BR35)/(BS$6-BR$6))-1)*100,0)</f>
        <v>1.0714077645113562</v>
      </c>
      <c r="BS109" s="26">
        <f>IF(AND(BT$6-BS$6 &lt;&gt; 0,BS35&lt;&gt;0,BT35&lt;&gt;0),(EXP(LN(BT35/BS35)/(BT$6-BS$6))-1)*100,0)</f>
        <v>-1.2961849031591921</v>
      </c>
      <c r="BT109" s="26">
        <f>IF(AND(BT$6-BQ$6 &lt;&gt; 0,BQ35&lt;&gt;0,BT35&lt;&gt;0),(EXP(LN(BT35/BQ35)/(BT$6-BQ$6))-1)*100,0)</f>
        <v>-1.3936548987662278</v>
      </c>
      <c r="BV109" s="26">
        <f t="shared" ref="BV109" si="289">IF($F$6-$D$6 &lt;&gt; 0,(EXP(LN(1+(BV72/100))/($F$6-$D$6))-1)*100,0)</f>
        <v>-0.51321469857578128</v>
      </c>
      <c r="BW109" s="26">
        <f t="shared" ref="BW109" si="290">IF(BR35&gt;0,((1+(BW35/BR35))^(1/($F$6-$D$6))-1)*100,0)</f>
        <v>2.6362368055202312</v>
      </c>
      <c r="BX109" s="26">
        <f t="shared" ref="BX109" si="291">IF($F$6-$D$6 &lt;&gt; 0,(EXP(LN(1+(BX72/100))/($F$6-$D$6))-1)*100,0)</f>
        <v>2.283898136962903</v>
      </c>
      <c r="BZ109" s="24" t="str">
        <f>BZ35</f>
        <v>All occupations</v>
      </c>
      <c r="CA109" s="26">
        <f>IF(AND(CB$6-CA$6 &lt;&gt; 0,CA35&lt;&gt;0,CB35&lt;&gt;0),(EXP(LN(CB35/CA35)/(CB$6-CA$6))-1)*100,0)</f>
        <v>-1.4404383559121992</v>
      </c>
      <c r="CB109" s="26">
        <f>IF(AND(CC$6-CB$6 &lt;&gt; 0,CB35&lt;&gt;0,CC35&lt;&gt;0),(EXP(LN(CC35/CB35)/(CC$6-CB$6))-1)*100,0)</f>
        <v>-9.0842505167051506</v>
      </c>
      <c r="CC109" s="26">
        <f>IF(AND(CD$6-CC$6 &lt;&gt; 0,CC35&lt;&gt;0,CD35&lt;&gt;0),(EXP(LN(CD35/CC35)/(CD$6-CC$6))-1)*100,0)</f>
        <v>-2.792811332706846</v>
      </c>
      <c r="CD109" s="26">
        <f>IF(AND(CE$6-CD$6 &lt;&gt; 0,CD35&lt;&gt;0,CE35&lt;&gt;0),(EXP(LN(CE35/CD35)/(CE$6-CD$6))-1)*100,0)</f>
        <v>-4.5871693071647623</v>
      </c>
      <c r="CE109" s="26">
        <f>IF(AND(CE$6-CB$6 &lt;&gt; 0,CB35&lt;&gt;0,CE35&lt;&gt;0),(EXP(LN(CE35/CB35)/(CE$6-CB$6))-1)*100,0)</f>
        <v>-4.3191713710446606</v>
      </c>
      <c r="CG109" s="26">
        <f t="shared" ref="CG109" si="292">IF($F$6-$D$6 &lt;&gt; 0,(EXP(LN(1+(CG72/100))/($F$6-$D$6))-1)*100,0)</f>
        <v>-3.9927607541550891</v>
      </c>
      <c r="CH109" s="26">
        <f t="shared" ref="CH109" si="293">IF(CC35&gt;0,((1+(CH35/CC35))^(1/($F$6-$D$6))-1)*100,0)</f>
        <v>1.8161773847589657</v>
      </c>
      <c r="CI109" s="26">
        <f t="shared" ref="CI109" si="294">IF($F$6-$D$6 &lt;&gt; 0,(EXP(LN(1+(CI72/100))/($F$6-$D$6))-1)*100,0)</f>
        <v>-1.0571494728386033</v>
      </c>
      <c r="CK109" s="24" t="str">
        <f>CK35</f>
        <v>All occupations</v>
      </c>
      <c r="CL109" s="26">
        <f>IF(AND(CM$6-CL$6 &lt;&gt; 0,CL35&lt;&gt;0,CM35&lt;&gt;0),(EXP(LN(CM35/CL35)/(CM$6-CL$6))-1)*100,0)</f>
        <v>-4.3481635285729343</v>
      </c>
      <c r="CM109" s="26">
        <f>IF(AND(CN$6-CM$6 &lt;&gt; 0,CM35&lt;&gt;0,CN35&lt;&gt;0),(EXP(LN(CN35/CM35)/(CN$6-CM$6))-1)*100,0)</f>
        <v>-1.1146224682072714</v>
      </c>
      <c r="CN109" s="26">
        <f>IF(AND(CO$6-CN$6 &lt;&gt; 0,CN35&lt;&gt;0,CO35&lt;&gt;0),(EXP(LN(CO35/CN35)/(CO$6-CN$6))-1)*100,0)</f>
        <v>-8.4909427968951849</v>
      </c>
      <c r="CO109" s="26">
        <f>IF(AND(CP$6-CO$6 &lt;&gt; 0,CO35&lt;&gt;0,CP35&lt;&gt;0),(EXP(LN(CP35/CO35)/(CP$6-CO$6))-1)*100,0)</f>
        <v>-4.512496492173101</v>
      </c>
      <c r="CP109" s="26">
        <f>IF(AND(CP$6-CM$6 &lt;&gt; 0,CM35&lt;&gt;0,CP35&lt;&gt;0),(EXP(LN(CP35/CM35)/(CP$6-CM$6))-1)*100,0)</f>
        <v>-5.5678523403133067</v>
      </c>
      <c r="CR109" s="26">
        <f t="shared" ref="CR109" si="295">IF($F$6-$D$6 &lt;&gt; 0,(EXP(LN(1+(CR72/100))/($F$6-$D$6))-1)*100,0)</f>
        <v>-5.8575016011747971</v>
      </c>
      <c r="CS109" s="26">
        <f t="shared" ref="CS109" si="296">IF(CN35&gt;0,((1+(CS35/CN35))^(1/($F$6-$D$6))-1)*100,0)</f>
        <v>1.2331226393073269</v>
      </c>
      <c r="CT109" s="26">
        <f t="shared" ref="CT109" si="297">IF($F$6-$D$6 &lt;&gt; 0,(EXP(LN(1+(CT72/100))/($F$6-$D$6))-1)*100,0)</f>
        <v>-3.2819423552370885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Midlands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Midlands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Midlands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Midlands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Midlands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Midlands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Midlands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Midlands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Midlands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0.39393397111018602</v>
      </c>
      <c r="C119" s="27">
        <f t="shared" si="299"/>
        <v>-7.6239432949834152E-2</v>
      </c>
      <c r="D119" s="27">
        <f t="shared" si="299"/>
        <v>0.26184254289617837</v>
      </c>
      <c r="E119" s="27">
        <f t="shared" si="299"/>
        <v>0.83893096370350073</v>
      </c>
      <c r="F119" s="27">
        <f t="shared" ref="F119:F144" si="300">F8-D8</f>
        <v>1.1007735065996791</v>
      </c>
      <c r="L119" t="str">
        <f>A119</f>
        <v>11 Corporate managers and directors</v>
      </c>
      <c r="M119" s="27">
        <f t="shared" ref="M119:P144" si="301">N8-M8</f>
        <v>4.2987009731991712</v>
      </c>
      <c r="N119" s="27">
        <f t="shared" si="301"/>
        <v>-0.37653748278622956</v>
      </c>
      <c r="O119" s="27">
        <f t="shared" si="301"/>
        <v>1.9143497249274013</v>
      </c>
      <c r="P119" s="27">
        <f t="shared" si="301"/>
        <v>6.8926274801803</v>
      </c>
      <c r="Q119" s="27">
        <f t="shared" ref="Q119:Q144" si="302">Q8-O8</f>
        <v>8.8069772051077013</v>
      </c>
      <c r="W119" t="str">
        <f>A119</f>
        <v>11 Corporate managers and directors</v>
      </c>
      <c r="X119" s="27">
        <f t="shared" ref="X119:AA144" si="303">Y8-X8</f>
        <v>2.4938296586028628</v>
      </c>
      <c r="Y119" s="27">
        <f t="shared" si="303"/>
        <v>1.8424483884094691</v>
      </c>
      <c r="Z119" s="27">
        <f t="shared" si="303"/>
        <v>-0.87712718914368892</v>
      </c>
      <c r="AA119" s="27">
        <f t="shared" si="303"/>
        <v>3.77221524819576</v>
      </c>
      <c r="AB119" s="27">
        <f t="shared" ref="AB119:AB144" si="304">AB8-Z8</f>
        <v>2.8950880590520711</v>
      </c>
      <c r="AH119" t="str">
        <f>L119</f>
        <v>11 Corporate managers and directors</v>
      </c>
      <c r="AI119" s="27">
        <f t="shared" ref="AI119:AL144" si="305">AJ8-AI8</f>
        <v>0.34947387955892051</v>
      </c>
      <c r="AJ119" s="27">
        <f t="shared" si="305"/>
        <v>0.49172510324426089</v>
      </c>
      <c r="AK119" s="27">
        <f t="shared" si="305"/>
        <v>-0.44272519473504612</v>
      </c>
      <c r="AL119" s="27">
        <f t="shared" si="305"/>
        <v>0.38475368716797664</v>
      </c>
      <c r="AM119" s="27">
        <f t="shared" ref="AM119:AM144" si="306">AM8-AK8</f>
        <v>-5.797150756706948E-2</v>
      </c>
      <c r="AS119" t="str">
        <f>W119</f>
        <v>11 Corporate managers and directors</v>
      </c>
      <c r="AT119" s="27">
        <f t="shared" ref="AT119:AW144" si="307">AU8-AT8</f>
        <v>0.3072548114542748</v>
      </c>
      <c r="AU119" s="27">
        <f t="shared" si="307"/>
        <v>0.44645171009262086</v>
      </c>
      <c r="AV119" s="27">
        <f t="shared" si="307"/>
        <v>-0.75328091816137377</v>
      </c>
      <c r="AW119" s="27">
        <f t="shared" si="307"/>
        <v>0.47181137068211587</v>
      </c>
      <c r="AX119" s="27">
        <f t="shared" ref="AX119:AX144" si="308">AX8-AV8</f>
        <v>-0.2814695474792579</v>
      </c>
      <c r="BD119" t="str">
        <f>AH119</f>
        <v>11 Corporate managers and directors</v>
      </c>
      <c r="BE119" s="27">
        <f t="shared" ref="BE119:BH144" si="309">BF8-BE8</f>
        <v>3.75733932439997</v>
      </c>
      <c r="BF119" s="27">
        <f t="shared" si="309"/>
        <v>0.31632224998010727</v>
      </c>
      <c r="BG119" s="27">
        <f t="shared" si="309"/>
        <v>-1.6766426990073633</v>
      </c>
      <c r="BH119" s="27">
        <f t="shared" si="309"/>
        <v>1.0369911680924275</v>
      </c>
      <c r="BI119" s="27">
        <f t="shared" ref="BI119:BI144" si="310">BI8-BG8</f>
        <v>-0.63965153091493576</v>
      </c>
      <c r="BO119" t="str">
        <f>AS119</f>
        <v>11 Corporate managers and directors</v>
      </c>
      <c r="BP119" s="27">
        <f t="shared" ref="BP119:BS144" si="311">BQ8-BP8</f>
        <v>2.1194605678832072</v>
      </c>
      <c r="BQ119" s="27">
        <f t="shared" si="311"/>
        <v>-1.1040547477261509</v>
      </c>
      <c r="BR119" s="27">
        <f t="shared" si="311"/>
        <v>-1.3013417052322804</v>
      </c>
      <c r="BS119" s="27">
        <f t="shared" si="311"/>
        <v>-1.6616942755502997</v>
      </c>
      <c r="BT119" s="27">
        <f t="shared" ref="BT119:BT144" si="312">BT8-BR8</f>
        <v>-2.9630359807825801</v>
      </c>
      <c r="BZ119" t="str">
        <f>BD119</f>
        <v>11 Corporate managers and directors</v>
      </c>
      <c r="CA119" s="68">
        <f t="shared" ref="CA119:CD144" si="313">CB8-CA8</f>
        <v>0.77700676664975354</v>
      </c>
      <c r="CB119" s="68">
        <f t="shared" si="313"/>
        <v>0.2961531944957283</v>
      </c>
      <c r="CC119" s="68">
        <f t="shared" si="313"/>
        <v>-1.8811673810760556</v>
      </c>
      <c r="CD119" s="68">
        <f t="shared" si="313"/>
        <v>-2.2207054122971241</v>
      </c>
      <c r="CE119" s="68">
        <f t="shared" ref="CE119:CE144" si="314">CE8-CC8</f>
        <v>-4.1018727933731798</v>
      </c>
      <c r="CK119" t="str">
        <f>BO119</f>
        <v>11 Corporate managers and directors</v>
      </c>
      <c r="CL119" s="68">
        <f t="shared" ref="CL119:CO144" si="315">CM8-CL8</f>
        <v>0.22565980664302554</v>
      </c>
      <c r="CM119" s="68">
        <f t="shared" si="315"/>
        <v>0.27793929162874687</v>
      </c>
      <c r="CN119" s="68">
        <f t="shared" si="315"/>
        <v>-1.2361160582448709</v>
      </c>
      <c r="CO119" s="68">
        <f t="shared" si="315"/>
        <v>-0.3781180840964935</v>
      </c>
      <c r="CP119" s="68">
        <f t="shared" ref="CP119:CP144" si="316">CP8-CN8</f>
        <v>-1.6142341423413644</v>
      </c>
    </row>
    <row r="120" spans="1:94" x14ac:dyDescent="0.2">
      <c r="A120" t="str">
        <f t="shared" si="298"/>
        <v>12 Other managers and proprietors</v>
      </c>
      <c r="B120" s="27">
        <f t="shared" si="299"/>
        <v>0.11980907078238279</v>
      </c>
      <c r="C120" s="27">
        <f t="shared" si="299"/>
        <v>-4.2711012473586385E-2</v>
      </c>
      <c r="D120" s="27">
        <f t="shared" si="299"/>
        <v>0.24413839635957513</v>
      </c>
      <c r="E120" s="27">
        <f t="shared" si="299"/>
        <v>0.47218276030283834</v>
      </c>
      <c r="F120" s="27">
        <f t="shared" si="300"/>
        <v>0.71632115666241347</v>
      </c>
      <c r="L120" t="str">
        <f t="shared" ref="L120:L143" si="317">A120</f>
        <v>12 Other managers and proprietors</v>
      </c>
      <c r="M120" s="27">
        <f t="shared" si="301"/>
        <v>1.1578820952972384</v>
      </c>
      <c r="N120" s="27">
        <f t="shared" si="301"/>
        <v>3.7311727519018234E-2</v>
      </c>
      <c r="O120" s="27">
        <f t="shared" si="301"/>
        <v>2.2935192720186817</v>
      </c>
      <c r="P120" s="27">
        <f t="shared" si="301"/>
        <v>4.6300811845358254</v>
      </c>
      <c r="Q120" s="27">
        <f t="shared" si="302"/>
        <v>6.9236004565545066</v>
      </c>
      <c r="W120" t="str">
        <f t="shared" ref="W120:W143" si="318">A120</f>
        <v>12 Other managers and proprietors</v>
      </c>
      <c r="X120" s="27">
        <f t="shared" si="303"/>
        <v>0.12211672645305338</v>
      </c>
      <c r="Y120" s="27">
        <f t="shared" si="303"/>
        <v>1.0208302666854365</v>
      </c>
      <c r="Z120" s="27">
        <f t="shared" si="303"/>
        <v>2.4693135763150469</v>
      </c>
      <c r="AA120" s="27">
        <f t="shared" si="303"/>
        <v>2.9792535945138834</v>
      </c>
      <c r="AB120" s="27">
        <f t="shared" si="304"/>
        <v>5.4485671708289303</v>
      </c>
      <c r="AH120" t="str">
        <f t="shared" ref="AH120:AH143" si="319">L120</f>
        <v>12 Other managers and proprietors</v>
      </c>
      <c r="AI120" s="27">
        <f t="shared" si="305"/>
        <v>-5.9049345436248402E-3</v>
      </c>
      <c r="AJ120" s="27">
        <f t="shared" si="305"/>
        <v>0.39329430443581748</v>
      </c>
      <c r="AK120" s="27">
        <f t="shared" si="305"/>
        <v>0.50986591106232781</v>
      </c>
      <c r="AL120" s="27">
        <f t="shared" si="305"/>
        <v>0.78337506901559495</v>
      </c>
      <c r="AM120" s="27">
        <f t="shared" si="306"/>
        <v>1.2932409800779228</v>
      </c>
      <c r="AS120" t="str">
        <f t="shared" ref="AS120:AS143" si="320">W120</f>
        <v>12 Other managers and proprietors</v>
      </c>
      <c r="AT120" s="27">
        <f t="shared" si="307"/>
        <v>-1.015850936281204E-3</v>
      </c>
      <c r="AU120" s="27">
        <f t="shared" si="307"/>
        <v>0.31906964575757391</v>
      </c>
      <c r="AV120" s="27">
        <f t="shared" si="307"/>
        <v>0.67928016618808584</v>
      </c>
      <c r="AW120" s="27">
        <f t="shared" si="307"/>
        <v>0.70495370878803554</v>
      </c>
      <c r="AX120" s="27">
        <f t="shared" si="308"/>
        <v>1.3842338749761214</v>
      </c>
      <c r="BD120" t="str">
        <f t="shared" ref="BD120:BD143" si="321">AH120</f>
        <v>12 Other managers and proprietors</v>
      </c>
      <c r="BE120" s="27">
        <f t="shared" si="309"/>
        <v>0.38072559298767317</v>
      </c>
      <c r="BF120" s="27">
        <f t="shared" si="309"/>
        <v>-5.8611347148469051E-2</v>
      </c>
      <c r="BG120" s="27">
        <f t="shared" si="309"/>
        <v>1.1940704609255128</v>
      </c>
      <c r="BH120" s="27">
        <f t="shared" si="309"/>
        <v>0.50881504744085593</v>
      </c>
      <c r="BI120" s="27">
        <f t="shared" si="310"/>
        <v>1.7028855083663688</v>
      </c>
      <c r="BO120" t="str">
        <f t="shared" ref="BO120:BO143" si="322">AS120</f>
        <v>12 Other managers and proprietors</v>
      </c>
      <c r="BP120" s="27">
        <f t="shared" si="311"/>
        <v>0.4641654227827523</v>
      </c>
      <c r="BQ120" s="27">
        <f t="shared" si="311"/>
        <v>-0.18426084953162647</v>
      </c>
      <c r="BR120" s="27">
        <f t="shared" si="311"/>
        <v>1.8874210748643732</v>
      </c>
      <c r="BS120" s="27">
        <f t="shared" si="311"/>
        <v>-0.14366788265443375</v>
      </c>
      <c r="BT120" s="27">
        <f t="shared" si="312"/>
        <v>1.7437531922099394</v>
      </c>
      <c r="BZ120" t="str">
        <f t="shared" ref="BZ120:BZ143" si="323">BD120</f>
        <v>12 Other managers and proprietors</v>
      </c>
      <c r="CA120" s="68">
        <f t="shared" si="313"/>
        <v>3.1822217853628487E-2</v>
      </c>
      <c r="CB120" s="68">
        <f t="shared" si="313"/>
        <v>4.2185582046898595E-2</v>
      </c>
      <c r="CC120" s="68">
        <f t="shared" si="313"/>
        <v>0.23702470404243492</v>
      </c>
      <c r="CD120" s="68">
        <f t="shared" si="313"/>
        <v>-1.2586521308597054</v>
      </c>
      <c r="CE120" s="68">
        <f t="shared" si="314"/>
        <v>-1.0216274268172705</v>
      </c>
      <c r="CK120" t="str">
        <f t="shared" ref="CK120:CK143" si="324">BO120</f>
        <v>12 Other managers and proprietors</v>
      </c>
      <c r="CL120" s="68">
        <f t="shared" si="315"/>
        <v>-0.19159515122776183</v>
      </c>
      <c r="CM120" s="68">
        <f t="shared" si="315"/>
        <v>5.1302639089755964E-2</v>
      </c>
      <c r="CN120" s="68">
        <f t="shared" si="315"/>
        <v>-0.17650048846228561</v>
      </c>
      <c r="CO120" s="68">
        <f t="shared" si="315"/>
        <v>-0.58947378468606604</v>
      </c>
      <c r="CP120" s="68">
        <f t="shared" si="316"/>
        <v>-0.76597427314835165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1.2065147198383985</v>
      </c>
      <c r="C121" s="27">
        <f t="shared" si="299"/>
        <v>-0.37555651536429169</v>
      </c>
      <c r="D121" s="27">
        <f t="shared" si="299"/>
        <v>1.0108083230954166</v>
      </c>
      <c r="E121" s="27">
        <f t="shared" si="299"/>
        <v>1.8863060746569795</v>
      </c>
      <c r="F121" s="27">
        <f t="shared" si="300"/>
        <v>2.8971143977523961</v>
      </c>
      <c r="L121" t="str">
        <f t="shared" si="317"/>
        <v>21 Science, research, engineering and technology professionals</v>
      </c>
      <c r="M121" s="27">
        <f t="shared" si="301"/>
        <v>4.7527031012576959</v>
      </c>
      <c r="N121" s="27">
        <f t="shared" si="301"/>
        <v>-0.66528054477586984</v>
      </c>
      <c r="O121" s="27">
        <f t="shared" si="301"/>
        <v>4.3260644884493118</v>
      </c>
      <c r="P121" s="27">
        <f t="shared" si="301"/>
        <v>8.211732377313826</v>
      </c>
      <c r="Q121" s="27">
        <f t="shared" si="302"/>
        <v>12.537796865763138</v>
      </c>
      <c r="W121" t="str">
        <f t="shared" si="318"/>
        <v>21 Science, research, engineering and technology professionals</v>
      </c>
      <c r="X121" s="27">
        <f t="shared" si="303"/>
        <v>0.42797474935808211</v>
      </c>
      <c r="Y121" s="27">
        <f t="shared" si="303"/>
        <v>2.6549531836849312</v>
      </c>
      <c r="Z121" s="27">
        <f t="shared" si="303"/>
        <v>0.20726713403004382</v>
      </c>
      <c r="AA121" s="27">
        <f t="shared" si="303"/>
        <v>0.88513641683958966</v>
      </c>
      <c r="AB121" s="27">
        <f t="shared" si="304"/>
        <v>1.0924035508696335</v>
      </c>
      <c r="AH121" t="str">
        <f t="shared" si="319"/>
        <v>21 Science, research, engineering and technology professionals</v>
      </c>
      <c r="AI121" s="27">
        <f t="shared" si="305"/>
        <v>-9.4367908236644649E-2</v>
      </c>
      <c r="AJ121" s="27">
        <f t="shared" si="305"/>
        <v>0.35883673385167825</v>
      </c>
      <c r="AK121" s="27">
        <f t="shared" si="305"/>
        <v>-1.0530486932619265E-2</v>
      </c>
      <c r="AL121" s="27">
        <f t="shared" si="305"/>
        <v>0.1708798206883082</v>
      </c>
      <c r="AM121" s="27">
        <f t="shared" si="306"/>
        <v>0.16034933375568894</v>
      </c>
      <c r="AS121" t="str">
        <f t="shared" si="320"/>
        <v>21 Science, research, engineering and technology professionals</v>
      </c>
      <c r="AT121" s="27">
        <f t="shared" si="307"/>
        <v>-6.8650807994535157E-2</v>
      </c>
      <c r="AU121" s="27">
        <f t="shared" si="307"/>
        <v>0.73470164179403774</v>
      </c>
      <c r="AV121" s="27">
        <f t="shared" si="307"/>
        <v>-0.59849988183449376</v>
      </c>
      <c r="AW121" s="27">
        <f t="shared" si="307"/>
        <v>-0.16675084419990327</v>
      </c>
      <c r="AX121" s="27">
        <f t="shared" si="308"/>
        <v>-0.76525072603439703</v>
      </c>
      <c r="BD121" t="str">
        <f t="shared" si="321"/>
        <v>21 Science, research, engineering and technology professionals</v>
      </c>
      <c r="BE121" s="27">
        <f t="shared" si="309"/>
        <v>1.8550062502239832</v>
      </c>
      <c r="BF121" s="27">
        <f t="shared" si="309"/>
        <v>0.62307373760847007</v>
      </c>
      <c r="BG121" s="27">
        <f t="shared" si="309"/>
        <v>-0.59851411371673358</v>
      </c>
      <c r="BH121" s="27">
        <f t="shared" si="309"/>
        <v>-7.2117132093028502E-2</v>
      </c>
      <c r="BI121" s="27">
        <f t="shared" si="310"/>
        <v>-0.67063124580976208</v>
      </c>
      <c r="BO121" t="str">
        <f t="shared" si="322"/>
        <v>21 Science, research, engineering and technology professionals</v>
      </c>
      <c r="BP121" s="27">
        <f t="shared" si="311"/>
        <v>1.1140613511132935</v>
      </c>
      <c r="BQ121" s="27">
        <f t="shared" si="311"/>
        <v>5.3187074466563899E-2</v>
      </c>
      <c r="BR121" s="27">
        <f t="shared" si="311"/>
        <v>-8.0728545321767875E-2</v>
      </c>
      <c r="BS121" s="27">
        <f t="shared" si="311"/>
        <v>-0.9455021715107268</v>
      </c>
      <c r="BT121" s="27">
        <f t="shared" si="312"/>
        <v>-1.0262307168324947</v>
      </c>
      <c r="BZ121" t="str">
        <f t="shared" si="323"/>
        <v>21 Science, research, engineering and technology professionals</v>
      </c>
      <c r="CA121" s="68">
        <f t="shared" si="313"/>
        <v>0.27131997764047799</v>
      </c>
      <c r="CB121" s="68">
        <f t="shared" si="313"/>
        <v>0.37569331394651062</v>
      </c>
      <c r="CC121" s="68">
        <f t="shared" si="313"/>
        <v>-0.62374350932278233</v>
      </c>
      <c r="CD121" s="68">
        <f t="shared" si="313"/>
        <v>-1.2723273541771207</v>
      </c>
      <c r="CE121" s="68">
        <f t="shared" si="314"/>
        <v>-1.8960708634999031</v>
      </c>
      <c r="CK121" t="str">
        <f t="shared" si="324"/>
        <v>21 Science, research, engineering and technology professionals</v>
      </c>
      <c r="CL121" s="68">
        <f t="shared" si="315"/>
        <v>0.18725119008366953</v>
      </c>
      <c r="CM121" s="68">
        <f t="shared" si="315"/>
        <v>0.2418891197911599</v>
      </c>
      <c r="CN121" s="68">
        <f t="shared" si="315"/>
        <v>-0.36997701067565258</v>
      </c>
      <c r="CO121" s="68">
        <f t="shared" si="315"/>
        <v>-0.2790033907506031</v>
      </c>
      <c r="CP121" s="68">
        <f t="shared" si="316"/>
        <v>-0.64898040142625568</v>
      </c>
    </row>
    <row r="122" spans="1:94" x14ac:dyDescent="0.2">
      <c r="A122" t="str">
        <f t="shared" si="298"/>
        <v>22 Health professionals</v>
      </c>
      <c r="B122" s="27">
        <f t="shared" si="299"/>
        <v>2.017245538813643</v>
      </c>
      <c r="C122" s="27">
        <f t="shared" si="299"/>
        <v>-0.12956177594648732</v>
      </c>
      <c r="D122" s="27">
        <f t="shared" si="299"/>
        <v>1.6066423988376002</v>
      </c>
      <c r="E122" s="27">
        <f t="shared" si="299"/>
        <v>3.132739175407357</v>
      </c>
      <c r="F122" s="27">
        <f t="shared" si="300"/>
        <v>4.7393815742449572</v>
      </c>
      <c r="L122" t="str">
        <f t="shared" si="317"/>
        <v>22 Health professionals</v>
      </c>
      <c r="M122" s="27">
        <f t="shared" si="301"/>
        <v>5.976227859605439</v>
      </c>
      <c r="N122" s="27">
        <f t="shared" si="301"/>
        <v>-0.18209136481713628</v>
      </c>
      <c r="O122" s="27">
        <f t="shared" si="301"/>
        <v>4.210524167722955</v>
      </c>
      <c r="P122" s="27">
        <f t="shared" si="301"/>
        <v>8.3716366363233874</v>
      </c>
      <c r="Q122" s="27">
        <f t="shared" si="302"/>
        <v>12.582160804046342</v>
      </c>
      <c r="W122" t="str">
        <f t="shared" si="318"/>
        <v>22 Health professionals</v>
      </c>
      <c r="X122" s="27">
        <f t="shared" si="303"/>
        <v>4.3751065265521589</v>
      </c>
      <c r="Y122" s="27">
        <f t="shared" si="303"/>
        <v>1.5267011245712681</v>
      </c>
      <c r="Z122" s="27">
        <f t="shared" si="303"/>
        <v>2.7013721052380717</v>
      </c>
      <c r="AA122" s="27">
        <f t="shared" si="303"/>
        <v>1.7381538718001082</v>
      </c>
      <c r="AB122" s="27">
        <f t="shared" si="304"/>
        <v>4.4395259770381799</v>
      </c>
      <c r="AH122" t="str">
        <f t="shared" si="319"/>
        <v>22 Health professionals</v>
      </c>
      <c r="AI122" s="27">
        <f t="shared" si="305"/>
        <v>-1.7062835087060844</v>
      </c>
      <c r="AJ122" s="27">
        <f t="shared" si="305"/>
        <v>-0.21248510365216333</v>
      </c>
      <c r="AK122" s="27">
        <f t="shared" si="305"/>
        <v>-3.5505413409596942</v>
      </c>
      <c r="AL122" s="27">
        <f t="shared" si="305"/>
        <v>-3.431001285445161</v>
      </c>
      <c r="AM122" s="27">
        <f t="shared" si="306"/>
        <v>-6.9815426264048552</v>
      </c>
      <c r="AS122" t="str">
        <f t="shared" si="320"/>
        <v>22 Health professionals</v>
      </c>
      <c r="AT122" s="27">
        <f t="shared" si="307"/>
        <v>0.19468532061849908</v>
      </c>
      <c r="AU122" s="27">
        <f t="shared" si="307"/>
        <v>0.21043004925331266</v>
      </c>
      <c r="AV122" s="27">
        <f t="shared" si="307"/>
        <v>7.7869734802636037E-2</v>
      </c>
      <c r="AW122" s="27">
        <f t="shared" si="307"/>
        <v>0.12595051011731129</v>
      </c>
      <c r="AX122" s="27">
        <f t="shared" si="308"/>
        <v>0.20382024491994732</v>
      </c>
      <c r="BD122" t="str">
        <f t="shared" si="321"/>
        <v>22 Health professionals</v>
      </c>
      <c r="BE122" s="27">
        <f t="shared" si="309"/>
        <v>2.4804705650321139</v>
      </c>
      <c r="BF122" s="27">
        <f t="shared" si="309"/>
        <v>-0.7543492707635453</v>
      </c>
      <c r="BG122" s="27">
        <f t="shared" si="309"/>
        <v>0.84869365577496847</v>
      </c>
      <c r="BH122" s="27">
        <f t="shared" si="309"/>
        <v>-0.41701406182357026</v>
      </c>
      <c r="BI122" s="27">
        <f t="shared" si="310"/>
        <v>0.43167959395139821</v>
      </c>
      <c r="BO122" t="str">
        <f t="shared" si="322"/>
        <v>22 Health professionals</v>
      </c>
      <c r="BP122" s="27">
        <f t="shared" si="311"/>
        <v>1.5024569534273526</v>
      </c>
      <c r="BQ122" s="27">
        <f t="shared" si="311"/>
        <v>-1.1279078538763052</v>
      </c>
      <c r="BR122" s="27">
        <f t="shared" si="311"/>
        <v>0.51036910484187459</v>
      </c>
      <c r="BS122" s="27">
        <f t="shared" si="311"/>
        <v>-1.0891240314100008</v>
      </c>
      <c r="BT122" s="27">
        <f t="shared" si="312"/>
        <v>-0.57875492656812622</v>
      </c>
      <c r="BZ122" t="str">
        <f t="shared" si="323"/>
        <v>22 Health professionals</v>
      </c>
      <c r="CA122" s="68">
        <f t="shared" si="313"/>
        <v>0.71484140279314712</v>
      </c>
      <c r="CB122" s="68">
        <f t="shared" si="313"/>
        <v>-0.80853741646773392</v>
      </c>
      <c r="CC122" s="68">
        <f t="shared" si="313"/>
        <v>-0.29367108330680791</v>
      </c>
      <c r="CD122" s="68">
        <f t="shared" si="313"/>
        <v>-1.1643687811819035</v>
      </c>
      <c r="CE122" s="68">
        <f t="shared" si="314"/>
        <v>-1.4580398644887114</v>
      </c>
      <c r="CK122" t="str">
        <f t="shared" si="324"/>
        <v>22 Health professionals</v>
      </c>
      <c r="CL122" s="68">
        <f t="shared" si="315"/>
        <v>0.12639848637417661</v>
      </c>
      <c r="CM122" s="68">
        <f t="shared" si="315"/>
        <v>0.16131737430918414</v>
      </c>
      <c r="CN122" s="68">
        <f t="shared" si="315"/>
        <v>-6.1234442214574414E-2</v>
      </c>
      <c r="CO122" s="68">
        <f t="shared" si="315"/>
        <v>0.12245228874879477</v>
      </c>
      <c r="CP122" s="68">
        <f t="shared" si="316"/>
        <v>6.1217846534220355E-2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1.0742432681936025</v>
      </c>
      <c r="C123" s="27">
        <f t="shared" si="299"/>
        <v>0.17953536254151992</v>
      </c>
      <c r="D123" s="27">
        <f t="shared" si="299"/>
        <v>1.1968960074116177</v>
      </c>
      <c r="E123" s="27">
        <f t="shared" si="299"/>
        <v>1.9659344177394766</v>
      </c>
      <c r="F123" s="27">
        <f t="shared" si="300"/>
        <v>3.1628304251510944</v>
      </c>
      <c r="L123" t="str">
        <f t="shared" si="317"/>
        <v>23 Teaching and other educational professionals</v>
      </c>
      <c r="M123" s="27">
        <f t="shared" si="301"/>
        <v>7.3562583847185081</v>
      </c>
      <c r="N123" s="27">
        <f t="shared" si="301"/>
        <v>1.3704446344926069</v>
      </c>
      <c r="O123" s="27">
        <f t="shared" si="301"/>
        <v>6.5384698923009381</v>
      </c>
      <c r="P123" s="27">
        <f t="shared" si="301"/>
        <v>11.058881807031554</v>
      </c>
      <c r="Q123" s="27">
        <f t="shared" si="302"/>
        <v>17.597351699332492</v>
      </c>
      <c r="W123" t="str">
        <f t="shared" si="318"/>
        <v>23 Teaching and other educational professionals</v>
      </c>
      <c r="X123" s="27">
        <f t="shared" si="303"/>
        <v>-4.230853409485972</v>
      </c>
      <c r="Y123" s="27">
        <f t="shared" si="303"/>
        <v>1.7922209676606311</v>
      </c>
      <c r="Z123" s="27">
        <f t="shared" si="303"/>
        <v>-2.6171473564994265</v>
      </c>
      <c r="AA123" s="27">
        <f t="shared" si="303"/>
        <v>-3.7995060634430473</v>
      </c>
      <c r="AB123" s="27">
        <f t="shared" si="304"/>
        <v>-6.4166534199424738</v>
      </c>
      <c r="AH123" t="str">
        <f t="shared" si="319"/>
        <v>23 Teaching and other educational professionals</v>
      </c>
      <c r="AI123" s="27">
        <f t="shared" si="305"/>
        <v>-1.3904001998869246</v>
      </c>
      <c r="AJ123" s="27">
        <f t="shared" si="305"/>
        <v>-2.3360198416590761E-2</v>
      </c>
      <c r="AK123" s="27">
        <f t="shared" si="305"/>
        <v>-0.48615107423682691</v>
      </c>
      <c r="AL123" s="27">
        <f t="shared" si="305"/>
        <v>-1.5352881929469264E-2</v>
      </c>
      <c r="AM123" s="27">
        <f t="shared" si="306"/>
        <v>-0.50150395616629617</v>
      </c>
      <c r="AS123" t="str">
        <f t="shared" si="320"/>
        <v>23 Teaching and other educational professionals</v>
      </c>
      <c r="AT123" s="27">
        <f t="shared" si="307"/>
        <v>-0.10032201509915595</v>
      </c>
      <c r="AU123" s="27">
        <f t="shared" si="307"/>
        <v>7.605892483843113E-2</v>
      </c>
      <c r="AV123" s="27">
        <f t="shared" si="307"/>
        <v>-0.10551650758318221</v>
      </c>
      <c r="AW123" s="27">
        <f t="shared" si="307"/>
        <v>-7.9338187226003609E-2</v>
      </c>
      <c r="AX123" s="27">
        <f t="shared" si="308"/>
        <v>-0.18485469480918582</v>
      </c>
      <c r="BD123" t="str">
        <f t="shared" si="321"/>
        <v>23 Teaching and other educational professionals</v>
      </c>
      <c r="BE123" s="27">
        <f t="shared" si="309"/>
        <v>7.1746870107834759E-2</v>
      </c>
      <c r="BF123" s="27">
        <f t="shared" si="309"/>
        <v>0.2135797654736975</v>
      </c>
      <c r="BG123" s="27">
        <f t="shared" si="309"/>
        <v>2.3706371825573669E-2</v>
      </c>
      <c r="BH123" s="27">
        <f t="shared" si="309"/>
        <v>5.8084211475248448E-2</v>
      </c>
      <c r="BI123" s="27">
        <f t="shared" si="310"/>
        <v>8.1790583300822117E-2</v>
      </c>
      <c r="BO123" t="str">
        <f t="shared" si="322"/>
        <v>23 Teaching and other educational professionals</v>
      </c>
      <c r="BP123" s="27">
        <f t="shared" si="311"/>
        <v>3.078823648598128E-3</v>
      </c>
      <c r="BQ123" s="27">
        <f t="shared" si="311"/>
        <v>-0.21703229327337814</v>
      </c>
      <c r="BR123" s="27">
        <f t="shared" si="311"/>
        <v>9.6500074511052247E-4</v>
      </c>
      <c r="BS123" s="27">
        <f t="shared" si="311"/>
        <v>-0.41791213940451466</v>
      </c>
      <c r="BT123" s="27">
        <f t="shared" si="312"/>
        <v>-0.41694713865940414</v>
      </c>
      <c r="BZ123" t="str">
        <f t="shared" si="323"/>
        <v>23 Teaching and other educational professionals</v>
      </c>
      <c r="CA123" s="68">
        <f t="shared" si="313"/>
        <v>-6.251020193222856E-2</v>
      </c>
      <c r="CB123" s="68">
        <f t="shared" si="313"/>
        <v>1.3821039223898879E-2</v>
      </c>
      <c r="CC123" s="68">
        <f t="shared" si="313"/>
        <v>-0.18885041629279731</v>
      </c>
      <c r="CD123" s="68">
        <f t="shared" si="313"/>
        <v>-0.49946931041488696</v>
      </c>
      <c r="CE123" s="68">
        <f t="shared" si="314"/>
        <v>-0.68831972670768427</v>
      </c>
      <c r="CK123" t="str">
        <f t="shared" si="324"/>
        <v>23 Teaching and other educational professionals</v>
      </c>
      <c r="CL123" s="68">
        <f t="shared" si="315"/>
        <v>1.5996695295859176E-2</v>
      </c>
      <c r="CM123" s="68">
        <f t="shared" si="315"/>
        <v>0.15816841282395683</v>
      </c>
      <c r="CN123" s="68">
        <f t="shared" si="315"/>
        <v>-0.1264530490158558</v>
      </c>
      <c r="CO123" s="68">
        <f t="shared" si="315"/>
        <v>-0.12229456046643888</v>
      </c>
      <c r="CP123" s="68">
        <f t="shared" si="316"/>
        <v>-0.24874760948229468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0.47634971575238327</v>
      </c>
      <c r="C124" s="27">
        <f t="shared" si="299"/>
        <v>2.5620590204020521E-2</v>
      </c>
      <c r="D124" s="27">
        <f t="shared" si="299"/>
        <v>0.61551494495784009</v>
      </c>
      <c r="E124" s="27">
        <f t="shared" si="299"/>
        <v>1.14935483953878</v>
      </c>
      <c r="F124" s="27">
        <f t="shared" si="300"/>
        <v>1.7648697844966201</v>
      </c>
      <c r="L124" t="str">
        <f t="shared" si="317"/>
        <v>24 Business, media and public service professionals</v>
      </c>
      <c r="M124" s="27">
        <f t="shared" si="301"/>
        <v>6.4869632947629512</v>
      </c>
      <c r="N124" s="27">
        <f t="shared" si="301"/>
        <v>4.7000763061110007E-2</v>
      </c>
      <c r="O124" s="27">
        <f t="shared" si="301"/>
        <v>5.5927720723899164</v>
      </c>
      <c r="P124" s="27">
        <f t="shared" si="301"/>
        <v>9.7630371858820979</v>
      </c>
      <c r="Q124" s="27">
        <f t="shared" si="302"/>
        <v>15.355809258272014</v>
      </c>
      <c r="W124" t="str">
        <f t="shared" si="318"/>
        <v>24 Business, media and public service professionals</v>
      </c>
      <c r="X124" s="27">
        <f t="shared" si="303"/>
        <v>1.5908841483527816</v>
      </c>
      <c r="Y124" s="27">
        <f t="shared" si="303"/>
        <v>4.730593155903879</v>
      </c>
      <c r="Z124" s="27">
        <f t="shared" si="303"/>
        <v>2.7343444643142014</v>
      </c>
      <c r="AA124" s="27">
        <f t="shared" si="303"/>
        <v>2.7968280507411123</v>
      </c>
      <c r="AB124" s="27">
        <f t="shared" si="304"/>
        <v>5.5311725150553137</v>
      </c>
      <c r="AH124" t="str">
        <f t="shared" si="319"/>
        <v>24 Business, media and public service professionals</v>
      </c>
      <c r="AI124" s="27">
        <f t="shared" si="305"/>
        <v>-0.1460675693025153</v>
      </c>
      <c r="AJ124" s="27">
        <f t="shared" si="305"/>
        <v>0.52487311139815462</v>
      </c>
      <c r="AK124" s="27">
        <f t="shared" si="305"/>
        <v>-9.0929271868537054E-2</v>
      </c>
      <c r="AL124" s="27">
        <f t="shared" si="305"/>
        <v>0.13545911290070167</v>
      </c>
      <c r="AM124" s="27">
        <f t="shared" si="306"/>
        <v>4.4529841032164619E-2</v>
      </c>
      <c r="AS124" t="str">
        <f t="shared" si="320"/>
        <v>24 Business, media and public service professionals</v>
      </c>
      <c r="AT124" s="27">
        <f t="shared" si="307"/>
        <v>3.3960438939525162E-2</v>
      </c>
      <c r="AU124" s="27">
        <f t="shared" si="307"/>
        <v>0.76966517820714575</v>
      </c>
      <c r="AV124" s="27">
        <f t="shared" si="307"/>
        <v>0.41453514785583945</v>
      </c>
      <c r="AW124" s="27">
        <f t="shared" si="307"/>
        <v>0.5503396677978678</v>
      </c>
      <c r="AX124" s="27">
        <f t="shared" si="308"/>
        <v>0.96487481565370725</v>
      </c>
      <c r="BD124" t="str">
        <f t="shared" si="321"/>
        <v>24 Business, media and public service professionals</v>
      </c>
      <c r="BE124" s="27">
        <f t="shared" si="309"/>
        <v>2.3537900031818655</v>
      </c>
      <c r="BF124" s="27">
        <f t="shared" si="309"/>
        <v>1.091598581599456</v>
      </c>
      <c r="BG124" s="27">
        <f t="shared" si="309"/>
        <v>1.3131989769061043</v>
      </c>
      <c r="BH124" s="27">
        <f t="shared" si="309"/>
        <v>0.97524108660500985</v>
      </c>
      <c r="BI124" s="27">
        <f t="shared" si="310"/>
        <v>2.2884400635111142</v>
      </c>
      <c r="BO124" t="str">
        <f t="shared" si="322"/>
        <v>24 Business, media and public service professionals</v>
      </c>
      <c r="BP124" s="27">
        <f t="shared" si="311"/>
        <v>0.96176759604471673</v>
      </c>
      <c r="BQ124" s="27">
        <f t="shared" si="311"/>
        <v>-0.22563310193646924</v>
      </c>
      <c r="BR124" s="27">
        <f t="shared" si="311"/>
        <v>0.32443479547584886</v>
      </c>
      <c r="BS124" s="27">
        <f t="shared" si="311"/>
        <v>-1.0958677954037093</v>
      </c>
      <c r="BT124" s="27">
        <f t="shared" si="312"/>
        <v>-0.77143299992786041</v>
      </c>
      <c r="BZ124" t="str">
        <f t="shared" si="323"/>
        <v>24 Business, media and public service professionals</v>
      </c>
      <c r="CA124" s="68">
        <f t="shared" si="313"/>
        <v>0.40677905131621195</v>
      </c>
      <c r="CB124" s="68">
        <f t="shared" si="313"/>
        <v>0.19079245855126192</v>
      </c>
      <c r="CC124" s="68">
        <f t="shared" si="313"/>
        <v>-0.44177424301117441</v>
      </c>
      <c r="CD124" s="68">
        <f t="shared" si="313"/>
        <v>-1.528134668858415</v>
      </c>
      <c r="CE124" s="68">
        <f t="shared" si="314"/>
        <v>-1.9699089118695894</v>
      </c>
      <c r="CK124" t="str">
        <f t="shared" si="324"/>
        <v>24 Business, media and public service professionals</v>
      </c>
      <c r="CL124" s="68">
        <f t="shared" si="315"/>
        <v>0.16695215548748488</v>
      </c>
      <c r="CM124" s="68">
        <f t="shared" si="315"/>
        <v>0.33409932582349122</v>
      </c>
      <c r="CN124" s="68">
        <f t="shared" si="315"/>
        <v>-0.45296085456617408</v>
      </c>
      <c r="CO124" s="68">
        <f t="shared" si="315"/>
        <v>-0.3531692941348521</v>
      </c>
      <c r="CP124" s="68">
        <f t="shared" si="316"/>
        <v>-0.80613014870102617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0.14425008620283025</v>
      </c>
      <c r="C125" s="27">
        <f t="shared" si="299"/>
        <v>-1.7842631384501595E-2</v>
      </c>
      <c r="D125" s="27">
        <f t="shared" si="299"/>
        <v>8.8620758070222072E-2</v>
      </c>
      <c r="E125" s="27">
        <f t="shared" si="299"/>
        <v>0.33472745645329394</v>
      </c>
      <c r="F125" s="27">
        <f t="shared" si="300"/>
        <v>0.42334821452351601</v>
      </c>
      <c r="L125" t="str">
        <f t="shared" si="317"/>
        <v>31 Science, engineering and technology associate professionals</v>
      </c>
      <c r="M125" s="27">
        <f t="shared" si="301"/>
        <v>0.96293544896651673</v>
      </c>
      <c r="N125" s="27">
        <f t="shared" si="301"/>
        <v>-0.12010269077210678</v>
      </c>
      <c r="O125" s="27">
        <f t="shared" si="301"/>
        <v>0.18916387412763891</v>
      </c>
      <c r="P125" s="27">
        <f t="shared" si="301"/>
        <v>1.2172556611172416</v>
      </c>
      <c r="Q125" s="27">
        <f t="shared" si="302"/>
        <v>1.4064195352448805</v>
      </c>
      <c r="W125" t="str">
        <f t="shared" si="318"/>
        <v>31 Science, engineering and technology associate professionals</v>
      </c>
      <c r="X125" s="27">
        <f t="shared" si="303"/>
        <v>0.37483205239381778</v>
      </c>
      <c r="Y125" s="27">
        <f t="shared" si="303"/>
        <v>0.6752765991905596</v>
      </c>
      <c r="Z125" s="27">
        <f t="shared" si="303"/>
        <v>-0.61992020382226709</v>
      </c>
      <c r="AA125" s="27">
        <f t="shared" si="303"/>
        <v>0.56401558962399356</v>
      </c>
      <c r="AB125" s="27">
        <f t="shared" si="304"/>
        <v>-5.5904614198273528E-2</v>
      </c>
      <c r="AH125" t="str">
        <f t="shared" si="319"/>
        <v>31 Science, engineering and technology associate professionals</v>
      </c>
      <c r="AI125" s="27">
        <f t="shared" si="305"/>
        <v>0.12298317699236239</v>
      </c>
      <c r="AJ125" s="27">
        <f t="shared" si="305"/>
        <v>0.20430014864442758</v>
      </c>
      <c r="AK125" s="27">
        <f t="shared" si="305"/>
        <v>-1.2765644918515395E-2</v>
      </c>
      <c r="AL125" s="27">
        <f t="shared" si="305"/>
        <v>0.38424087025528775</v>
      </c>
      <c r="AM125" s="27">
        <f t="shared" si="306"/>
        <v>0.37147522533677235</v>
      </c>
      <c r="AS125" t="str">
        <f t="shared" si="320"/>
        <v>31 Science, engineering and technology associate professionals</v>
      </c>
      <c r="AT125" s="27">
        <f t="shared" si="307"/>
        <v>-7.7158855497843071E-2</v>
      </c>
      <c r="AU125" s="27">
        <f t="shared" si="307"/>
        <v>0.22713509755169881</v>
      </c>
      <c r="AV125" s="27">
        <f t="shared" si="307"/>
        <v>-0.49996873032152145</v>
      </c>
      <c r="AW125" s="27">
        <f t="shared" si="307"/>
        <v>-5.164525892788463E-2</v>
      </c>
      <c r="AX125" s="27">
        <f t="shared" si="308"/>
        <v>-0.55161398924940608</v>
      </c>
      <c r="BD125" t="str">
        <f t="shared" si="321"/>
        <v>31 Science, engineering and technology associate professionals</v>
      </c>
      <c r="BE125" s="27">
        <f t="shared" si="309"/>
        <v>0.3273457983651884</v>
      </c>
      <c r="BF125" s="27">
        <f t="shared" si="309"/>
        <v>0.33980830302395226</v>
      </c>
      <c r="BG125" s="27">
        <f t="shared" si="309"/>
        <v>-1.0149210299542517</v>
      </c>
      <c r="BH125" s="27">
        <f t="shared" si="309"/>
        <v>-0.59317552199240975</v>
      </c>
      <c r="BI125" s="27">
        <f t="shared" si="310"/>
        <v>-1.6080965519466615</v>
      </c>
      <c r="BO125" t="str">
        <f t="shared" si="322"/>
        <v>31 Science, engineering and technology associate professionals</v>
      </c>
      <c r="BP125" s="27">
        <f t="shared" si="311"/>
        <v>0.59677004602926464</v>
      </c>
      <c r="BQ125" s="27">
        <f t="shared" si="311"/>
        <v>8.3564076652622443E-2</v>
      </c>
      <c r="BR125" s="27">
        <f t="shared" si="311"/>
        <v>-0.51222169866890521</v>
      </c>
      <c r="BS125" s="27">
        <f t="shared" si="311"/>
        <v>-0.21975018579502104</v>
      </c>
      <c r="BT125" s="27">
        <f t="shared" si="312"/>
        <v>-0.73197188446392625</v>
      </c>
      <c r="BZ125" t="str">
        <f t="shared" si="323"/>
        <v>31 Science, engineering and technology associate professionals</v>
      </c>
      <c r="CA125" s="68">
        <f t="shared" si="313"/>
        <v>0.29226697895449316</v>
      </c>
      <c r="CB125" s="68">
        <f t="shared" si="313"/>
        <v>0.38795983305678039</v>
      </c>
      <c r="CC125" s="68">
        <f t="shared" si="313"/>
        <v>-0.81789574788217445</v>
      </c>
      <c r="CD125" s="68">
        <f t="shared" si="313"/>
        <v>-0.56093760513486801</v>
      </c>
      <c r="CE125" s="68">
        <f t="shared" si="314"/>
        <v>-1.3788333530170425</v>
      </c>
      <c r="CK125" t="str">
        <f t="shared" si="324"/>
        <v>31 Science, engineering and technology associate professionals</v>
      </c>
      <c r="CL125" s="68">
        <f t="shared" si="315"/>
        <v>0.12261700950515808</v>
      </c>
      <c r="CM125" s="68">
        <f t="shared" si="315"/>
        <v>0.23990210661373912</v>
      </c>
      <c r="CN125" s="68">
        <f t="shared" si="315"/>
        <v>-0.20799284006277885</v>
      </c>
      <c r="CO125" s="68">
        <f t="shared" si="315"/>
        <v>0.12588044338464077</v>
      </c>
      <c r="CP125" s="68">
        <f t="shared" si="316"/>
        <v>-8.2112396678138078E-2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4.3704279554309958E-2</v>
      </c>
      <c r="C126" s="27">
        <f t="shared" si="299"/>
        <v>-1.2449525633692976E-2</v>
      </c>
      <c r="D126" s="27">
        <f t="shared" si="299"/>
        <v>4.7013598296182152E-2</v>
      </c>
      <c r="E126" s="27">
        <f t="shared" si="299"/>
        <v>0.1476528204507199</v>
      </c>
      <c r="F126" s="27">
        <f t="shared" si="300"/>
        <v>0.19466641874690205</v>
      </c>
      <c r="L126" t="str">
        <f t="shared" si="317"/>
        <v>32 Health and social care associate professionals</v>
      </c>
      <c r="M126" s="27">
        <f t="shared" si="301"/>
        <v>1.4118858463652997</v>
      </c>
      <c r="N126" s="27">
        <f t="shared" si="301"/>
        <v>8.3360620764139526E-2</v>
      </c>
      <c r="O126" s="27">
        <f t="shared" si="301"/>
        <v>1.0762232181551035</v>
      </c>
      <c r="P126" s="27">
        <f t="shared" si="301"/>
        <v>3.4365136631947051</v>
      </c>
      <c r="Q126" s="27">
        <f t="shared" si="302"/>
        <v>4.5127368813498085</v>
      </c>
      <c r="W126" t="str">
        <f t="shared" si="318"/>
        <v>32 Health and social care associate professionals</v>
      </c>
      <c r="X126" s="27">
        <f t="shared" si="303"/>
        <v>1.5670194411409755</v>
      </c>
      <c r="Y126" s="27">
        <f t="shared" si="303"/>
        <v>0.97524825047503327</v>
      </c>
      <c r="Z126" s="27">
        <f t="shared" si="303"/>
        <v>0.97978549391226544</v>
      </c>
      <c r="AA126" s="27">
        <f t="shared" si="303"/>
        <v>2.0343250050396904</v>
      </c>
      <c r="AB126" s="27">
        <f t="shared" si="304"/>
        <v>3.0141104989519558</v>
      </c>
      <c r="AH126" t="str">
        <f t="shared" si="319"/>
        <v>32 Health and social care associate professionals</v>
      </c>
      <c r="AI126" s="27">
        <f t="shared" si="305"/>
        <v>-0.34424657098873901</v>
      </c>
      <c r="AJ126" s="27">
        <f t="shared" si="305"/>
        <v>0.27507768263156507</v>
      </c>
      <c r="AK126" s="27">
        <f t="shared" si="305"/>
        <v>-1.2099425869674132</v>
      </c>
      <c r="AL126" s="27">
        <f t="shared" si="305"/>
        <v>-1.4268060861539498</v>
      </c>
      <c r="AM126" s="27">
        <f t="shared" si="306"/>
        <v>-2.636748673121363</v>
      </c>
      <c r="AS126" t="str">
        <f t="shared" si="320"/>
        <v>32 Health and social care associate professionals</v>
      </c>
      <c r="AT126" s="27">
        <f t="shared" si="307"/>
        <v>0.11340551511595143</v>
      </c>
      <c r="AU126" s="27">
        <f t="shared" si="307"/>
        <v>0.20032064435371066</v>
      </c>
      <c r="AV126" s="27">
        <f t="shared" si="307"/>
        <v>-7.0030593042718525E-2</v>
      </c>
      <c r="AW126" s="27">
        <f t="shared" si="307"/>
        <v>0.12710035876451009</v>
      </c>
      <c r="AX126" s="27">
        <f t="shared" si="308"/>
        <v>5.7069765721791565E-2</v>
      </c>
      <c r="BD126" t="str">
        <f t="shared" si="321"/>
        <v>32 Health and social care associate professionals</v>
      </c>
      <c r="BE126" s="27">
        <f t="shared" si="309"/>
        <v>1.6367584942362825</v>
      </c>
      <c r="BF126" s="27">
        <f t="shared" si="309"/>
        <v>-0.29927677247457662</v>
      </c>
      <c r="BG126" s="27">
        <f t="shared" si="309"/>
        <v>0.23758161713057468</v>
      </c>
      <c r="BH126" s="27">
        <f t="shared" si="309"/>
        <v>0.17805502969633658</v>
      </c>
      <c r="BI126" s="27">
        <f t="shared" si="310"/>
        <v>0.41563664682691126</v>
      </c>
      <c r="BO126" t="str">
        <f t="shared" si="322"/>
        <v>32 Health and social care associate professionals</v>
      </c>
      <c r="BP126" s="27">
        <f t="shared" si="311"/>
        <v>0.93264770761117299</v>
      </c>
      <c r="BQ126" s="27">
        <f t="shared" si="311"/>
        <v>-0.80575771716208244</v>
      </c>
      <c r="BR126" s="27">
        <f t="shared" si="311"/>
        <v>1.1539764639540984E-2</v>
      </c>
      <c r="BS126" s="27">
        <f t="shared" si="311"/>
        <v>-0.80079115509362486</v>
      </c>
      <c r="BT126" s="27">
        <f t="shared" si="312"/>
        <v>-0.78925139045408388</v>
      </c>
      <c r="BZ126" t="str">
        <f t="shared" si="323"/>
        <v>32 Health and social care associate professionals</v>
      </c>
      <c r="CA126" s="68">
        <f t="shared" si="313"/>
        <v>5.0171696332479643E-2</v>
      </c>
      <c r="CB126" s="68">
        <f t="shared" si="313"/>
        <v>-0.26665358643456694</v>
      </c>
      <c r="CC126" s="68">
        <f t="shared" si="313"/>
        <v>-0.27035047389391875</v>
      </c>
      <c r="CD126" s="68">
        <f t="shared" si="313"/>
        <v>-0.4407595456584964</v>
      </c>
      <c r="CE126" s="68">
        <f t="shared" si="314"/>
        <v>-0.71111001955241515</v>
      </c>
      <c r="CK126" t="str">
        <f t="shared" si="324"/>
        <v>32 Health and social care associate professionals</v>
      </c>
      <c r="CL126" s="68">
        <f t="shared" si="315"/>
        <v>2.953113426972731E-2</v>
      </c>
      <c r="CM126" s="68">
        <f t="shared" si="315"/>
        <v>5.0281480941205103E-2</v>
      </c>
      <c r="CN126" s="68">
        <f t="shared" si="315"/>
        <v>-8.316041715656991E-2</v>
      </c>
      <c r="CO126" s="68">
        <f t="shared" si="315"/>
        <v>-1.3648514330520445E-2</v>
      </c>
      <c r="CP126" s="68">
        <f t="shared" si="316"/>
        <v>-9.6808931487090355E-2</v>
      </c>
    </row>
    <row r="127" spans="1:94" x14ac:dyDescent="0.2">
      <c r="A127" t="str">
        <f t="shared" si="298"/>
        <v>33 Protective service occupations</v>
      </c>
      <c r="B127" s="27">
        <f t="shared" si="299"/>
        <v>2.3399271281656961E-2</v>
      </c>
      <c r="C127" s="27">
        <f t="shared" si="299"/>
        <v>-6.626703519012081E-3</v>
      </c>
      <c r="D127" s="27">
        <f t="shared" si="299"/>
        <v>3.8704206593220603E-2</v>
      </c>
      <c r="E127" s="27">
        <f t="shared" si="299"/>
        <v>8.1341104363296307E-2</v>
      </c>
      <c r="F127" s="27">
        <f t="shared" si="300"/>
        <v>0.12004531095651691</v>
      </c>
      <c r="L127" t="str">
        <f t="shared" si="317"/>
        <v>33 Protective service occupations</v>
      </c>
      <c r="M127" s="27">
        <f t="shared" si="301"/>
        <v>0.24584384094756995</v>
      </c>
      <c r="N127" s="27">
        <f t="shared" si="301"/>
        <v>-6.4415419111142791E-2</v>
      </c>
      <c r="O127" s="27">
        <f t="shared" si="301"/>
        <v>0.44119564858013305</v>
      </c>
      <c r="P127" s="27">
        <f t="shared" si="301"/>
        <v>0.93042334595688958</v>
      </c>
      <c r="Q127" s="27">
        <f t="shared" si="302"/>
        <v>1.3716189945370227</v>
      </c>
      <c r="W127" t="str">
        <f t="shared" si="318"/>
        <v>33 Protective service occupations</v>
      </c>
      <c r="X127" s="27">
        <f t="shared" si="303"/>
        <v>0.10764808471116316</v>
      </c>
      <c r="Y127" s="27">
        <f t="shared" si="303"/>
        <v>0.57930039586307824</v>
      </c>
      <c r="Z127" s="27">
        <f t="shared" si="303"/>
        <v>1.1168119596893784</v>
      </c>
      <c r="AA127" s="27">
        <f t="shared" si="303"/>
        <v>2.2680293976016905</v>
      </c>
      <c r="AB127" s="27">
        <f t="shared" si="304"/>
        <v>3.3848413572910689</v>
      </c>
      <c r="AH127" t="str">
        <f t="shared" si="319"/>
        <v>33 Protective service occupations</v>
      </c>
      <c r="AI127" s="27">
        <f t="shared" si="305"/>
        <v>2.6731439530281786E-2</v>
      </c>
      <c r="AJ127" s="27">
        <f t="shared" si="305"/>
        <v>0.14776920821968864</v>
      </c>
      <c r="AK127" s="27">
        <f t="shared" si="305"/>
        <v>0.30254595175698173</v>
      </c>
      <c r="AL127" s="27">
        <f t="shared" si="305"/>
        <v>0.57093303393093064</v>
      </c>
      <c r="AM127" s="27">
        <f t="shared" si="306"/>
        <v>0.87347898568791238</v>
      </c>
      <c r="AS127" t="str">
        <f t="shared" si="320"/>
        <v>33 Protective service occupations</v>
      </c>
      <c r="AT127" s="27">
        <f t="shared" si="307"/>
        <v>-7.4023024788383629E-2</v>
      </c>
      <c r="AU127" s="27">
        <f t="shared" si="307"/>
        <v>0.10144327696133182</v>
      </c>
      <c r="AV127" s="27">
        <f t="shared" si="307"/>
        <v>9.7510907520256707E-2</v>
      </c>
      <c r="AW127" s="27">
        <f t="shared" si="307"/>
        <v>0.19345489938199056</v>
      </c>
      <c r="AX127" s="27">
        <f t="shared" si="308"/>
        <v>0.29096580690224727</v>
      </c>
      <c r="BD127" t="str">
        <f t="shared" si="321"/>
        <v>33 Protective service occupations</v>
      </c>
      <c r="BE127" s="27">
        <f t="shared" si="309"/>
        <v>0.16918003323227415</v>
      </c>
      <c r="BF127" s="27">
        <f t="shared" si="309"/>
        <v>0.13799175411494913</v>
      </c>
      <c r="BG127" s="27">
        <f t="shared" si="309"/>
        <v>0.4847339459155191</v>
      </c>
      <c r="BH127" s="27">
        <f t="shared" si="309"/>
        <v>0.22186421118613975</v>
      </c>
      <c r="BI127" s="27">
        <f t="shared" si="310"/>
        <v>0.70659815710165885</v>
      </c>
      <c r="BO127" t="str">
        <f t="shared" si="322"/>
        <v>33 Protective service occupations</v>
      </c>
      <c r="BP127" s="27">
        <f t="shared" si="311"/>
        <v>0.29123948263192023</v>
      </c>
      <c r="BQ127" s="27">
        <f t="shared" si="311"/>
        <v>-0.10739085566988615</v>
      </c>
      <c r="BR127" s="27">
        <f t="shared" si="311"/>
        <v>0.62871629572997811</v>
      </c>
      <c r="BS127" s="27">
        <f t="shared" si="311"/>
        <v>-0.37304809469761624</v>
      </c>
      <c r="BT127" s="27">
        <f t="shared" si="312"/>
        <v>0.25566820103236187</v>
      </c>
      <c r="BZ127" t="str">
        <f t="shared" si="323"/>
        <v>33 Protective service occupations</v>
      </c>
      <c r="CA127" s="68">
        <f t="shared" si="313"/>
        <v>-1.8897086922379458E-2</v>
      </c>
      <c r="CB127" s="68">
        <f t="shared" si="313"/>
        <v>4.6063472410678097E-2</v>
      </c>
      <c r="CC127" s="68">
        <f t="shared" si="313"/>
        <v>2.9368916860090577E-2</v>
      </c>
      <c r="CD127" s="68">
        <f t="shared" si="313"/>
        <v>-0.72017108683897058</v>
      </c>
      <c r="CE127" s="68">
        <f t="shared" si="314"/>
        <v>-0.69080216997888</v>
      </c>
      <c r="CK127" t="str">
        <f t="shared" si="324"/>
        <v>33 Protective service occupations</v>
      </c>
      <c r="CL127" s="68">
        <f t="shared" si="315"/>
        <v>-9.0510836805890837E-2</v>
      </c>
      <c r="CM127" s="68">
        <f t="shared" si="315"/>
        <v>4.4359493648668702E-2</v>
      </c>
      <c r="CN127" s="68">
        <f t="shared" si="315"/>
        <v>-9.9926246681868724E-2</v>
      </c>
      <c r="CO127" s="68">
        <f t="shared" si="315"/>
        <v>-5.3274179269796385E-2</v>
      </c>
      <c r="CP127" s="68">
        <f t="shared" si="316"/>
        <v>-0.15320042595166511</v>
      </c>
    </row>
    <row r="128" spans="1:94" x14ac:dyDescent="0.2">
      <c r="A128" t="str">
        <f t="shared" si="298"/>
        <v>34 Culture, media and sports occupations</v>
      </c>
      <c r="B128" s="27">
        <f t="shared" si="299"/>
        <v>7.6816993303291253E-2</v>
      </c>
      <c r="C128" s="27">
        <f t="shared" si="299"/>
        <v>2.3571246914887434E-3</v>
      </c>
      <c r="D128" s="27">
        <f t="shared" si="299"/>
        <v>4.5627353330322334E-2</v>
      </c>
      <c r="E128" s="27">
        <f t="shared" si="299"/>
        <v>0.11820108430006665</v>
      </c>
      <c r="F128" s="27">
        <f t="shared" si="300"/>
        <v>0.16382843763038898</v>
      </c>
      <c r="L128" t="str">
        <f t="shared" si="317"/>
        <v>34 Culture, media and sports occupations</v>
      </c>
      <c r="M128" s="27">
        <f t="shared" si="301"/>
        <v>1.2578242969085283</v>
      </c>
      <c r="N128" s="27">
        <f t="shared" si="301"/>
        <v>-1.8360512553083908E-4</v>
      </c>
      <c r="O128" s="27">
        <f t="shared" si="301"/>
        <v>0.48065467297449516</v>
      </c>
      <c r="P128" s="27">
        <f t="shared" si="301"/>
        <v>1.6897316959408677</v>
      </c>
      <c r="Q128" s="27">
        <f t="shared" si="302"/>
        <v>2.1703863689153629</v>
      </c>
      <c r="W128" t="str">
        <f t="shared" si="318"/>
        <v>34 Culture, media and sports occupations</v>
      </c>
      <c r="X128" s="27">
        <f t="shared" si="303"/>
        <v>1.9946117735157642E-2</v>
      </c>
      <c r="Y128" s="27">
        <f t="shared" si="303"/>
        <v>0.46766137534888941</v>
      </c>
      <c r="Z128" s="27">
        <f t="shared" si="303"/>
        <v>-0.36007422824804891</v>
      </c>
      <c r="AA128" s="27">
        <f t="shared" si="303"/>
        <v>0.81387023998282082</v>
      </c>
      <c r="AB128" s="27">
        <f t="shared" si="304"/>
        <v>0.45379601173477191</v>
      </c>
      <c r="AH128" t="str">
        <f t="shared" si="319"/>
        <v>34 Culture, media and sports occupations</v>
      </c>
      <c r="AI128" s="27">
        <f t="shared" si="305"/>
        <v>-7.3699514941356403E-2</v>
      </c>
      <c r="AJ128" s="27">
        <f t="shared" si="305"/>
        <v>0.1958696480034996</v>
      </c>
      <c r="AK128" s="27">
        <f t="shared" si="305"/>
        <v>-1.1081386271108995E-2</v>
      </c>
      <c r="AL128" s="27">
        <f t="shared" si="305"/>
        <v>0.37924215481154655</v>
      </c>
      <c r="AM128" s="27">
        <f t="shared" si="306"/>
        <v>0.36816076854043756</v>
      </c>
      <c r="AS128" t="str">
        <f t="shared" si="320"/>
        <v>34 Culture, media and sports occupations</v>
      </c>
      <c r="AT128" s="27">
        <f t="shared" si="307"/>
        <v>-9.5701846139300883E-2</v>
      </c>
      <c r="AU128" s="27">
        <f t="shared" si="307"/>
        <v>6.5903937918340372E-2</v>
      </c>
      <c r="AV128" s="27">
        <f t="shared" si="307"/>
        <v>-0.18067278601123937</v>
      </c>
      <c r="AW128" s="27">
        <f t="shared" si="307"/>
        <v>1.3471188688566338E-2</v>
      </c>
      <c r="AX128" s="27">
        <f t="shared" si="308"/>
        <v>-0.16720159732267303</v>
      </c>
      <c r="BD128" t="str">
        <f t="shared" si="321"/>
        <v>34 Culture, media and sports occupations</v>
      </c>
      <c r="BE128" s="27">
        <f t="shared" si="309"/>
        <v>0.25545507254648792</v>
      </c>
      <c r="BF128" s="27">
        <f t="shared" si="309"/>
        <v>0.11553850699437085</v>
      </c>
      <c r="BG128" s="27">
        <f t="shared" si="309"/>
        <v>-0.25747456666722579</v>
      </c>
      <c r="BH128" s="27">
        <f t="shared" si="309"/>
        <v>0.32624273000094073</v>
      </c>
      <c r="BI128" s="27">
        <f t="shared" si="310"/>
        <v>6.8768163333714938E-2</v>
      </c>
      <c r="BO128" t="str">
        <f t="shared" si="322"/>
        <v>34 Culture, media and sports occupations</v>
      </c>
      <c r="BP128" s="27">
        <f t="shared" si="311"/>
        <v>-6.3448704979708115E-2</v>
      </c>
      <c r="BQ128" s="27">
        <f t="shared" si="311"/>
        <v>-0.18012750375368292</v>
      </c>
      <c r="BR128" s="27">
        <f t="shared" si="311"/>
        <v>-0.23345836465191527</v>
      </c>
      <c r="BS128" s="27">
        <f t="shared" si="311"/>
        <v>-0.34194566753488664</v>
      </c>
      <c r="BT128" s="27">
        <f t="shared" si="312"/>
        <v>-0.57540403218680192</v>
      </c>
      <c r="BZ128" t="str">
        <f t="shared" si="323"/>
        <v>34 Culture, media and sports occupations</v>
      </c>
      <c r="CA128" s="68">
        <f t="shared" si="313"/>
        <v>-0.14046014881480406</v>
      </c>
      <c r="CB128" s="68">
        <f t="shared" si="313"/>
        <v>-1.8600572521102476E-2</v>
      </c>
      <c r="CC128" s="68">
        <f t="shared" si="313"/>
        <v>-0.38643079611051467</v>
      </c>
      <c r="CD128" s="68">
        <f t="shared" si="313"/>
        <v>-0.43023686773854497</v>
      </c>
      <c r="CE128" s="68">
        <f t="shared" si="314"/>
        <v>-0.81666766384905964</v>
      </c>
      <c r="CK128" t="str">
        <f t="shared" si="324"/>
        <v>34 Culture, media and sports occupations</v>
      </c>
      <c r="CL128" s="68">
        <f t="shared" si="315"/>
        <v>3.6272436459977686E-2</v>
      </c>
      <c r="CM128" s="68">
        <f t="shared" si="315"/>
        <v>6.4178662035745182E-2</v>
      </c>
      <c r="CN128" s="68">
        <f t="shared" si="315"/>
        <v>-0.32341320800042317</v>
      </c>
      <c r="CO128" s="68">
        <f t="shared" si="315"/>
        <v>-0.13546947102154444</v>
      </c>
      <c r="CP128" s="68">
        <f t="shared" si="316"/>
        <v>-0.45888267902196761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0.33221905814053498</v>
      </c>
      <c r="C129" s="27">
        <f t="shared" si="299"/>
        <v>-6.0051254983637392E-2</v>
      </c>
      <c r="D129" s="27">
        <f t="shared" si="299"/>
        <v>0.28700114201978955</v>
      </c>
      <c r="E129" s="27">
        <f t="shared" si="299"/>
        <v>0.80278163858706653</v>
      </c>
      <c r="F129" s="27">
        <f t="shared" si="300"/>
        <v>1.0897827806068561</v>
      </c>
      <c r="L129" t="str">
        <f t="shared" si="317"/>
        <v>35 Business and public service associate professionals</v>
      </c>
      <c r="M129" s="27">
        <f t="shared" si="301"/>
        <v>3.3886656855742867</v>
      </c>
      <c r="N129" s="27">
        <f t="shared" si="301"/>
        <v>-0.33641885106500347</v>
      </c>
      <c r="O129" s="27">
        <f t="shared" si="301"/>
        <v>2.3604505300689258</v>
      </c>
      <c r="P129" s="27">
        <f t="shared" si="301"/>
        <v>6.3445051734006519</v>
      </c>
      <c r="Q129" s="27">
        <f t="shared" si="302"/>
        <v>8.7049557034695777</v>
      </c>
      <c r="W129" t="str">
        <f t="shared" si="318"/>
        <v>35 Business and public service associate professionals</v>
      </c>
      <c r="X129" s="27">
        <f t="shared" si="303"/>
        <v>-0.26903815785431817</v>
      </c>
      <c r="Y129" s="27">
        <f t="shared" si="303"/>
        <v>2.0919720300090141</v>
      </c>
      <c r="Z129" s="27">
        <f t="shared" si="303"/>
        <v>-0.83952352070382119</v>
      </c>
      <c r="AA129" s="27">
        <f t="shared" si="303"/>
        <v>0.92565468916546578</v>
      </c>
      <c r="AB129" s="27">
        <f t="shared" si="304"/>
        <v>8.6131168461644592E-2</v>
      </c>
      <c r="AH129" t="str">
        <f t="shared" si="319"/>
        <v>35 Business and public service associate professionals</v>
      </c>
      <c r="AI129" s="27">
        <f t="shared" si="305"/>
        <v>0.13446221413625814</v>
      </c>
      <c r="AJ129" s="27">
        <f t="shared" si="305"/>
        <v>0.85363942761849998</v>
      </c>
      <c r="AK129" s="27">
        <f t="shared" si="305"/>
        <v>-0.16624418317206757</v>
      </c>
      <c r="AL129" s="27">
        <f t="shared" si="305"/>
        <v>0.57553603373405426</v>
      </c>
      <c r="AM129" s="27">
        <f t="shared" si="306"/>
        <v>0.40929185056198669</v>
      </c>
      <c r="AS129" t="str">
        <f t="shared" si="320"/>
        <v>35 Business and public service associate professionals</v>
      </c>
      <c r="AT129" s="27">
        <f t="shared" si="307"/>
        <v>-0.10279634658179138</v>
      </c>
      <c r="AU129" s="27">
        <f t="shared" si="307"/>
        <v>0.56092948998266756</v>
      </c>
      <c r="AV129" s="27">
        <f t="shared" si="307"/>
        <v>-0.24842879837180831</v>
      </c>
      <c r="AW129" s="27">
        <f t="shared" si="307"/>
        <v>0.43866580132023802</v>
      </c>
      <c r="AX129" s="27">
        <f t="shared" si="308"/>
        <v>0.19023700294842971</v>
      </c>
      <c r="BD129" t="str">
        <f t="shared" si="321"/>
        <v>35 Business and public service associate professionals</v>
      </c>
      <c r="BE129" s="27">
        <f t="shared" si="309"/>
        <v>1.7846611205938139</v>
      </c>
      <c r="BF129" s="27">
        <f t="shared" si="309"/>
        <v>8.3687414549640238E-2</v>
      </c>
      <c r="BG129" s="27">
        <f t="shared" si="309"/>
        <v>-1.2252574726840422</v>
      </c>
      <c r="BH129" s="27">
        <f t="shared" si="309"/>
        <v>-0.78271459749302785</v>
      </c>
      <c r="BI129" s="27">
        <f t="shared" si="310"/>
        <v>-2.00797207017707</v>
      </c>
      <c r="BO129" t="str">
        <f t="shared" si="322"/>
        <v>35 Business and public service associate professionals</v>
      </c>
      <c r="BP129" s="27">
        <f t="shared" si="311"/>
        <v>0.83041047443371063</v>
      </c>
      <c r="BQ129" s="27">
        <f t="shared" si="311"/>
        <v>-1.2478464473557676</v>
      </c>
      <c r="BR129" s="27">
        <f t="shared" si="311"/>
        <v>-1.0489861786550456</v>
      </c>
      <c r="BS129" s="27">
        <f t="shared" si="311"/>
        <v>-2.1884943507714638</v>
      </c>
      <c r="BT129" s="27">
        <f t="shared" si="312"/>
        <v>-3.2374805294265094</v>
      </c>
      <c r="BZ129" t="str">
        <f t="shared" si="323"/>
        <v>35 Business and public service associate professionals</v>
      </c>
      <c r="CA129" s="68">
        <f t="shared" si="313"/>
        <v>0.10464405255197295</v>
      </c>
      <c r="CB129" s="68">
        <f t="shared" si="313"/>
        <v>-0.14835330473750652</v>
      </c>
      <c r="CC129" s="68">
        <f t="shared" si="313"/>
        <v>-1.7238740064263895</v>
      </c>
      <c r="CD129" s="68">
        <f t="shared" si="313"/>
        <v>-2.2365294034831562</v>
      </c>
      <c r="CE129" s="68">
        <f t="shared" si="314"/>
        <v>-3.9604034099095458</v>
      </c>
      <c r="CK129" t="str">
        <f t="shared" si="324"/>
        <v>35 Business and public service associate professionals</v>
      </c>
      <c r="CL129" s="68">
        <f t="shared" si="315"/>
        <v>3.2049217980010258E-2</v>
      </c>
      <c r="CM129" s="68">
        <f t="shared" si="315"/>
        <v>0.36587510532112333</v>
      </c>
      <c r="CN129" s="68">
        <f t="shared" si="315"/>
        <v>-0.96063397313599097</v>
      </c>
      <c r="CO129" s="68">
        <f t="shared" si="315"/>
        <v>-0.14881186996284268</v>
      </c>
      <c r="CP129" s="68">
        <f t="shared" si="316"/>
        <v>-1.1094458430988337</v>
      </c>
    </row>
    <row r="130" spans="1:94" x14ac:dyDescent="0.2">
      <c r="A130" t="str">
        <f t="shared" si="298"/>
        <v>41 Administrative occupations</v>
      </c>
      <c r="B130" s="27">
        <f t="shared" si="299"/>
        <v>0.2150668169912745</v>
      </c>
      <c r="C130" s="27">
        <f t="shared" si="299"/>
        <v>4.084548809524724E-2</v>
      </c>
      <c r="D130" s="27">
        <f t="shared" si="299"/>
        <v>0.250686725535054</v>
      </c>
      <c r="E130" s="27">
        <f t="shared" si="299"/>
        <v>0.74342770499989408</v>
      </c>
      <c r="F130" s="27">
        <f t="shared" si="300"/>
        <v>0.99411443053494808</v>
      </c>
      <c r="L130" t="str">
        <f t="shared" si="317"/>
        <v>41 Administrative occupations</v>
      </c>
      <c r="M130" s="27">
        <f t="shared" si="301"/>
        <v>2.3527125844420453</v>
      </c>
      <c r="N130" s="27">
        <f t="shared" si="301"/>
        <v>0.73778849613638364</v>
      </c>
      <c r="O130" s="27">
        <f t="shared" si="301"/>
        <v>2.0328520829230197</v>
      </c>
      <c r="P130" s="27">
        <f t="shared" si="301"/>
        <v>5.1882062360827774</v>
      </c>
      <c r="Q130" s="27">
        <f t="shared" si="302"/>
        <v>7.2210583190057971</v>
      </c>
      <c r="W130" t="str">
        <f t="shared" si="318"/>
        <v>41 Administrative occupations</v>
      </c>
      <c r="X130" s="27">
        <f t="shared" si="303"/>
        <v>-1.1783735593321865</v>
      </c>
      <c r="Y130" s="27">
        <f t="shared" si="303"/>
        <v>4.7847187510484197</v>
      </c>
      <c r="Z130" s="27">
        <f t="shared" si="303"/>
        <v>0.44918611775052852</v>
      </c>
      <c r="AA130" s="27">
        <f t="shared" si="303"/>
        <v>4.1905171029306487</v>
      </c>
      <c r="AB130" s="27">
        <f t="shared" si="304"/>
        <v>4.6397032206811772</v>
      </c>
      <c r="AH130" t="str">
        <f t="shared" si="319"/>
        <v>41 Administrative occupations</v>
      </c>
      <c r="AI130" s="27">
        <f t="shared" si="305"/>
        <v>-0.16282425051087657</v>
      </c>
      <c r="AJ130" s="27">
        <f t="shared" si="305"/>
        <v>1.8168683856963224</v>
      </c>
      <c r="AK130" s="27">
        <f t="shared" si="305"/>
        <v>-3.554319101306902E-2</v>
      </c>
      <c r="AL130" s="27">
        <f t="shared" si="305"/>
        <v>1.4371482451985766</v>
      </c>
      <c r="AM130" s="27">
        <f t="shared" si="306"/>
        <v>1.4016050541855076</v>
      </c>
      <c r="AS130" t="str">
        <f t="shared" si="320"/>
        <v>41 Administrative occupations</v>
      </c>
      <c r="AT130" s="27">
        <f t="shared" si="307"/>
        <v>-0.5749788717473816</v>
      </c>
      <c r="AU130" s="27">
        <f t="shared" si="307"/>
        <v>1.7981112712065759</v>
      </c>
      <c r="AV130" s="27">
        <f t="shared" si="307"/>
        <v>-0.27130616880072189</v>
      </c>
      <c r="AW130" s="27">
        <f t="shared" si="307"/>
        <v>1.2630087876155507</v>
      </c>
      <c r="AX130" s="27">
        <f t="shared" si="308"/>
        <v>0.9917026188148288</v>
      </c>
      <c r="BD130" t="str">
        <f t="shared" si="321"/>
        <v>41 Administrative occupations</v>
      </c>
      <c r="BE130" s="27">
        <f t="shared" si="309"/>
        <v>0.70337794232952433</v>
      </c>
      <c r="BF130" s="27">
        <f t="shared" si="309"/>
        <v>0.42307578549415581</v>
      </c>
      <c r="BG130" s="27">
        <f t="shared" si="309"/>
        <v>-2.9497188268232968</v>
      </c>
      <c r="BH130" s="27">
        <f t="shared" si="309"/>
        <v>-3.6123173490267426</v>
      </c>
      <c r="BI130" s="27">
        <f t="shared" si="310"/>
        <v>-6.5620361758500394</v>
      </c>
      <c r="BO130" t="str">
        <f t="shared" si="322"/>
        <v>41 Administrative occupations</v>
      </c>
      <c r="BP130" s="27">
        <f t="shared" si="311"/>
        <v>-0.25394445555156864</v>
      </c>
      <c r="BQ130" s="27">
        <f t="shared" si="311"/>
        <v>-3.2047373711445601</v>
      </c>
      <c r="BR130" s="27">
        <f t="shared" si="311"/>
        <v>-2.9500998292019176</v>
      </c>
      <c r="BS130" s="27">
        <f t="shared" si="311"/>
        <v>-8.17089470508094</v>
      </c>
      <c r="BT130" s="27">
        <f t="shared" si="312"/>
        <v>-11.120994534282858</v>
      </c>
      <c r="BZ130" t="str">
        <f t="shared" si="323"/>
        <v>41 Administrative occupations</v>
      </c>
      <c r="CA130" s="68">
        <f t="shared" si="313"/>
        <v>-3.0187254844375531</v>
      </c>
      <c r="CB130" s="68">
        <f t="shared" si="313"/>
        <v>-1.4923210519389958</v>
      </c>
      <c r="CC130" s="68">
        <f t="shared" si="313"/>
        <v>-4.4224908713078896</v>
      </c>
      <c r="CD130" s="68">
        <f t="shared" si="313"/>
        <v>-6.4748232624384112</v>
      </c>
      <c r="CE130" s="68">
        <f t="shared" si="314"/>
        <v>-10.897314133746301</v>
      </c>
      <c r="CK130" t="str">
        <f t="shared" si="324"/>
        <v>41 Administrative occupations</v>
      </c>
      <c r="CL130" s="68">
        <f t="shared" si="315"/>
        <v>-1.3667763046666472</v>
      </c>
      <c r="CM130" s="68">
        <f t="shared" si="315"/>
        <v>0.81614923983429577</v>
      </c>
      <c r="CN130" s="68">
        <f t="shared" si="315"/>
        <v>-2.0916402784208534</v>
      </c>
      <c r="CO130" s="68">
        <f t="shared" si="315"/>
        <v>-0.93855676134343158</v>
      </c>
      <c r="CP130" s="68">
        <f t="shared" si="316"/>
        <v>-3.030197039764285</v>
      </c>
    </row>
    <row r="131" spans="1:94" x14ac:dyDescent="0.2">
      <c r="A131" t="str">
        <f t="shared" si="298"/>
        <v>42 Secretarial and related occupations</v>
      </c>
      <c r="B131" s="27">
        <f t="shared" si="299"/>
        <v>8.3462451711521293E-3</v>
      </c>
      <c r="C131" s="27">
        <f t="shared" si="299"/>
        <v>1.0219842154936043E-2</v>
      </c>
      <c r="D131" s="27">
        <f t="shared" si="299"/>
        <v>3.5334662364916031E-2</v>
      </c>
      <c r="E131" s="27">
        <f t="shared" si="299"/>
        <v>6.8019890834974589E-2</v>
      </c>
      <c r="F131" s="27">
        <f t="shared" si="300"/>
        <v>0.10335455319989062</v>
      </c>
      <c r="L131" t="str">
        <f t="shared" si="317"/>
        <v>42 Secretarial and related occupations</v>
      </c>
      <c r="M131" s="27">
        <f t="shared" si="301"/>
        <v>0.2783495775006396</v>
      </c>
      <c r="N131" s="27">
        <f t="shared" si="301"/>
        <v>0.18053352495916974</v>
      </c>
      <c r="O131" s="27">
        <f t="shared" si="301"/>
        <v>0.59177843157528365</v>
      </c>
      <c r="P131" s="27">
        <f t="shared" si="301"/>
        <v>-0.2199295059943096</v>
      </c>
      <c r="Q131" s="27">
        <f t="shared" si="302"/>
        <v>0.37184892558097404</v>
      </c>
      <c r="W131" t="str">
        <f t="shared" si="318"/>
        <v>42 Secretarial and related occupations</v>
      </c>
      <c r="X131" s="27">
        <f t="shared" si="303"/>
        <v>-0.30619673108303758</v>
      </c>
      <c r="Y131" s="27">
        <f t="shared" si="303"/>
        <v>0.70700526225465143</v>
      </c>
      <c r="Z131" s="27">
        <f t="shared" si="303"/>
        <v>1.6283702930911872</v>
      </c>
      <c r="AA131" s="27">
        <f t="shared" si="303"/>
        <v>1.7969871543652438</v>
      </c>
      <c r="AB131" s="27">
        <f t="shared" si="304"/>
        <v>3.425357447456431</v>
      </c>
      <c r="AH131" t="str">
        <f t="shared" si="319"/>
        <v>42 Secretarial and related occupations</v>
      </c>
      <c r="AI131" s="27">
        <f t="shared" si="305"/>
        <v>-0.17849471413618612</v>
      </c>
      <c r="AJ131" s="27">
        <f t="shared" si="305"/>
        <v>0.41198304052085022</v>
      </c>
      <c r="AK131" s="27">
        <f t="shared" si="305"/>
        <v>0.49003836089195341</v>
      </c>
      <c r="AL131" s="27">
        <f t="shared" si="305"/>
        <v>0.13841691802635436</v>
      </c>
      <c r="AM131" s="27">
        <f t="shared" si="306"/>
        <v>0.62845527891830777</v>
      </c>
      <c r="AS131" t="str">
        <f t="shared" si="320"/>
        <v>42 Secretarial and related occupations</v>
      </c>
      <c r="AT131" s="27">
        <f t="shared" si="307"/>
        <v>-0.2721066020557481</v>
      </c>
      <c r="AU131" s="27">
        <f t="shared" si="307"/>
        <v>0.32527758453254907</v>
      </c>
      <c r="AV131" s="27">
        <f t="shared" si="307"/>
        <v>0.30180543751813804</v>
      </c>
      <c r="AW131" s="27">
        <f t="shared" si="307"/>
        <v>5.9828421015036604E-2</v>
      </c>
      <c r="AX131" s="27">
        <f t="shared" si="308"/>
        <v>0.36163385853317465</v>
      </c>
      <c r="BD131" t="str">
        <f t="shared" si="321"/>
        <v>42 Secretarial and related occupations</v>
      </c>
      <c r="BE131" s="27">
        <f t="shared" si="309"/>
        <v>-0.24770910171254901</v>
      </c>
      <c r="BF131" s="27">
        <f t="shared" si="309"/>
        <v>-0.33072687175673998</v>
      </c>
      <c r="BG131" s="27">
        <f t="shared" si="309"/>
        <v>0.52024572099483546</v>
      </c>
      <c r="BH131" s="27">
        <f t="shared" si="309"/>
        <v>-3.8576825729073829</v>
      </c>
      <c r="BI131" s="27">
        <f t="shared" si="310"/>
        <v>-3.3374368519125475</v>
      </c>
      <c r="BO131" t="str">
        <f t="shared" si="322"/>
        <v>42 Secretarial and related occupations</v>
      </c>
      <c r="BP131" s="27">
        <f t="shared" si="311"/>
        <v>-1.4512037898738406</v>
      </c>
      <c r="BQ131" s="27">
        <f t="shared" si="311"/>
        <v>-1.162697090857038</v>
      </c>
      <c r="BR131" s="27">
        <f t="shared" si="311"/>
        <v>-0.9107168710392326</v>
      </c>
      <c r="BS131" s="27">
        <f t="shared" si="311"/>
        <v>-3.6238862793690245</v>
      </c>
      <c r="BT131" s="27">
        <f t="shared" si="312"/>
        <v>-4.5346031504082571</v>
      </c>
      <c r="BZ131" t="str">
        <f t="shared" si="323"/>
        <v>42 Secretarial and related occupations</v>
      </c>
      <c r="CA131" s="68">
        <f t="shared" si="313"/>
        <v>-0.63322321854939201</v>
      </c>
      <c r="CB131" s="68">
        <f t="shared" si="313"/>
        <v>-1.1542049396139991</v>
      </c>
      <c r="CC131" s="68">
        <f t="shared" si="313"/>
        <v>-1.0592978600531398</v>
      </c>
      <c r="CD131" s="68">
        <f t="shared" si="313"/>
        <v>-3.3721017049350941</v>
      </c>
      <c r="CE131" s="68">
        <f t="shared" si="314"/>
        <v>-4.4313995649882338</v>
      </c>
      <c r="CK131" t="str">
        <f t="shared" si="324"/>
        <v>42 Secretarial and related occupations</v>
      </c>
      <c r="CL131" s="68">
        <f t="shared" si="315"/>
        <v>-0.37261742984469515</v>
      </c>
      <c r="CM131" s="68">
        <f t="shared" si="315"/>
        <v>0.30315419762790552</v>
      </c>
      <c r="CN131" s="68">
        <f t="shared" si="315"/>
        <v>-0.20079507492448245</v>
      </c>
      <c r="CO131" s="68">
        <f t="shared" si="315"/>
        <v>-0.41217189685194566</v>
      </c>
      <c r="CP131" s="68">
        <f t="shared" si="316"/>
        <v>-0.61296697177642812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7.2850820968791974E-3</v>
      </c>
      <c r="C132" s="27">
        <f t="shared" si="299"/>
        <v>-6.4571126582473777E-3</v>
      </c>
      <c r="D132" s="27">
        <f t="shared" si="299"/>
        <v>5.688768440467222E-3</v>
      </c>
      <c r="E132" s="27">
        <f t="shared" si="299"/>
        <v>2.1571513850715717E-2</v>
      </c>
      <c r="F132" s="27">
        <f t="shared" si="300"/>
        <v>2.7260282291182939E-2</v>
      </c>
      <c r="L132" t="str">
        <f t="shared" si="317"/>
        <v>51 Skilled agricultural and related trades</v>
      </c>
      <c r="M132" s="27">
        <f t="shared" si="301"/>
        <v>1.1430981697329534E-2</v>
      </c>
      <c r="N132" s="27">
        <f t="shared" si="301"/>
        <v>-3.0413691233267537E-2</v>
      </c>
      <c r="O132" s="27">
        <f t="shared" si="301"/>
        <v>3.807558461214483E-2</v>
      </c>
      <c r="P132" s="27">
        <f t="shared" si="301"/>
        <v>7.8585596210378084E-2</v>
      </c>
      <c r="Q132" s="27">
        <f t="shared" si="302"/>
        <v>0.11666118082252291</v>
      </c>
      <c r="W132" t="str">
        <f t="shared" si="318"/>
        <v>51 Skilled agricultural and related trades</v>
      </c>
      <c r="X132" s="27">
        <f t="shared" si="303"/>
        <v>-0.29610015948946811</v>
      </c>
      <c r="Y132" s="27">
        <f t="shared" si="303"/>
        <v>-7.0846691412972729E-2</v>
      </c>
      <c r="Z132" s="27">
        <f t="shared" si="303"/>
        <v>0.14015714978466531</v>
      </c>
      <c r="AA132" s="27">
        <f t="shared" si="303"/>
        <v>0.37549026518105144</v>
      </c>
      <c r="AB132" s="27">
        <f t="shared" si="304"/>
        <v>0.51564741496571675</v>
      </c>
      <c r="AH132" t="str">
        <f t="shared" si="319"/>
        <v>51 Skilled agricultural and related trades</v>
      </c>
      <c r="AI132" s="27">
        <f t="shared" si="305"/>
        <v>-4.8417349229840256E-2</v>
      </c>
      <c r="AJ132" s="27">
        <f t="shared" si="305"/>
        <v>-5.1907131020447861E-2</v>
      </c>
      <c r="AK132" s="27">
        <f t="shared" si="305"/>
        <v>9.4815121283761683E-2</v>
      </c>
      <c r="AL132" s="27">
        <f t="shared" si="305"/>
        <v>0.18382444472801585</v>
      </c>
      <c r="AM132" s="27">
        <f t="shared" si="306"/>
        <v>0.27863956601177753</v>
      </c>
      <c r="AS132" t="str">
        <f t="shared" si="320"/>
        <v>51 Skilled agricultural and related trades</v>
      </c>
      <c r="AT132" s="27">
        <f t="shared" si="307"/>
        <v>-0.11247807320315162</v>
      </c>
      <c r="AU132" s="27">
        <f t="shared" si="307"/>
        <v>-8.5115266133334089E-2</v>
      </c>
      <c r="AV132" s="27">
        <f t="shared" si="307"/>
        <v>0.13550373376843217</v>
      </c>
      <c r="AW132" s="27">
        <f t="shared" si="307"/>
        <v>0.44227462746563617</v>
      </c>
      <c r="AX132" s="27">
        <f t="shared" si="308"/>
        <v>0.57777836123406834</v>
      </c>
      <c r="BD132" t="str">
        <f t="shared" si="321"/>
        <v>51 Skilled agricultural and related trades</v>
      </c>
      <c r="BE132" s="27">
        <f t="shared" si="309"/>
        <v>-2.6096550356781378E-2</v>
      </c>
      <c r="BF132" s="27">
        <f t="shared" si="309"/>
        <v>-0.33314794464228203</v>
      </c>
      <c r="BG132" s="27">
        <f t="shared" si="309"/>
        <v>5.3939128534514547E-2</v>
      </c>
      <c r="BH132" s="27">
        <f t="shared" si="309"/>
        <v>0.11758950009810354</v>
      </c>
      <c r="BI132" s="27">
        <f t="shared" si="310"/>
        <v>0.17152862863261809</v>
      </c>
      <c r="BO132" t="str">
        <f t="shared" si="322"/>
        <v>51 Skilled agricultural and related trades</v>
      </c>
      <c r="BP132" s="27">
        <f t="shared" si="311"/>
        <v>-0.12915457847042244</v>
      </c>
      <c r="BQ132" s="27">
        <f t="shared" si="311"/>
        <v>-0.66887295868600916</v>
      </c>
      <c r="BR132" s="27">
        <f t="shared" si="311"/>
        <v>7.7691752244392287E-2</v>
      </c>
      <c r="BS132" s="27">
        <f t="shared" si="311"/>
        <v>-0.1020089514432192</v>
      </c>
      <c r="BT132" s="27">
        <f t="shared" si="312"/>
        <v>-2.4317199198826911E-2</v>
      </c>
      <c r="BZ132" t="str">
        <f t="shared" si="323"/>
        <v>51 Skilled agricultural and related trades</v>
      </c>
      <c r="CA132" s="68">
        <f t="shared" si="313"/>
        <v>-0.2597660971092477</v>
      </c>
      <c r="CB132" s="68">
        <f t="shared" si="313"/>
        <v>-2.5035762505988046E-2</v>
      </c>
      <c r="CC132" s="68">
        <f t="shared" si="313"/>
        <v>1.313441084439515E-2</v>
      </c>
      <c r="CD132" s="68">
        <f t="shared" si="313"/>
        <v>0.34696561921213198</v>
      </c>
      <c r="CE132" s="68">
        <f t="shared" si="314"/>
        <v>0.36010003005652713</v>
      </c>
      <c r="CK132" t="str">
        <f t="shared" si="324"/>
        <v>51 Skilled agricultural and related trades</v>
      </c>
      <c r="CL132" s="68">
        <f t="shared" si="315"/>
        <v>-0.33619672943823287</v>
      </c>
      <c r="CM132" s="68">
        <f t="shared" si="315"/>
        <v>-0.33891962776267137</v>
      </c>
      <c r="CN132" s="68">
        <f t="shared" si="315"/>
        <v>-0.20198466703674489</v>
      </c>
      <c r="CO132" s="68">
        <f t="shared" si="315"/>
        <v>-0.40759844121267097</v>
      </c>
      <c r="CP132" s="68">
        <f t="shared" si="316"/>
        <v>-0.60958310824941586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4.7119321549587215E-3</v>
      </c>
      <c r="C133" s="27">
        <f t="shared" si="299"/>
        <v>-1.181195633229315E-2</v>
      </c>
      <c r="D133" s="27">
        <f t="shared" si="299"/>
        <v>9.302059947255116E-3</v>
      </c>
      <c r="E133" s="27">
        <f t="shared" si="299"/>
        <v>1.977895644677527E-2</v>
      </c>
      <c r="F133" s="27">
        <f t="shared" si="300"/>
        <v>2.9081016394030386E-2</v>
      </c>
      <c r="L133" t="str">
        <f t="shared" si="317"/>
        <v>52 Skilled metal, electrical and electronic trades</v>
      </c>
      <c r="M133" s="27">
        <f t="shared" si="301"/>
        <v>0.31399301694326376</v>
      </c>
      <c r="N133" s="27">
        <f t="shared" si="301"/>
        <v>-0.36931107472367397</v>
      </c>
      <c r="O133" s="27">
        <f t="shared" si="301"/>
        <v>0.65003992658989829</v>
      </c>
      <c r="P133" s="27">
        <f t="shared" si="301"/>
        <v>1.0251631911560852</v>
      </c>
      <c r="Q133" s="27">
        <f t="shared" si="302"/>
        <v>1.6752031177459834</v>
      </c>
      <c r="W133" t="str">
        <f t="shared" si="318"/>
        <v>52 Skilled metal, electrical and electronic trades</v>
      </c>
      <c r="X133" s="27">
        <f t="shared" si="303"/>
        <v>-0.11038342470457385</v>
      </c>
      <c r="Y133" s="27">
        <f t="shared" si="303"/>
        <v>-0.59489438354613666</v>
      </c>
      <c r="Z133" s="27">
        <f t="shared" si="303"/>
        <v>0.6279380146185578</v>
      </c>
      <c r="AA133" s="27">
        <f t="shared" si="303"/>
        <v>0.71253194453449265</v>
      </c>
      <c r="AB133" s="27">
        <f t="shared" si="304"/>
        <v>1.3404699591530504</v>
      </c>
      <c r="AH133" t="str">
        <f t="shared" si="319"/>
        <v>52 Skilled metal, electrical and electronic trades</v>
      </c>
      <c r="AI133" s="27">
        <f t="shared" si="305"/>
        <v>-0.12112996963603151</v>
      </c>
      <c r="AJ133" s="27">
        <f t="shared" si="305"/>
        <v>-0.17107952281467409</v>
      </c>
      <c r="AK133" s="27">
        <f t="shared" si="305"/>
        <v>6.9869009529133108E-2</v>
      </c>
      <c r="AL133" s="27">
        <f t="shared" si="305"/>
        <v>0.19649797501488475</v>
      </c>
      <c r="AM133" s="27">
        <f t="shared" si="306"/>
        <v>0.26636698454401786</v>
      </c>
      <c r="AS133" t="str">
        <f t="shared" si="320"/>
        <v>52 Skilled metal, electrical and electronic trades</v>
      </c>
      <c r="AT133" s="27">
        <f t="shared" si="307"/>
        <v>-0.49328592791111436</v>
      </c>
      <c r="AU133" s="27">
        <f t="shared" si="307"/>
        <v>-0.63967562448048287</v>
      </c>
      <c r="AV133" s="27">
        <f t="shared" si="307"/>
        <v>0.22043117201663254</v>
      </c>
      <c r="AW133" s="27">
        <f t="shared" si="307"/>
        <v>0.48700022787075259</v>
      </c>
      <c r="AX133" s="27">
        <f t="shared" si="308"/>
        <v>0.70743139988738513</v>
      </c>
      <c r="BD133" t="str">
        <f t="shared" si="321"/>
        <v>52 Skilled metal, electrical and electronic trades</v>
      </c>
      <c r="BE133" s="27">
        <f t="shared" si="309"/>
        <v>2.3048114553108086</v>
      </c>
      <c r="BF133" s="27">
        <f t="shared" si="309"/>
        <v>-4.6171648536281644</v>
      </c>
      <c r="BG133" s="27">
        <f t="shared" si="309"/>
        <v>-4.9951012088367719E-2</v>
      </c>
      <c r="BH133" s="27">
        <f t="shared" si="309"/>
        <v>-0.92858879083918566</v>
      </c>
      <c r="BI133" s="27">
        <f t="shared" si="310"/>
        <v>-0.97853980292755338</v>
      </c>
      <c r="BO133" t="str">
        <f t="shared" si="322"/>
        <v>52 Skilled metal, electrical and electronic trades</v>
      </c>
      <c r="BP133" s="27">
        <f t="shared" si="311"/>
        <v>0.6613235230773391</v>
      </c>
      <c r="BQ133" s="27">
        <f t="shared" si="311"/>
        <v>-3.3191954630666434</v>
      </c>
      <c r="BR133" s="27">
        <f t="shared" si="311"/>
        <v>-0.18650385734289898</v>
      </c>
      <c r="BS133" s="27">
        <f t="shared" si="311"/>
        <v>-1.909468180944268</v>
      </c>
      <c r="BT133" s="27">
        <f t="shared" si="312"/>
        <v>-2.0959720382871669</v>
      </c>
      <c r="BZ133" t="str">
        <f t="shared" si="323"/>
        <v>52 Skilled metal, electrical and electronic trades</v>
      </c>
      <c r="CA133" s="68">
        <f t="shared" si="313"/>
        <v>-0.86248807479258449</v>
      </c>
      <c r="CB133" s="68">
        <f t="shared" si="313"/>
        <v>-0.91915472572455226</v>
      </c>
      <c r="CC133" s="68">
        <f t="shared" si="313"/>
        <v>-1.2065791302546049</v>
      </c>
      <c r="CD133" s="68">
        <f t="shared" si="313"/>
        <v>-2.5079449148676813</v>
      </c>
      <c r="CE133" s="68">
        <f t="shared" si="314"/>
        <v>-3.7145240451222863</v>
      </c>
      <c r="CK133" t="str">
        <f t="shared" si="324"/>
        <v>52 Skilled metal, electrical and electronic trades</v>
      </c>
      <c r="CL133" s="68">
        <f t="shared" si="315"/>
        <v>-0.70559788859007089</v>
      </c>
      <c r="CM133" s="68">
        <f t="shared" si="315"/>
        <v>-0.91716604269560786</v>
      </c>
      <c r="CN133" s="68">
        <f t="shared" si="315"/>
        <v>-1.3389328595658756</v>
      </c>
      <c r="CO133" s="68">
        <f t="shared" si="315"/>
        <v>-0.75624224364425841</v>
      </c>
      <c r="CP133" s="68">
        <f t="shared" si="316"/>
        <v>-2.095175103210134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-3.2786456992920654E-3</v>
      </c>
      <c r="C134" s="27">
        <f t="shared" si="299"/>
        <v>-6.4953107637363353E-3</v>
      </c>
      <c r="D134" s="27">
        <f t="shared" si="299"/>
        <v>5.643291789227043E-3</v>
      </c>
      <c r="E134" s="27">
        <f t="shared" si="299"/>
        <v>1.3947714430793262E-3</v>
      </c>
      <c r="F134" s="27">
        <f t="shared" si="300"/>
        <v>7.0380632323063692E-3</v>
      </c>
      <c r="L134" t="str">
        <f t="shared" si="317"/>
        <v>53 Skilled construction and building trades</v>
      </c>
      <c r="M134" s="27">
        <f t="shared" si="301"/>
        <v>0.12160577014395557</v>
      </c>
      <c r="N134" s="27">
        <f t="shared" si="301"/>
        <v>-0.14862066854772144</v>
      </c>
      <c r="O134" s="27">
        <f t="shared" si="301"/>
        <v>0.15560735974598167</v>
      </c>
      <c r="P134" s="27">
        <f t="shared" si="301"/>
        <v>0.23337050143264182</v>
      </c>
      <c r="Q134" s="27">
        <f t="shared" si="302"/>
        <v>0.38897786117862349</v>
      </c>
      <c r="W134" t="str">
        <f t="shared" si="318"/>
        <v>53 Skilled construction and building trades</v>
      </c>
      <c r="X134" s="27">
        <f t="shared" si="303"/>
        <v>-0.11974372604891492</v>
      </c>
      <c r="Y134" s="27">
        <f t="shared" si="303"/>
        <v>-0.29619345951016185</v>
      </c>
      <c r="Z134" s="27">
        <f t="shared" si="303"/>
        <v>0.31268404134005334</v>
      </c>
      <c r="AA134" s="27">
        <f t="shared" si="303"/>
        <v>0.21709025401132731</v>
      </c>
      <c r="AB134" s="27">
        <f t="shared" si="304"/>
        <v>0.52977429535138065</v>
      </c>
      <c r="AH134" t="str">
        <f t="shared" si="319"/>
        <v>53 Skilled construction and building trades</v>
      </c>
      <c r="AI134" s="27">
        <f t="shared" si="305"/>
        <v>0.10423201459254938</v>
      </c>
      <c r="AJ134" s="27">
        <f t="shared" si="305"/>
        <v>-0.12359537059247416</v>
      </c>
      <c r="AK134" s="27">
        <f t="shared" si="305"/>
        <v>0.18363080608954951</v>
      </c>
      <c r="AL134" s="27">
        <f t="shared" si="305"/>
        <v>0.18813226425348706</v>
      </c>
      <c r="AM134" s="27">
        <f t="shared" si="306"/>
        <v>0.37176307034303657</v>
      </c>
      <c r="AS134" t="str">
        <f t="shared" si="320"/>
        <v>53 Skilled construction and building trades</v>
      </c>
      <c r="AT134" s="27">
        <f t="shared" si="307"/>
        <v>0.10034182207326214</v>
      </c>
      <c r="AU134" s="27">
        <f t="shared" si="307"/>
        <v>-0.20808127293046397</v>
      </c>
      <c r="AV134" s="27">
        <f t="shared" si="307"/>
        <v>0.3000490902860482</v>
      </c>
      <c r="AW134" s="27">
        <f t="shared" si="307"/>
        <v>0.11767862387655126</v>
      </c>
      <c r="AX134" s="27">
        <f t="shared" si="308"/>
        <v>0.41772771416259946</v>
      </c>
      <c r="BD134" t="str">
        <f t="shared" si="321"/>
        <v>53 Skilled construction and building trades</v>
      </c>
      <c r="BE134" s="27">
        <f t="shared" si="309"/>
        <v>2.4713432636387793</v>
      </c>
      <c r="BF134" s="27">
        <f t="shared" si="309"/>
        <v>-2.8292676642239112</v>
      </c>
      <c r="BG134" s="27">
        <f t="shared" si="309"/>
        <v>0.57030575159414632</v>
      </c>
      <c r="BH134" s="27">
        <f t="shared" si="309"/>
        <v>-1.3719916868961342</v>
      </c>
      <c r="BI134" s="27">
        <f t="shared" si="310"/>
        <v>-0.80168593530198784</v>
      </c>
      <c r="BO134" t="str">
        <f t="shared" si="322"/>
        <v>53 Skilled construction and building trades</v>
      </c>
      <c r="BP134" s="27">
        <f t="shared" si="311"/>
        <v>3.4977056903888286</v>
      </c>
      <c r="BQ134" s="27">
        <f t="shared" si="311"/>
        <v>-3.4327915756138907</v>
      </c>
      <c r="BR134" s="27">
        <f t="shared" si="311"/>
        <v>2.0448070005383521</v>
      </c>
      <c r="BS134" s="27">
        <f t="shared" si="311"/>
        <v>-0.80255604109055945</v>
      </c>
      <c r="BT134" s="27">
        <f t="shared" si="312"/>
        <v>1.2422509594477926</v>
      </c>
      <c r="BZ134" t="str">
        <f t="shared" si="323"/>
        <v>53 Skilled construction and building trades</v>
      </c>
      <c r="CA134" s="68">
        <f t="shared" si="313"/>
        <v>-2.64864730804657E-2</v>
      </c>
      <c r="CB134" s="68">
        <f t="shared" si="313"/>
        <v>-0.95009694338540385</v>
      </c>
      <c r="CC134" s="68">
        <f t="shared" si="313"/>
        <v>-0.69547089910709747</v>
      </c>
      <c r="CD134" s="68">
        <f t="shared" si="313"/>
        <v>-1.6939039774384383</v>
      </c>
      <c r="CE134" s="68">
        <f t="shared" si="314"/>
        <v>-2.3893748765455358</v>
      </c>
      <c r="CK134" t="str">
        <f t="shared" si="324"/>
        <v>53 Skilled construction and building trades</v>
      </c>
      <c r="CL134" s="68">
        <f t="shared" si="315"/>
        <v>8.5240618974936844E-2</v>
      </c>
      <c r="CM134" s="68">
        <f t="shared" si="315"/>
        <v>-1.0663455629208771</v>
      </c>
      <c r="CN134" s="68">
        <f t="shared" si="315"/>
        <v>-2.2689763485895482</v>
      </c>
      <c r="CO134" s="68">
        <f t="shared" si="315"/>
        <v>-2.0512504545529886</v>
      </c>
      <c r="CP134" s="68">
        <f t="shared" si="316"/>
        <v>-4.3202268031425364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4.3284783490357553E-3</v>
      </c>
      <c r="C135" s="27">
        <f t="shared" si="299"/>
        <v>-8.9285094853181896E-3</v>
      </c>
      <c r="D135" s="27">
        <f t="shared" si="299"/>
        <v>2.356473535866549E-2</v>
      </c>
      <c r="E135" s="27">
        <f t="shared" si="299"/>
        <v>3.2072749793302588E-2</v>
      </c>
      <c r="F135" s="27">
        <f t="shared" si="300"/>
        <v>5.5637485151968077E-2</v>
      </c>
      <c r="L135" t="str">
        <f t="shared" si="317"/>
        <v>54 Textiles, printing and other skilled trades</v>
      </c>
      <c r="M135" s="27">
        <f t="shared" si="301"/>
        <v>0.16909305277555886</v>
      </c>
      <c r="N135" s="27">
        <f t="shared" si="301"/>
        <v>5.1807241670105308E-2</v>
      </c>
      <c r="O135" s="27">
        <f t="shared" si="301"/>
        <v>0.25476134088348146</v>
      </c>
      <c r="P135" s="27">
        <f t="shared" si="301"/>
        <v>0.60043176431706113</v>
      </c>
      <c r="Q135" s="27">
        <f t="shared" si="302"/>
        <v>0.85519310520054259</v>
      </c>
      <c r="W135" t="str">
        <f t="shared" si="318"/>
        <v>54 Textiles, printing and other skilled trades</v>
      </c>
      <c r="X135" s="27">
        <f t="shared" si="303"/>
        <v>-0.24325373517259052</v>
      </c>
      <c r="Y135" s="27">
        <f t="shared" si="303"/>
        <v>0.19505904847178779</v>
      </c>
      <c r="Z135" s="27">
        <f t="shared" si="303"/>
        <v>0.35573839769625448</v>
      </c>
      <c r="AA135" s="27">
        <f t="shared" si="303"/>
        <v>0.62027476272313153</v>
      </c>
      <c r="AB135" s="27">
        <f t="shared" si="304"/>
        <v>0.97601316041938602</v>
      </c>
      <c r="AH135" t="str">
        <f t="shared" si="319"/>
        <v>54 Textiles, printing and other skilled trades</v>
      </c>
      <c r="AI135" s="27">
        <f t="shared" si="305"/>
        <v>-0.15541023953603095</v>
      </c>
      <c r="AJ135" s="27">
        <f t="shared" si="305"/>
        <v>0.14612056732998713</v>
      </c>
      <c r="AK135" s="27">
        <f t="shared" si="305"/>
        <v>2.2544716477547522E-2</v>
      </c>
      <c r="AL135" s="27">
        <f t="shared" si="305"/>
        <v>0.1503738971007722</v>
      </c>
      <c r="AM135" s="27">
        <f t="shared" si="306"/>
        <v>0.17291861357831972</v>
      </c>
      <c r="AS135" t="str">
        <f t="shared" si="320"/>
        <v>54 Textiles, printing and other skilled trades</v>
      </c>
      <c r="AT135" s="27">
        <f t="shared" si="307"/>
        <v>-0.16371729809941804</v>
      </c>
      <c r="AU135" s="27">
        <f t="shared" si="307"/>
        <v>0.11954632101195051</v>
      </c>
      <c r="AV135" s="27">
        <f t="shared" si="307"/>
        <v>6.7502137127419481E-2</v>
      </c>
      <c r="AW135" s="27">
        <f t="shared" si="307"/>
        <v>0.15026217435558786</v>
      </c>
      <c r="AX135" s="27">
        <f t="shared" si="308"/>
        <v>0.21776431148300734</v>
      </c>
      <c r="BD135" t="str">
        <f t="shared" si="321"/>
        <v>54 Textiles, printing and other skilled trades</v>
      </c>
      <c r="BE135" s="27">
        <f t="shared" si="309"/>
        <v>1.825347475837269E-2</v>
      </c>
      <c r="BF135" s="27">
        <f t="shared" si="309"/>
        <v>-0.25808085503715539</v>
      </c>
      <c r="BG135" s="27">
        <f t="shared" si="309"/>
        <v>0.45977313037010958</v>
      </c>
      <c r="BH135" s="27">
        <f t="shared" si="309"/>
        <v>-3.2757601420754234E-2</v>
      </c>
      <c r="BI135" s="27">
        <f t="shared" si="310"/>
        <v>0.42701552894935535</v>
      </c>
      <c r="BO135" t="str">
        <f t="shared" si="322"/>
        <v>54 Textiles, printing and other skilled trades</v>
      </c>
      <c r="BP135" s="27">
        <f t="shared" si="311"/>
        <v>-0.80103498314088117</v>
      </c>
      <c r="BQ135" s="27">
        <f t="shared" si="311"/>
        <v>-0.33409281347167408</v>
      </c>
      <c r="BR135" s="27">
        <f t="shared" si="311"/>
        <v>-0.1252337885175363</v>
      </c>
      <c r="BS135" s="27">
        <f t="shared" si="311"/>
        <v>-0.30754576341834472</v>
      </c>
      <c r="BT135" s="27">
        <f t="shared" si="312"/>
        <v>-0.43277955193588102</v>
      </c>
      <c r="BZ135" t="str">
        <f t="shared" si="323"/>
        <v>54 Textiles, printing and other skilled trades</v>
      </c>
      <c r="CA135" s="68">
        <f t="shared" si="313"/>
        <v>-0.93819983632707338</v>
      </c>
      <c r="CB135" s="68">
        <f t="shared" si="313"/>
        <v>-7.5386407546688794E-2</v>
      </c>
      <c r="CC135" s="68">
        <f t="shared" si="313"/>
        <v>-0.53676388475475312</v>
      </c>
      <c r="CD135" s="68">
        <f t="shared" si="313"/>
        <v>-1.4694100851471075</v>
      </c>
      <c r="CE135" s="68">
        <f t="shared" si="314"/>
        <v>-2.0061739699018606</v>
      </c>
      <c r="CK135" t="str">
        <f t="shared" si="324"/>
        <v>54 Textiles, printing and other skilled trades</v>
      </c>
      <c r="CL135" s="68">
        <f t="shared" si="315"/>
        <v>-0.96701124610256883</v>
      </c>
      <c r="CM135" s="68">
        <f t="shared" si="315"/>
        <v>0.20829467636603605</v>
      </c>
      <c r="CN135" s="68">
        <f t="shared" si="315"/>
        <v>-1.3806623261666622</v>
      </c>
      <c r="CO135" s="68">
        <f t="shared" si="315"/>
        <v>-0.51055707112140825</v>
      </c>
      <c r="CP135" s="68">
        <f t="shared" si="316"/>
        <v>-1.8912193972880704</v>
      </c>
    </row>
    <row r="136" spans="1:94" x14ac:dyDescent="0.2">
      <c r="A136" t="str">
        <f t="shared" si="298"/>
        <v>61 Caring personal service occupations</v>
      </c>
      <c r="B136" s="27">
        <f t="shared" si="299"/>
        <v>2.2482927939334603E-2</v>
      </c>
      <c r="C136" s="27">
        <f t="shared" si="299"/>
        <v>2.5648702060472595E-4</v>
      </c>
      <c r="D136" s="27">
        <f t="shared" si="299"/>
        <v>2.951325684748532E-2</v>
      </c>
      <c r="E136" s="27">
        <f t="shared" si="299"/>
        <v>8.4068177548531131E-2</v>
      </c>
      <c r="F136" s="27">
        <f t="shared" si="300"/>
        <v>0.11358143439601645</v>
      </c>
      <c r="L136" t="str">
        <f t="shared" si="317"/>
        <v>61 Caring personal service occupations</v>
      </c>
      <c r="M136" s="27">
        <f t="shared" si="301"/>
        <v>1.6807922706448029</v>
      </c>
      <c r="N136" s="27">
        <f t="shared" si="301"/>
        <v>0.17847480057906573</v>
      </c>
      <c r="O136" s="27">
        <f t="shared" si="301"/>
        <v>2.1295105429611558</v>
      </c>
      <c r="P136" s="27">
        <f t="shared" si="301"/>
        <v>6.5127839641810974</v>
      </c>
      <c r="Q136" s="27">
        <f t="shared" si="302"/>
        <v>8.6422945071422532</v>
      </c>
      <c r="W136" t="str">
        <f t="shared" si="318"/>
        <v>61 Caring personal service occupations</v>
      </c>
      <c r="X136" s="27">
        <f t="shared" si="303"/>
        <v>0.67180245846065034</v>
      </c>
      <c r="Y136" s="27">
        <f t="shared" si="303"/>
        <v>2.1130568014934479</v>
      </c>
      <c r="Z136" s="27">
        <f t="shared" si="303"/>
        <v>2.5533341106993852</v>
      </c>
      <c r="AA136" s="27">
        <f t="shared" si="303"/>
        <v>5.335836551842398</v>
      </c>
      <c r="AB136" s="27">
        <f t="shared" si="304"/>
        <v>7.8891706625417832</v>
      </c>
      <c r="AH136" t="str">
        <f t="shared" si="319"/>
        <v>61 Caring personal service occupations</v>
      </c>
      <c r="AI136" s="27">
        <f t="shared" si="305"/>
        <v>-0.58757435364641175</v>
      </c>
      <c r="AJ136" s="27">
        <f t="shared" si="305"/>
        <v>1.9438883027545799</v>
      </c>
      <c r="AK136" s="27">
        <f t="shared" si="305"/>
        <v>0.29255874147218108</v>
      </c>
      <c r="AL136" s="27">
        <f t="shared" si="305"/>
        <v>1.4438772275892919</v>
      </c>
      <c r="AM136" s="27">
        <f t="shared" si="306"/>
        <v>1.736435969061473</v>
      </c>
      <c r="AS136" t="str">
        <f t="shared" si="320"/>
        <v>61 Caring personal service occupations</v>
      </c>
      <c r="AT136" s="27">
        <f t="shared" si="307"/>
        <v>4.1479499366386285E-2</v>
      </c>
      <c r="AU136" s="27">
        <f t="shared" si="307"/>
        <v>0.9637763954829639</v>
      </c>
      <c r="AV136" s="27">
        <f t="shared" si="307"/>
        <v>0.2278252728543686</v>
      </c>
      <c r="AW136" s="27">
        <f t="shared" si="307"/>
        <v>1.0936766862606246</v>
      </c>
      <c r="AX136" s="27">
        <f t="shared" si="308"/>
        <v>1.3215019591149932</v>
      </c>
      <c r="BD136" t="str">
        <f t="shared" si="321"/>
        <v>61 Caring personal service occupations</v>
      </c>
      <c r="BE136" s="27">
        <f t="shared" si="309"/>
        <v>7.2998319487169212</v>
      </c>
      <c r="BF136" s="27">
        <f t="shared" si="309"/>
        <v>-2.1534679005037916</v>
      </c>
      <c r="BG136" s="27">
        <f t="shared" si="309"/>
        <v>4.634586380669738</v>
      </c>
      <c r="BH136" s="27">
        <f t="shared" si="309"/>
        <v>4.2527533012574068</v>
      </c>
      <c r="BI136" s="27">
        <f t="shared" si="310"/>
        <v>8.8873396819271449</v>
      </c>
      <c r="BO136" t="str">
        <f t="shared" si="322"/>
        <v>61 Caring personal service occupations</v>
      </c>
      <c r="BP136" s="27">
        <f t="shared" si="311"/>
        <v>2.4212230863642503</v>
      </c>
      <c r="BQ136" s="27">
        <f t="shared" si="311"/>
        <v>-5.8620473701984857</v>
      </c>
      <c r="BR136" s="27">
        <f t="shared" si="311"/>
        <v>1.4772308324622756</v>
      </c>
      <c r="BS136" s="27">
        <f t="shared" si="311"/>
        <v>-5.2453287708948295</v>
      </c>
      <c r="BT136" s="27">
        <f t="shared" si="312"/>
        <v>-3.7680979384325539</v>
      </c>
      <c r="BZ136" t="str">
        <f t="shared" si="323"/>
        <v>61 Caring personal service occupations</v>
      </c>
      <c r="CA136" s="68">
        <f t="shared" si="313"/>
        <v>-3.6255647480858002</v>
      </c>
      <c r="CB136" s="68">
        <f t="shared" si="313"/>
        <v>-0.9996644508653274</v>
      </c>
      <c r="CC136" s="68">
        <f t="shared" si="313"/>
        <v>-1.3935019120422929</v>
      </c>
      <c r="CD136" s="68">
        <f t="shared" si="313"/>
        <v>-0.8331544793140444</v>
      </c>
      <c r="CE136" s="68">
        <f t="shared" si="314"/>
        <v>-2.2266563913563373</v>
      </c>
      <c r="CK136" t="str">
        <f t="shared" si="324"/>
        <v>61 Caring personal service occupations</v>
      </c>
      <c r="CL136" s="68">
        <f t="shared" si="315"/>
        <v>-0.36250212846787933</v>
      </c>
      <c r="CM136" s="68">
        <f t="shared" si="315"/>
        <v>9.5545220615115278E-2</v>
      </c>
      <c r="CN136" s="68">
        <f t="shared" si="315"/>
        <v>-0.30779096743059164</v>
      </c>
      <c r="CO136" s="68">
        <f t="shared" si="315"/>
        <v>-0.31426869463626173</v>
      </c>
      <c r="CP136" s="68">
        <f t="shared" si="316"/>
        <v>-0.62205966206685337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1.8035240968807119E-2</v>
      </c>
      <c r="C137" s="27">
        <f t="shared" si="299"/>
        <v>2.0836875656643841E-3</v>
      </c>
      <c r="D137" s="27">
        <f t="shared" si="299"/>
        <v>1.9785837363604536E-2</v>
      </c>
      <c r="E137" s="27">
        <f t="shared" si="299"/>
        <v>4.9179016886610527E-2</v>
      </c>
      <c r="F137" s="27">
        <f t="shared" si="300"/>
        <v>6.8964854250215063E-2</v>
      </c>
      <c r="L137" t="str">
        <f t="shared" si="317"/>
        <v>62 Leisure, travel and related personal service occupations</v>
      </c>
      <c r="M137" s="27">
        <f t="shared" si="301"/>
        <v>0.15335878756671617</v>
      </c>
      <c r="N137" s="27">
        <f t="shared" si="301"/>
        <v>-7.649457125398107E-3</v>
      </c>
      <c r="O137" s="27">
        <f t="shared" si="301"/>
        <v>0.2083191680424511</v>
      </c>
      <c r="P137" s="27">
        <f t="shared" si="301"/>
        <v>0.72486272355773473</v>
      </c>
      <c r="Q137" s="27">
        <f t="shared" si="302"/>
        <v>0.93318189160018583</v>
      </c>
      <c r="W137" t="str">
        <f t="shared" si="318"/>
        <v>62 Leisure, travel and related personal service occupations</v>
      </c>
      <c r="X137" s="27">
        <f t="shared" si="303"/>
        <v>0.14732667440191172</v>
      </c>
      <c r="Y137" s="27">
        <f t="shared" si="303"/>
        <v>0.13251820619092269</v>
      </c>
      <c r="Z137" s="27">
        <f t="shared" si="303"/>
        <v>0.63299103127736034</v>
      </c>
      <c r="AA137" s="27">
        <f t="shared" si="303"/>
        <v>1.4352019640407523</v>
      </c>
      <c r="AB137" s="27">
        <f t="shared" si="304"/>
        <v>2.0681929953181126</v>
      </c>
      <c r="AH137" t="str">
        <f t="shared" si="319"/>
        <v>62 Leisure, travel and related personal service occupations</v>
      </c>
      <c r="AI137" s="27">
        <f t="shared" si="305"/>
        <v>3.8079194113690651E-2</v>
      </c>
      <c r="AJ137" s="27">
        <f t="shared" si="305"/>
        <v>0.13986017997292888</v>
      </c>
      <c r="AK137" s="27">
        <f t="shared" si="305"/>
        <v>0.25409846242882561</v>
      </c>
      <c r="AL137" s="27">
        <f t="shared" si="305"/>
        <v>0.76169616247263239</v>
      </c>
      <c r="AM137" s="27">
        <f t="shared" si="306"/>
        <v>1.015794624901458</v>
      </c>
      <c r="AS137" t="str">
        <f t="shared" si="320"/>
        <v>62 Leisure, travel and related personal service occupations</v>
      </c>
      <c r="AT137" s="27">
        <f t="shared" si="307"/>
        <v>8.9648746933694845E-3</v>
      </c>
      <c r="AU137" s="27">
        <f t="shared" si="307"/>
        <v>0.2247603794747568</v>
      </c>
      <c r="AV137" s="27">
        <f t="shared" si="307"/>
        <v>0.3989007483965441</v>
      </c>
      <c r="AW137" s="27">
        <f t="shared" si="307"/>
        <v>1.0038428976238905</v>
      </c>
      <c r="AX137" s="27">
        <f t="shared" si="308"/>
        <v>1.4027436460204346</v>
      </c>
      <c r="BD137" t="str">
        <f t="shared" si="321"/>
        <v>62 Leisure, travel and related personal service occupations</v>
      </c>
      <c r="BE137" s="27">
        <f t="shared" si="309"/>
        <v>-0.43138685609254779</v>
      </c>
      <c r="BF137" s="27">
        <f t="shared" si="309"/>
        <v>-0.72411094407357712</v>
      </c>
      <c r="BG137" s="27">
        <f t="shared" si="309"/>
        <v>-3.8290179000191493E-2</v>
      </c>
      <c r="BH137" s="27">
        <f t="shared" si="309"/>
        <v>-0.43721671189617695</v>
      </c>
      <c r="BI137" s="27">
        <f t="shared" si="310"/>
        <v>-0.47550689089636844</v>
      </c>
      <c r="BO137" t="str">
        <f t="shared" si="322"/>
        <v>62 Leisure, travel and related personal service occupations</v>
      </c>
      <c r="BP137" s="27">
        <f t="shared" si="311"/>
        <v>-0.50611478293565071</v>
      </c>
      <c r="BQ137" s="27">
        <f t="shared" si="311"/>
        <v>-1.5511518862336597</v>
      </c>
      <c r="BR137" s="27">
        <f t="shared" si="311"/>
        <v>1.3163054599901081E-2</v>
      </c>
      <c r="BS137" s="27">
        <f t="shared" si="311"/>
        <v>-1.0880071521980916</v>
      </c>
      <c r="BT137" s="27">
        <f t="shared" si="312"/>
        <v>-1.0748440975981906</v>
      </c>
      <c r="BZ137" t="str">
        <f t="shared" si="323"/>
        <v>62 Leisure, travel and related personal service occupations</v>
      </c>
      <c r="CA137" s="68">
        <f t="shared" si="313"/>
        <v>-0.29103975177054053</v>
      </c>
      <c r="CB137" s="68">
        <f t="shared" si="313"/>
        <v>-0.73796182735437998</v>
      </c>
      <c r="CC137" s="68">
        <f t="shared" si="313"/>
        <v>-0.25966001629808444</v>
      </c>
      <c r="CD137" s="68">
        <f t="shared" si="313"/>
        <v>-1.2327545336154357</v>
      </c>
      <c r="CE137" s="68">
        <f t="shared" si="314"/>
        <v>-1.4924145499135202</v>
      </c>
      <c r="CK137" t="str">
        <f t="shared" si="324"/>
        <v>62 Leisure, travel and related personal service occupations</v>
      </c>
      <c r="CL137" s="68">
        <f t="shared" si="315"/>
        <v>-0.65600117079597542</v>
      </c>
      <c r="CM137" s="68">
        <f t="shared" si="315"/>
        <v>2.9482034361954401E-2</v>
      </c>
      <c r="CN137" s="68">
        <f t="shared" si="315"/>
        <v>-0.77198082431199144</v>
      </c>
      <c r="CO137" s="68">
        <f t="shared" si="315"/>
        <v>-0.45156494580795192</v>
      </c>
      <c r="CP137" s="68">
        <f t="shared" si="316"/>
        <v>-1.2235457701199435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1.7989788102245135E-3</v>
      </c>
      <c r="C138" s="27">
        <f t="shared" si="299"/>
        <v>-8.8601529689479128E-4</v>
      </c>
      <c r="D138" s="27">
        <f t="shared" si="299"/>
        <v>1.8975434102108746E-3</v>
      </c>
      <c r="E138" s="27">
        <f t="shared" si="299"/>
        <v>3.5655779822405956E-3</v>
      </c>
      <c r="F138" s="27">
        <f t="shared" si="300"/>
        <v>5.4631213924514702E-3</v>
      </c>
      <c r="L138" t="str">
        <f t="shared" si="317"/>
        <v>63 Community and civil enforcement occupations</v>
      </c>
      <c r="M138" s="27">
        <f t="shared" si="301"/>
        <v>9.0998665839185505E-3</v>
      </c>
      <c r="N138" s="27">
        <f t="shared" si="301"/>
        <v>2.1634475532036276E-3</v>
      </c>
      <c r="O138" s="27">
        <f t="shared" si="301"/>
        <v>8.944180100139941E-3</v>
      </c>
      <c r="P138" s="27">
        <f t="shared" si="301"/>
        <v>4.1016153396329566E-2</v>
      </c>
      <c r="Q138" s="27">
        <f t="shared" si="302"/>
        <v>4.9960333496469507E-2</v>
      </c>
      <c r="W138" t="str">
        <f t="shared" si="318"/>
        <v>63 Community and civil enforcement occupations</v>
      </c>
      <c r="X138" s="27">
        <f t="shared" si="303"/>
        <v>-1.8962598183775436E-3</v>
      </c>
      <c r="Y138" s="27">
        <f t="shared" si="303"/>
        <v>3.1978902911991403E-2</v>
      </c>
      <c r="Z138" s="27">
        <f t="shared" si="303"/>
        <v>3.6779758624303688E-2</v>
      </c>
      <c r="AA138" s="27">
        <f t="shared" si="303"/>
        <v>7.7025005632737342E-2</v>
      </c>
      <c r="AB138" s="27">
        <f t="shared" si="304"/>
        <v>0.11380476425704103</v>
      </c>
      <c r="AH138" t="str">
        <f t="shared" si="319"/>
        <v>63 Community and civil enforcement occupations</v>
      </c>
      <c r="AI138" s="27">
        <f t="shared" si="305"/>
        <v>-5.7361992963084613E-3</v>
      </c>
      <c r="AJ138" s="27">
        <f t="shared" si="305"/>
        <v>1.6456766276807193E-2</v>
      </c>
      <c r="AK138" s="27">
        <f t="shared" si="305"/>
        <v>-2.2391339248765824E-3</v>
      </c>
      <c r="AL138" s="27">
        <f t="shared" si="305"/>
        <v>2.0355872208910025E-2</v>
      </c>
      <c r="AM138" s="27">
        <f t="shared" si="306"/>
        <v>1.8116738284033443E-2</v>
      </c>
      <c r="AS138" t="str">
        <f t="shared" si="320"/>
        <v>63 Community and civil enforcement occupations</v>
      </c>
      <c r="AT138" s="27">
        <f t="shared" si="307"/>
        <v>-8.3742965292984278E-3</v>
      </c>
      <c r="AU138" s="27">
        <f t="shared" si="307"/>
        <v>1.3700784857878831E-2</v>
      </c>
      <c r="AV138" s="27">
        <f t="shared" si="307"/>
        <v>-8.8059458162386486E-3</v>
      </c>
      <c r="AW138" s="27">
        <f t="shared" si="307"/>
        <v>5.6463569704842884E-3</v>
      </c>
      <c r="AX138" s="27">
        <f t="shared" si="308"/>
        <v>-3.1595888457543603E-3</v>
      </c>
      <c r="BD138" t="str">
        <f t="shared" si="321"/>
        <v>63 Community and civil enforcement occupations</v>
      </c>
      <c r="BE138" s="27">
        <f t="shared" si="309"/>
        <v>-4.5014774032210131E-2</v>
      </c>
      <c r="BF138" s="27">
        <f t="shared" si="309"/>
        <v>6.2121883541320339E-2</v>
      </c>
      <c r="BG138" s="27">
        <f t="shared" si="309"/>
        <v>-6.4152385084029095E-2</v>
      </c>
      <c r="BH138" s="27">
        <f t="shared" si="309"/>
        <v>1.9380226021846053E-2</v>
      </c>
      <c r="BI138" s="27">
        <f t="shared" si="310"/>
        <v>-4.4772159062183042E-2</v>
      </c>
      <c r="BO138" t="str">
        <f t="shared" si="322"/>
        <v>63 Community and civil enforcement occupations</v>
      </c>
      <c r="BP138" s="27">
        <f t="shared" si="311"/>
        <v>-1.2645647277790828E-2</v>
      </c>
      <c r="BQ138" s="27">
        <f t="shared" si="311"/>
        <v>4.8972332108078442E-2</v>
      </c>
      <c r="BR138" s="27">
        <f t="shared" si="311"/>
        <v>-5.4057800770839493E-2</v>
      </c>
      <c r="BS138" s="27">
        <f t="shared" si="311"/>
        <v>1.8116618383416883E-2</v>
      </c>
      <c r="BT138" s="27">
        <f t="shared" si="312"/>
        <v>-3.594118238742261E-2</v>
      </c>
      <c r="BZ138" t="str">
        <f t="shared" si="323"/>
        <v>63 Community and civil enforcement occupations</v>
      </c>
      <c r="CA138" s="68">
        <f t="shared" si="313"/>
        <v>-2.2137767940492797E-2</v>
      </c>
      <c r="CB138" s="68">
        <f t="shared" si="313"/>
        <v>5.5227495586991332E-2</v>
      </c>
      <c r="CC138" s="68">
        <f t="shared" si="313"/>
        <v>-6.789962001199959E-2</v>
      </c>
      <c r="CD138" s="68">
        <f t="shared" si="313"/>
        <v>-4.1830817878504345E-2</v>
      </c>
      <c r="CE138" s="68">
        <f t="shared" si="314"/>
        <v>-0.10973043789050393</v>
      </c>
      <c r="CK138" t="str">
        <f t="shared" si="324"/>
        <v>63 Community and civil enforcement occupations</v>
      </c>
      <c r="CL138" s="68">
        <f t="shared" si="315"/>
        <v>-5.2007138325342775E-2</v>
      </c>
      <c r="CM138" s="68">
        <f t="shared" si="315"/>
        <v>3.9087903219747547E-2</v>
      </c>
      <c r="CN138" s="68">
        <f t="shared" si="315"/>
        <v>-7.4839136975701326E-2</v>
      </c>
      <c r="CO138" s="68">
        <f t="shared" si="315"/>
        <v>-2.097246636202069E-2</v>
      </c>
      <c r="CP138" s="68">
        <f t="shared" si="316"/>
        <v>-9.5811603337722012E-2</v>
      </c>
    </row>
    <row r="139" spans="1:94" x14ac:dyDescent="0.2">
      <c r="A139" t="str">
        <f t="shared" si="298"/>
        <v>71 Sales occupations</v>
      </c>
      <c r="B139" s="27">
        <f t="shared" si="299"/>
        <v>2.9229403753431749E-2</v>
      </c>
      <c r="C139" s="27">
        <f t="shared" si="299"/>
        <v>-2.0901692910995973E-2</v>
      </c>
      <c r="D139" s="27">
        <f t="shared" si="299"/>
        <v>3.0312184428852057E-2</v>
      </c>
      <c r="E139" s="27">
        <f t="shared" si="299"/>
        <v>8.6432954141693885E-2</v>
      </c>
      <c r="F139" s="27">
        <f t="shared" si="300"/>
        <v>0.11674513857054594</v>
      </c>
      <c r="L139" t="str">
        <f t="shared" si="317"/>
        <v>71 Sales occupations</v>
      </c>
      <c r="M139" s="27">
        <f t="shared" si="301"/>
        <v>0.61977180051906666</v>
      </c>
      <c r="N139" s="27">
        <f t="shared" si="301"/>
        <v>-5.7158548322671088E-2</v>
      </c>
      <c r="O139" s="27">
        <f t="shared" si="301"/>
        <v>0.78508346565200338</v>
      </c>
      <c r="P139" s="27">
        <f t="shared" si="301"/>
        <v>2.3903202823726213</v>
      </c>
      <c r="Q139" s="27">
        <f t="shared" si="302"/>
        <v>3.1754037480246247</v>
      </c>
      <c r="W139" t="str">
        <f t="shared" si="318"/>
        <v>71 Sales occupations</v>
      </c>
      <c r="X139" s="27">
        <f t="shared" si="303"/>
        <v>-0.51016854050654992</v>
      </c>
      <c r="Y139" s="27">
        <f t="shared" si="303"/>
        <v>1.1728096632981835</v>
      </c>
      <c r="Z139" s="27">
        <f t="shared" si="303"/>
        <v>0.80165719898253407</v>
      </c>
      <c r="AA139" s="27">
        <f t="shared" si="303"/>
        <v>3.2854484605703416</v>
      </c>
      <c r="AB139" s="27">
        <f t="shared" si="304"/>
        <v>4.0871056595528756</v>
      </c>
      <c r="AH139" t="str">
        <f t="shared" si="319"/>
        <v>71 Sales occupations</v>
      </c>
      <c r="AI139" s="27">
        <f t="shared" si="305"/>
        <v>-0.20614237302505467</v>
      </c>
      <c r="AJ139" s="27">
        <f t="shared" si="305"/>
        <v>0.49989758447914223</v>
      </c>
      <c r="AK139" s="27">
        <f t="shared" si="305"/>
        <v>5.5829536620431774E-2</v>
      </c>
      <c r="AL139" s="27">
        <f t="shared" si="305"/>
        <v>0.89438453333772205</v>
      </c>
      <c r="AM139" s="27">
        <f t="shared" si="306"/>
        <v>0.95021406995815383</v>
      </c>
      <c r="AS139" t="str">
        <f t="shared" si="320"/>
        <v>71 Sales occupations</v>
      </c>
      <c r="AT139" s="27">
        <f t="shared" si="307"/>
        <v>-0.27511303316965297</v>
      </c>
      <c r="AU139" s="27">
        <f t="shared" si="307"/>
        <v>0.29873322146715608</v>
      </c>
      <c r="AV139" s="27">
        <f t="shared" si="307"/>
        <v>-6.7635517667659961E-2</v>
      </c>
      <c r="AW139" s="27">
        <f t="shared" si="307"/>
        <v>0.57020926402662342</v>
      </c>
      <c r="AX139" s="27">
        <f t="shared" si="308"/>
        <v>0.50257374635896346</v>
      </c>
      <c r="BD139" t="str">
        <f t="shared" si="321"/>
        <v>71 Sales occupations</v>
      </c>
      <c r="BE139" s="27">
        <f t="shared" si="309"/>
        <v>0.19567748011867891</v>
      </c>
      <c r="BF139" s="27">
        <f t="shared" si="309"/>
        <v>-3.5489285767265955E-2</v>
      </c>
      <c r="BG139" s="27">
        <f t="shared" si="309"/>
        <v>-0.39545215554397473</v>
      </c>
      <c r="BH139" s="27">
        <f t="shared" si="309"/>
        <v>-0.1531979975921125</v>
      </c>
      <c r="BI139" s="27">
        <f t="shared" si="310"/>
        <v>-0.54865015313608723</v>
      </c>
      <c r="BO139" t="str">
        <f t="shared" si="322"/>
        <v>71 Sales occupations</v>
      </c>
      <c r="BP139" s="27">
        <f t="shared" si="311"/>
        <v>-1.4616932893689771</v>
      </c>
      <c r="BQ139" s="27">
        <f t="shared" si="311"/>
        <v>-2.6015573513478927</v>
      </c>
      <c r="BR139" s="27">
        <f t="shared" si="311"/>
        <v>-0.99671930491172844</v>
      </c>
      <c r="BS139" s="27">
        <f t="shared" si="311"/>
        <v>-3.4843526677265348</v>
      </c>
      <c r="BT139" s="27">
        <f t="shared" si="312"/>
        <v>-4.4810719726382633</v>
      </c>
      <c r="BZ139" t="str">
        <f t="shared" si="323"/>
        <v>71 Sales occupations</v>
      </c>
      <c r="CA139" s="68">
        <f t="shared" si="313"/>
        <v>-1.7268184714473414</v>
      </c>
      <c r="CB139" s="68">
        <f t="shared" si="313"/>
        <v>-1.1333391578857981</v>
      </c>
      <c r="CC139" s="68">
        <f t="shared" si="313"/>
        <v>-2.809474517780215</v>
      </c>
      <c r="CD139" s="68">
        <f t="shared" si="313"/>
        <v>-5.4419427062923935</v>
      </c>
      <c r="CE139" s="68">
        <f t="shared" si="314"/>
        <v>-8.2514172240726076</v>
      </c>
      <c r="CK139" t="str">
        <f t="shared" si="324"/>
        <v>71 Sales occupations</v>
      </c>
      <c r="CL139" s="68">
        <f t="shared" si="315"/>
        <v>-2.4477543491821177</v>
      </c>
      <c r="CM139" s="68">
        <f t="shared" si="315"/>
        <v>0.17029326825880009</v>
      </c>
      <c r="CN139" s="68">
        <f t="shared" si="315"/>
        <v>-3.4148128995636138</v>
      </c>
      <c r="CO139" s="68">
        <f t="shared" si="315"/>
        <v>-1.9757418374339402</v>
      </c>
      <c r="CP139" s="68">
        <f t="shared" si="316"/>
        <v>-5.3905547369975544</v>
      </c>
    </row>
    <row r="140" spans="1:94" x14ac:dyDescent="0.2">
      <c r="A140" t="str">
        <f t="shared" si="298"/>
        <v>72 Customer service occupations</v>
      </c>
      <c r="B140" s="27">
        <f t="shared" si="299"/>
        <v>2.7481297516338918E-2</v>
      </c>
      <c r="C140" s="27">
        <f t="shared" si="299"/>
        <v>7.79220025897151E-3</v>
      </c>
      <c r="D140" s="27">
        <f t="shared" si="299"/>
        <v>9.1146979871901082E-2</v>
      </c>
      <c r="E140" s="27">
        <f t="shared" si="299"/>
        <v>0.18254396987258323</v>
      </c>
      <c r="F140" s="27">
        <f t="shared" si="300"/>
        <v>0.27369094974448432</v>
      </c>
      <c r="L140" t="str">
        <f t="shared" si="317"/>
        <v>72 Customer service occupations</v>
      </c>
      <c r="M140" s="27">
        <f t="shared" si="301"/>
        <v>0.35884169233619423</v>
      </c>
      <c r="N140" s="27">
        <f t="shared" si="301"/>
        <v>7.709900257299318E-2</v>
      </c>
      <c r="O140" s="27">
        <f t="shared" si="301"/>
        <v>0.78285945607646701</v>
      </c>
      <c r="P140" s="27">
        <f t="shared" si="301"/>
        <v>1.5883759184661579</v>
      </c>
      <c r="Q140" s="27">
        <f t="shared" si="302"/>
        <v>2.3712353745426249</v>
      </c>
      <c r="W140" t="str">
        <f t="shared" si="318"/>
        <v>72 Customer service occupations</v>
      </c>
      <c r="X140" s="27">
        <f t="shared" si="303"/>
        <v>0.17354677517217354</v>
      </c>
      <c r="Y140" s="27">
        <f t="shared" si="303"/>
        <v>0.77058642404267053</v>
      </c>
      <c r="Z140" s="27">
        <f t="shared" si="303"/>
        <v>1.7641967720314531</v>
      </c>
      <c r="AA140" s="27">
        <f t="shared" si="303"/>
        <v>2.2742168586738787</v>
      </c>
      <c r="AB140" s="27">
        <f t="shared" si="304"/>
        <v>4.0384136307053318</v>
      </c>
      <c r="AH140" t="str">
        <f t="shared" si="319"/>
        <v>72 Customer service occupations</v>
      </c>
      <c r="AI140" s="27">
        <f t="shared" si="305"/>
        <v>5.8108659916503158E-2</v>
      </c>
      <c r="AJ140" s="27">
        <f t="shared" si="305"/>
        <v>0.2798610136883215</v>
      </c>
      <c r="AK140" s="27">
        <f t="shared" si="305"/>
        <v>0.52507957388679238</v>
      </c>
      <c r="AL140" s="27">
        <f t="shared" si="305"/>
        <v>0.76352774490891795</v>
      </c>
      <c r="AM140" s="27">
        <f t="shared" si="306"/>
        <v>1.2886073187957103</v>
      </c>
      <c r="AS140" t="str">
        <f t="shared" si="320"/>
        <v>72 Customer service occupations</v>
      </c>
      <c r="AT140" s="27">
        <f t="shared" si="307"/>
        <v>1.8140324886855907E-2</v>
      </c>
      <c r="AU140" s="27">
        <f t="shared" si="307"/>
        <v>0.17617876513963804</v>
      </c>
      <c r="AV140" s="27">
        <f t="shared" si="307"/>
        <v>0.7960566833346796</v>
      </c>
      <c r="AW140" s="27">
        <f t="shared" si="307"/>
        <v>0.60085906859023863</v>
      </c>
      <c r="AX140" s="27">
        <f t="shared" si="308"/>
        <v>1.3969157519249182</v>
      </c>
      <c r="BD140" t="str">
        <f t="shared" si="321"/>
        <v>72 Customer service occupations</v>
      </c>
      <c r="BE140" s="27">
        <f t="shared" si="309"/>
        <v>0.86464878074717699</v>
      </c>
      <c r="BF140" s="27">
        <f t="shared" si="309"/>
        <v>-2.0735437130807277E-2</v>
      </c>
      <c r="BG140" s="27">
        <f t="shared" si="309"/>
        <v>2.0888728256571198</v>
      </c>
      <c r="BH140" s="27">
        <f t="shared" si="309"/>
        <v>1.0959293440195115</v>
      </c>
      <c r="BI140" s="27">
        <f t="shared" si="310"/>
        <v>3.1848021696766313</v>
      </c>
      <c r="BO140" t="str">
        <f t="shared" si="322"/>
        <v>72 Customer service occupations</v>
      </c>
      <c r="BP140" s="27">
        <f t="shared" si="311"/>
        <v>1.1591976082170881</v>
      </c>
      <c r="BQ140" s="27">
        <f t="shared" si="311"/>
        <v>-0.88143664150404977</v>
      </c>
      <c r="BR140" s="27">
        <f t="shared" si="311"/>
        <v>2.2702341090381228</v>
      </c>
      <c r="BS140" s="27">
        <f t="shared" si="311"/>
        <v>-0.23486891378627739</v>
      </c>
      <c r="BT140" s="27">
        <f t="shared" si="312"/>
        <v>2.0353651952518454</v>
      </c>
      <c r="BZ140" t="str">
        <f t="shared" si="323"/>
        <v>72 Customer service occupations</v>
      </c>
      <c r="CA140" s="68">
        <f t="shared" si="313"/>
        <v>-0.15148978975833804</v>
      </c>
      <c r="CB140" s="68">
        <f t="shared" si="313"/>
        <v>-2.1197806898735738E-2</v>
      </c>
      <c r="CC140" s="68">
        <f t="shared" si="313"/>
        <v>0.28583579798899894</v>
      </c>
      <c r="CD140" s="68">
        <f t="shared" si="313"/>
        <v>-0.50139974749844241</v>
      </c>
      <c r="CE140" s="68">
        <f t="shared" si="314"/>
        <v>-0.21556394950944346</v>
      </c>
      <c r="CK140" t="str">
        <f t="shared" si="324"/>
        <v>72 Customer service occupations</v>
      </c>
      <c r="CL140" s="68">
        <f t="shared" si="315"/>
        <v>2.9795308185108782E-2</v>
      </c>
      <c r="CM140" s="68">
        <f t="shared" si="315"/>
        <v>0.26129154861408233</v>
      </c>
      <c r="CN140" s="68">
        <f t="shared" si="315"/>
        <v>4.6982032064941226E-2</v>
      </c>
      <c r="CO140" s="68">
        <f t="shared" si="315"/>
        <v>-8.1732783238630535E-2</v>
      </c>
      <c r="CP140" s="68">
        <f t="shared" si="316"/>
        <v>-3.4750751173689309E-2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2.3287704564565359E-2</v>
      </c>
      <c r="C141" s="27">
        <f t="shared" si="299"/>
        <v>-1.1239011238049768E-2</v>
      </c>
      <c r="D141" s="27">
        <f t="shared" si="299"/>
        <v>5.2343911569912777E-2</v>
      </c>
      <c r="E141" s="27">
        <f t="shared" si="299"/>
        <v>0.15687010145532385</v>
      </c>
      <c r="F141" s="27">
        <f t="shared" si="300"/>
        <v>0.20921401302523662</v>
      </c>
      <c r="L141" t="str">
        <f t="shared" si="317"/>
        <v>81 Process, plant and machine operatives</v>
      </c>
      <c r="M141" s="27">
        <f t="shared" si="301"/>
        <v>0.16329957636782699</v>
      </c>
      <c r="N141" s="27">
        <f t="shared" si="301"/>
        <v>-9.8911313752704955E-2</v>
      </c>
      <c r="O141" s="27">
        <f t="shared" si="301"/>
        <v>0.38074152857162996</v>
      </c>
      <c r="P141" s="27">
        <f t="shared" si="301"/>
        <v>0.76366818381012536</v>
      </c>
      <c r="Q141" s="27">
        <f t="shared" si="302"/>
        <v>1.1444097123817554</v>
      </c>
      <c r="W141" t="str">
        <f t="shared" si="318"/>
        <v>81 Process, plant and machine operatives</v>
      </c>
      <c r="X141" s="27">
        <f t="shared" si="303"/>
        <v>-2.9102763941847298E-2</v>
      </c>
      <c r="Y141" s="27">
        <f t="shared" si="303"/>
        <v>-7.2216257123336014E-2</v>
      </c>
      <c r="Z141" s="27">
        <f t="shared" si="303"/>
        <v>0.92269617611129751</v>
      </c>
      <c r="AA141" s="27">
        <f t="shared" si="303"/>
        <v>1.6752534172176796</v>
      </c>
      <c r="AB141" s="27">
        <f t="shared" si="304"/>
        <v>2.5979495933289769</v>
      </c>
      <c r="AH141" t="str">
        <f t="shared" si="319"/>
        <v>81 Process, plant and machine operatives</v>
      </c>
      <c r="AI141" s="27">
        <f t="shared" si="305"/>
        <v>-1.4983756874884402E-2</v>
      </c>
      <c r="AJ141" s="27">
        <f t="shared" si="305"/>
        <v>-3.3859638514676549E-2</v>
      </c>
      <c r="AK141" s="27">
        <f t="shared" si="305"/>
        <v>0.3256673022968003</v>
      </c>
      <c r="AL141" s="27">
        <f t="shared" si="305"/>
        <v>0.36820721237734888</v>
      </c>
      <c r="AM141" s="27">
        <f t="shared" si="306"/>
        <v>0.69387451467414918</v>
      </c>
      <c r="AS141" t="str">
        <f t="shared" si="320"/>
        <v>81 Process, plant and machine operatives</v>
      </c>
      <c r="AT141" s="27">
        <f t="shared" si="307"/>
        <v>-0.18300927973259618</v>
      </c>
      <c r="AU141" s="27">
        <f t="shared" si="307"/>
        <v>-0.13253630709346798</v>
      </c>
      <c r="AV141" s="27">
        <f t="shared" si="307"/>
        <v>0.67630589889158244</v>
      </c>
      <c r="AW141" s="27">
        <f t="shared" si="307"/>
        <v>0.77312175511191583</v>
      </c>
      <c r="AX141" s="27">
        <f t="shared" si="308"/>
        <v>1.4494276540034983</v>
      </c>
      <c r="BD141" t="str">
        <f t="shared" si="321"/>
        <v>81 Process, plant and machine operatives</v>
      </c>
      <c r="BE141" s="27">
        <f t="shared" si="309"/>
        <v>1.030805430303781</v>
      </c>
      <c r="BF141" s="27">
        <f t="shared" si="309"/>
        <v>-1.7065185971856618</v>
      </c>
      <c r="BG141" s="27">
        <f t="shared" si="309"/>
        <v>4.0252378124507935</v>
      </c>
      <c r="BH141" s="27">
        <f t="shared" si="309"/>
        <v>2.3010777597846275</v>
      </c>
      <c r="BI141" s="27">
        <f t="shared" si="310"/>
        <v>6.326315572235421</v>
      </c>
      <c r="BO141" t="str">
        <f t="shared" si="322"/>
        <v>81 Process, plant and machine operatives</v>
      </c>
      <c r="BP141" s="27">
        <f t="shared" si="311"/>
        <v>0.72729767470109152</v>
      </c>
      <c r="BQ141" s="27">
        <f t="shared" si="311"/>
        <v>-3.0573152317046812</v>
      </c>
      <c r="BR141" s="27">
        <f t="shared" si="311"/>
        <v>4.8034347579609058</v>
      </c>
      <c r="BS141" s="27">
        <f t="shared" si="311"/>
        <v>-0.10888199836697154</v>
      </c>
      <c r="BT141" s="27">
        <f t="shared" si="312"/>
        <v>4.6945527595939343</v>
      </c>
      <c r="BZ141" t="str">
        <f t="shared" si="323"/>
        <v>81 Process, plant and machine operatives</v>
      </c>
      <c r="CA141" s="68">
        <f t="shared" si="313"/>
        <v>-1.1454225679052428</v>
      </c>
      <c r="CB141" s="68">
        <f t="shared" si="313"/>
        <v>-1.7151030751991581</v>
      </c>
      <c r="CC141" s="68">
        <f t="shared" si="313"/>
        <v>0.8212941447744484</v>
      </c>
      <c r="CD141" s="68">
        <f t="shared" si="313"/>
        <v>-5.1802840111621444</v>
      </c>
      <c r="CE141" s="68">
        <f t="shared" si="314"/>
        <v>-4.358989866387696</v>
      </c>
      <c r="CK141" t="str">
        <f t="shared" si="324"/>
        <v>81 Process, plant and machine operatives</v>
      </c>
      <c r="CL141" s="68">
        <f t="shared" si="315"/>
        <v>-2.8184824789236487</v>
      </c>
      <c r="CM141" s="68">
        <f t="shared" si="315"/>
        <v>-0.90696203105392659</v>
      </c>
      <c r="CN141" s="68">
        <f t="shared" si="315"/>
        <v>-3.1699695085352548</v>
      </c>
      <c r="CO141" s="68">
        <f t="shared" si="315"/>
        <v>-1.4807324626246861</v>
      </c>
      <c r="CP141" s="68">
        <f t="shared" si="316"/>
        <v>-4.6507019711599407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6.1617437389488702E-2</v>
      </c>
      <c r="C142" s="27">
        <f t="shared" si="299"/>
        <v>-3.7937394522478671E-2</v>
      </c>
      <c r="D142" s="27">
        <f t="shared" si="299"/>
        <v>9.0534158026719533E-2</v>
      </c>
      <c r="E142" s="27">
        <f t="shared" si="299"/>
        <v>0.17898670013712056</v>
      </c>
      <c r="F142" s="27">
        <f t="shared" si="300"/>
        <v>0.26952085816384008</v>
      </c>
      <c r="L142" t="str">
        <f t="shared" si="317"/>
        <v>82 Transport and mobile machine drivers and operatives</v>
      </c>
      <c r="M142" s="27">
        <f t="shared" si="301"/>
        <v>0.27733869643656428</v>
      </c>
      <c r="N142" s="27">
        <f t="shared" si="301"/>
        <v>-0.17961729162112827</v>
      </c>
      <c r="O142" s="27">
        <f t="shared" si="301"/>
        <v>0.42650988880704976</v>
      </c>
      <c r="P142" s="27">
        <f t="shared" si="301"/>
        <v>0.8950198003681149</v>
      </c>
      <c r="Q142" s="27">
        <f t="shared" si="302"/>
        <v>1.3215296891751647</v>
      </c>
      <c r="W142" t="str">
        <f t="shared" si="318"/>
        <v>82 Transport and mobile machine drivers and operatives</v>
      </c>
      <c r="X142" s="27">
        <f t="shared" si="303"/>
        <v>0.35400214211037317</v>
      </c>
      <c r="Y142" s="27">
        <f t="shared" si="303"/>
        <v>-2.0893511221727668E-2</v>
      </c>
      <c r="Z142" s="27">
        <f t="shared" si="303"/>
        <v>0.82963342126610495</v>
      </c>
      <c r="AA142" s="27">
        <f t="shared" si="303"/>
        <v>1.5061852143355003</v>
      </c>
      <c r="AB142" s="27">
        <f t="shared" si="304"/>
        <v>2.3358186356016053</v>
      </c>
      <c r="AH142" t="str">
        <f t="shared" si="319"/>
        <v>82 Transport and mobile machine drivers and operatives</v>
      </c>
      <c r="AI142" s="27">
        <f t="shared" si="305"/>
        <v>0.12248250888811474</v>
      </c>
      <c r="AJ142" s="27">
        <f t="shared" si="305"/>
        <v>-8.3136493547500967E-2</v>
      </c>
      <c r="AK142" s="27">
        <f t="shared" si="305"/>
        <v>0.3414010937883627</v>
      </c>
      <c r="AL142" s="27">
        <f t="shared" si="305"/>
        <v>0.43237933472024803</v>
      </c>
      <c r="AM142" s="27">
        <f t="shared" si="306"/>
        <v>0.77378042850861073</v>
      </c>
      <c r="AS142" t="str">
        <f t="shared" si="320"/>
        <v>82 Transport and mobile machine drivers and operatives</v>
      </c>
      <c r="AT142" s="27">
        <f t="shared" si="307"/>
        <v>5.0734700470431049E-2</v>
      </c>
      <c r="AU142" s="27">
        <f t="shared" si="307"/>
        <v>-9.4081522719614785E-2</v>
      </c>
      <c r="AV142" s="27">
        <f t="shared" si="307"/>
        <v>0.44224462904497708</v>
      </c>
      <c r="AW142" s="27">
        <f t="shared" si="307"/>
        <v>0.57503612693158601</v>
      </c>
      <c r="AX142" s="27">
        <f t="shared" si="308"/>
        <v>1.0172807559765631</v>
      </c>
      <c r="BD142" t="str">
        <f t="shared" si="321"/>
        <v>82 Transport and mobile machine drivers and operatives</v>
      </c>
      <c r="BE142" s="27">
        <f t="shared" si="309"/>
        <v>1.8968730255240622</v>
      </c>
      <c r="BF142" s="27">
        <f t="shared" si="309"/>
        <v>-1.0149758002464004</v>
      </c>
      <c r="BG142" s="27">
        <f t="shared" si="309"/>
        <v>2.452003338265758</v>
      </c>
      <c r="BH142" s="27">
        <f t="shared" si="309"/>
        <v>2.4485278556413697</v>
      </c>
      <c r="BI142" s="27">
        <f t="shared" si="310"/>
        <v>4.9005311939071277</v>
      </c>
      <c r="BO142" t="str">
        <f t="shared" si="322"/>
        <v>82 Transport and mobile machine drivers and operatives</v>
      </c>
      <c r="BP142" s="27">
        <f t="shared" si="311"/>
        <v>2.8691969416140779</v>
      </c>
      <c r="BQ142" s="27">
        <f t="shared" si="311"/>
        <v>-3.3624250132968889</v>
      </c>
      <c r="BR142" s="27">
        <f t="shared" si="311"/>
        <v>4.2430298131954558</v>
      </c>
      <c r="BS142" s="27">
        <f t="shared" si="311"/>
        <v>1.2377455708347327</v>
      </c>
      <c r="BT142" s="27">
        <f t="shared" si="312"/>
        <v>5.4807753840301885</v>
      </c>
      <c r="BZ142" t="str">
        <f t="shared" si="323"/>
        <v>82 Transport and mobile machine drivers and operatives</v>
      </c>
      <c r="CA142" s="68">
        <f t="shared" si="313"/>
        <v>-0.93616202211699218</v>
      </c>
      <c r="CB142" s="68">
        <f t="shared" si="313"/>
        <v>-1.4950808125765054</v>
      </c>
      <c r="CC142" s="68">
        <f t="shared" si="313"/>
        <v>-0.94474363825032093</v>
      </c>
      <c r="CD142" s="68">
        <f t="shared" si="313"/>
        <v>-3.1027737394928998</v>
      </c>
      <c r="CE142" s="68">
        <f t="shared" si="314"/>
        <v>-4.0475173777432207</v>
      </c>
      <c r="CK142" t="str">
        <f t="shared" si="324"/>
        <v>82 Transport and mobile machine drivers and operatives</v>
      </c>
      <c r="CL142" s="68">
        <f t="shared" si="315"/>
        <v>0.29460216760687175</v>
      </c>
      <c r="CM142" s="68">
        <f t="shared" si="315"/>
        <v>-0.90238373360625701</v>
      </c>
      <c r="CN142" s="68">
        <f t="shared" si="315"/>
        <v>-3.2666043919706125</v>
      </c>
      <c r="CO142" s="68">
        <f t="shared" si="315"/>
        <v>-3.4067717804268165</v>
      </c>
      <c r="CP142" s="68">
        <f t="shared" si="316"/>
        <v>-6.673376172397429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2.0514258391319965E-5</v>
      </c>
      <c r="C143" s="27">
        <f t="shared" si="299"/>
        <v>-2.2892540282463177E-4</v>
      </c>
      <c r="D143" s="27">
        <f t="shared" si="299"/>
        <v>1.6755287093474973E-4</v>
      </c>
      <c r="E143" s="27">
        <f t="shared" si="299"/>
        <v>6.2421912522945427E-4</v>
      </c>
      <c r="F143" s="27">
        <f t="shared" si="300"/>
        <v>7.91771996164204E-4</v>
      </c>
      <c r="L143" t="str">
        <f t="shared" si="317"/>
        <v>91 Elementary trades and related occupations</v>
      </c>
      <c r="M143" s="27">
        <f t="shared" si="301"/>
        <v>6.4427163982344104E-2</v>
      </c>
      <c r="N143" s="27">
        <f t="shared" si="301"/>
        <v>-9.2615420572401408E-2</v>
      </c>
      <c r="O143" s="27">
        <f t="shared" si="301"/>
        <v>8.2449982024551893E-2</v>
      </c>
      <c r="P143" s="27">
        <f t="shared" si="301"/>
        <v>0.27360503067585168</v>
      </c>
      <c r="Q143" s="27">
        <f t="shared" si="302"/>
        <v>0.35605501270040357</v>
      </c>
      <c r="W143" t="str">
        <f t="shared" si="318"/>
        <v>91 Elementary trades and related occupations</v>
      </c>
      <c r="X143" s="27">
        <f t="shared" si="303"/>
        <v>-0.15279448000293538</v>
      </c>
      <c r="Y143" s="27">
        <f t="shared" si="303"/>
        <v>-6.5901395425633558E-2</v>
      </c>
      <c r="Z143" s="27">
        <f t="shared" si="303"/>
        <v>2.5820843196364462E-2</v>
      </c>
      <c r="AA143" s="27">
        <f t="shared" si="303"/>
        <v>0.15916774538449707</v>
      </c>
      <c r="AB143" s="27">
        <f t="shared" si="304"/>
        <v>0.18498858858086153</v>
      </c>
      <c r="AH143" t="str">
        <f t="shared" si="319"/>
        <v>91 Elementary trades and related occupations</v>
      </c>
      <c r="AI143" s="27">
        <f t="shared" si="305"/>
        <v>-8.3775985082684468E-2</v>
      </c>
      <c r="AJ143" s="27">
        <f t="shared" si="305"/>
        <v>-6.5179470707050657E-2</v>
      </c>
      <c r="AK143" s="27">
        <f t="shared" si="305"/>
        <v>3.832357139340703E-2</v>
      </c>
      <c r="AL143" s="27">
        <f t="shared" si="305"/>
        <v>0.16972520413336678</v>
      </c>
      <c r="AM143" s="27">
        <f t="shared" si="306"/>
        <v>0.20804877552677381</v>
      </c>
      <c r="AS143" t="str">
        <f t="shared" si="320"/>
        <v>91 Elementary trades and related occupations</v>
      </c>
      <c r="AT143" s="27">
        <f t="shared" si="307"/>
        <v>-0.11001223362668566</v>
      </c>
      <c r="AU143" s="27">
        <f t="shared" si="307"/>
        <v>-9.4821310706465489E-3</v>
      </c>
      <c r="AV143" s="27">
        <f t="shared" si="307"/>
        <v>2.7501005286312941E-2</v>
      </c>
      <c r="AW143" s="27">
        <f t="shared" si="307"/>
        <v>0.11147492652469204</v>
      </c>
      <c r="AX143" s="27">
        <f t="shared" si="308"/>
        <v>0.13897593181100498</v>
      </c>
      <c r="BD143" t="str">
        <f t="shared" si="321"/>
        <v>91 Elementary trades and related occupations</v>
      </c>
      <c r="BE143" s="27">
        <f t="shared" si="309"/>
        <v>-3.0637135201781796E-2</v>
      </c>
      <c r="BF143" s="27">
        <f t="shared" si="309"/>
        <v>-0.46577078479761092</v>
      </c>
      <c r="BG143" s="27">
        <f t="shared" si="309"/>
        <v>7.4088979384632214E-2</v>
      </c>
      <c r="BH143" s="27">
        <f t="shared" si="309"/>
        <v>0.58966785325322224</v>
      </c>
      <c r="BI143" s="27">
        <f t="shared" si="310"/>
        <v>0.66375683263785445</v>
      </c>
      <c r="BO143" t="str">
        <f t="shared" si="322"/>
        <v>91 Elementary trades and related occupations</v>
      </c>
      <c r="BP143" s="27">
        <f t="shared" si="311"/>
        <v>-0.2404951360628047</v>
      </c>
      <c r="BQ143" s="27">
        <f t="shared" si="311"/>
        <v>-1.0221953974888871</v>
      </c>
      <c r="BR143" s="27">
        <f t="shared" si="311"/>
        <v>-9.9440454170080628E-2</v>
      </c>
      <c r="BS143" s="27">
        <f t="shared" si="311"/>
        <v>8.4161773217574343E-2</v>
      </c>
      <c r="BT143" s="27">
        <f t="shared" si="312"/>
        <v>-1.5278680952506285E-2</v>
      </c>
      <c r="BZ143" t="str">
        <f t="shared" si="323"/>
        <v>91 Elementary trades and related occupations</v>
      </c>
      <c r="CA143" s="68">
        <f t="shared" si="313"/>
        <v>-0.91364192365825492</v>
      </c>
      <c r="CB143" s="68">
        <f t="shared" si="313"/>
        <v>-1.0967745475416208</v>
      </c>
      <c r="CC143" s="68">
        <f t="shared" si="313"/>
        <v>-1.3902366534647426</v>
      </c>
      <c r="CD143" s="68">
        <f t="shared" si="313"/>
        <v>-1.2148717916708538</v>
      </c>
      <c r="CE143" s="68">
        <f t="shared" si="314"/>
        <v>-2.6051084451355964</v>
      </c>
      <c r="CK143" t="str">
        <f t="shared" si="324"/>
        <v>91 Elementary trades and related occupations</v>
      </c>
      <c r="CL143" s="68">
        <f t="shared" si="315"/>
        <v>-1.4526904294215264</v>
      </c>
      <c r="CM143" s="68">
        <f t="shared" si="315"/>
        <v>-0.23900849124547818</v>
      </c>
      <c r="CN143" s="68">
        <f t="shared" si="315"/>
        <v>-1.9362190368151917</v>
      </c>
      <c r="CO143" s="68">
        <f t="shared" si="315"/>
        <v>-1.0315842471092478</v>
      </c>
      <c r="CP143" s="68">
        <f t="shared" si="316"/>
        <v>-2.9678032839244395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3.8275326966720785E-2</v>
      </c>
      <c r="C144" s="27">
        <f t="shared" si="299"/>
        <v>-1.7135443249168492E-2</v>
      </c>
      <c r="D144" s="27">
        <f t="shared" si="299"/>
        <v>5.0644913796427035E-2</v>
      </c>
      <c r="E144" s="27">
        <f t="shared" si="299"/>
        <v>9.9941270495851886E-2</v>
      </c>
      <c r="F144" s="27">
        <f t="shared" si="300"/>
        <v>0.15058618429227894</v>
      </c>
      <c r="L144" t="str">
        <f t="shared" ref="L144" si="325">A144</f>
        <v>92 Elementary administration and service occupations</v>
      </c>
      <c r="M144" s="27">
        <f t="shared" si="301"/>
        <v>0.90697572599583798</v>
      </c>
      <c r="N144" s="27">
        <f t="shared" si="301"/>
        <v>-0.16220196439694767</v>
      </c>
      <c r="O144" s="27">
        <f t="shared" si="301"/>
        <v>1.3154551738284992</v>
      </c>
      <c r="P144" s="27">
        <f t="shared" si="301"/>
        <v>3.7998257163664579</v>
      </c>
      <c r="Q144" s="27">
        <f t="shared" si="302"/>
        <v>5.1152808901949571</v>
      </c>
      <c r="W144" t="str">
        <f t="shared" ref="W144" si="326">A144</f>
        <v>92 Elementary administration and service occupations</v>
      </c>
      <c r="X144" s="27">
        <f t="shared" si="303"/>
        <v>0.5344850145034945</v>
      </c>
      <c r="Y144" s="27">
        <f t="shared" si="303"/>
        <v>0.73417639908706533</v>
      </c>
      <c r="Z144" s="27">
        <f t="shared" si="303"/>
        <v>2.0717457172573965</v>
      </c>
      <c r="AA144" s="27">
        <f t="shared" si="303"/>
        <v>3.6371328420092368</v>
      </c>
      <c r="AB144" s="27">
        <f t="shared" si="304"/>
        <v>5.7088785592666333</v>
      </c>
      <c r="AH144" t="str">
        <f t="shared" ref="AH144" si="327">L144</f>
        <v>92 Elementary administration and service occupations</v>
      </c>
      <c r="AI144" s="27">
        <f t="shared" si="305"/>
        <v>0.25015503562818076</v>
      </c>
      <c r="AJ144" s="27">
        <f t="shared" si="305"/>
        <v>0.33971012944602341</v>
      </c>
      <c r="AK144" s="27">
        <f t="shared" si="305"/>
        <v>0.89329588345485922</v>
      </c>
      <c r="AL144" s="27">
        <f t="shared" si="305"/>
        <v>1.989270074880487</v>
      </c>
      <c r="AM144" s="27">
        <f t="shared" si="306"/>
        <v>2.8825659583353462</v>
      </c>
      <c r="AS144" t="str">
        <f t="shared" ref="AS144" si="328">W144</f>
        <v>92 Elementary administration and service occupations</v>
      </c>
      <c r="AT144" s="27">
        <f t="shared" si="307"/>
        <v>4.4879033677738711E-2</v>
      </c>
      <c r="AU144" s="27">
        <f t="shared" si="307"/>
        <v>0.35322712837080417</v>
      </c>
      <c r="AV144" s="27">
        <f t="shared" si="307"/>
        <v>0.78781293521078855</v>
      </c>
      <c r="AW144" s="27">
        <f t="shared" si="307"/>
        <v>1.7543966366731691</v>
      </c>
      <c r="AX144" s="27">
        <f t="shared" si="308"/>
        <v>2.5422095718839577</v>
      </c>
      <c r="BD144" t="str">
        <f t="shared" ref="BD144" si="329">AH144</f>
        <v>92 Elementary administration and service occupations</v>
      </c>
      <c r="BE144" s="27">
        <f t="shared" si="309"/>
        <v>0.64638271174055717</v>
      </c>
      <c r="BF144" s="27">
        <f t="shared" si="309"/>
        <v>-1.5636685313591983</v>
      </c>
      <c r="BG144" s="27">
        <f t="shared" si="309"/>
        <v>0.62106965880762743</v>
      </c>
      <c r="BH144" s="27">
        <f t="shared" si="309"/>
        <v>-1.1739726975103686</v>
      </c>
      <c r="BI144" s="27">
        <f t="shared" si="310"/>
        <v>-0.55290303870274116</v>
      </c>
      <c r="BO144" t="str">
        <f t="shared" ref="BO144" si="330">AS144</f>
        <v>92 Elementary administration and service occupations</v>
      </c>
      <c r="BP144" s="27">
        <f t="shared" si="311"/>
        <v>5.1921196590623993</v>
      </c>
      <c r="BQ144" s="27">
        <f t="shared" si="311"/>
        <v>-7.5609716440039918</v>
      </c>
      <c r="BR144" s="27">
        <f t="shared" si="311"/>
        <v>5.0401410064923482</v>
      </c>
      <c r="BS144" s="27">
        <f t="shared" si="311"/>
        <v>-1.9494654764847397</v>
      </c>
      <c r="BT144" s="27">
        <f t="shared" si="312"/>
        <v>3.0906755300076085</v>
      </c>
      <c r="BZ144" t="str">
        <f t="shared" ref="BZ144" si="331">BD144</f>
        <v>92 Elementary administration and service occupations</v>
      </c>
      <c r="CA144" s="68">
        <f t="shared" si="313"/>
        <v>1.2513743174971239</v>
      </c>
      <c r="CB144" s="68">
        <f t="shared" si="313"/>
        <v>-4.8801649484272858</v>
      </c>
      <c r="CC144" s="68">
        <f t="shared" si="313"/>
        <v>-1.8188184962596559</v>
      </c>
      <c r="CD144" s="68">
        <f t="shared" si="313"/>
        <v>-8.7528860415817213</v>
      </c>
      <c r="CE144" s="68">
        <f t="shared" si="314"/>
        <v>-10.571704537841377</v>
      </c>
      <c r="CK144" t="str">
        <f t="shared" ref="CK144" si="332">BO144</f>
        <v>92 Elementary administration and service occupations</v>
      </c>
      <c r="CL144" s="68">
        <f t="shared" si="315"/>
        <v>-6.5049656362965393</v>
      </c>
      <c r="CM144" s="68">
        <f t="shared" si="315"/>
        <v>-0.51390274940931846</v>
      </c>
      <c r="CN144" s="68">
        <f t="shared" si="315"/>
        <v>-6.4244138264595954</v>
      </c>
      <c r="CO144" s="68">
        <f t="shared" si="315"/>
        <v>-4.8004527485054744</v>
      </c>
      <c r="CP144" s="68">
        <f t="shared" si="316"/>
        <v>-11.22486657496507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6.367174714204527</v>
      </c>
      <c r="C146" s="29">
        <f>D35-C35</f>
        <v>-0.57434944158259071</v>
      </c>
      <c r="D146" s="29">
        <f>E35-D35</f>
        <v>6.1393762534895906</v>
      </c>
      <c r="E146" s="29">
        <f>F35-E35</f>
        <v>12.658629910517323</v>
      </c>
      <c r="F146" s="29">
        <f t="shared" ref="F146" si="334">F35-D35</f>
        <v>18.798006164006914</v>
      </c>
      <c r="L146" s="24" t="str">
        <f t="shared" ref="L146" si="335">L35</f>
        <v>All occupations</v>
      </c>
      <c r="M146" s="29">
        <f>N35-M35</f>
        <v>44.776981391539167</v>
      </c>
      <c r="N146" s="29">
        <f t="shared" ref="N146" si="336">O35-N35</f>
        <v>-0.1255451294410932</v>
      </c>
      <c r="O146" s="29">
        <f>P35-O35</f>
        <v>39.266375674109355</v>
      </c>
      <c r="P146" s="29">
        <f>Q35-P35</f>
        <v>86.441731767276366</v>
      </c>
      <c r="Q146" s="29">
        <f>Q35-O35</f>
        <v>125.70810744138572</v>
      </c>
      <c r="W146" s="24" t="str">
        <f t="shared" ref="W146" si="337">W35</f>
        <v>All occupations</v>
      </c>
      <c r="X146" s="29">
        <f>Y35-X35</f>
        <v>5.5126156225078091</v>
      </c>
      <c r="Y146" s="29">
        <f t="shared" ref="Y146" si="338">Z35-Y35</f>
        <v>27.878169498361331</v>
      </c>
      <c r="Z146" s="29">
        <f>AA35-Z35</f>
        <v>18.048031278809276</v>
      </c>
      <c r="AA146" s="29">
        <f>AB35-AA35</f>
        <v>42.276335583514026</v>
      </c>
      <c r="AB146" s="29">
        <f>AB35-Z35</f>
        <v>60.324366862323302</v>
      </c>
      <c r="AH146" s="24" t="str">
        <f t="shared" ref="AH146" si="339">AH35</f>
        <v>All occupations</v>
      </c>
      <c r="AI146" s="29">
        <f>AJ35-AI35</f>
        <v>-4.1187512742233423</v>
      </c>
      <c r="AJ146" s="29">
        <f t="shared" ref="AJ146" si="340">AK35-AJ35</f>
        <v>8.2754284089469792</v>
      </c>
      <c r="AK146" s="29">
        <f>AL35-AK35</f>
        <v>-1.6191294525668525</v>
      </c>
      <c r="AL146" s="29">
        <f>AM35-AL35</f>
        <v>7.6490766399268182</v>
      </c>
      <c r="AM146" s="29">
        <f>AM35-AK35</f>
        <v>6.0299471873599657</v>
      </c>
      <c r="AS146" s="24" t="str">
        <f t="shared" ref="AS146" si="341">AS35</f>
        <v>All occupations</v>
      </c>
      <c r="AT146" s="29">
        <f>AU35-AT35</f>
        <v>-1.7988980218160293</v>
      </c>
      <c r="AU146" s="29">
        <f t="shared" ref="AU146" si="342">AV35-AU35</f>
        <v>6.8164493238271291</v>
      </c>
      <c r="AV146" s="29">
        <f>AW35-AV35</f>
        <v>2.8469888524917764</v>
      </c>
      <c r="AW146" s="29">
        <f>AX35-AW35</f>
        <v>11.336329796099164</v>
      </c>
      <c r="AX146" s="29">
        <f>AX35-AV35</f>
        <v>14.183318648590941</v>
      </c>
      <c r="BD146" s="24" t="str">
        <f t="shared" ref="BD146" si="343">BD35</f>
        <v>All occupations</v>
      </c>
      <c r="BE146" s="29">
        <f>BF35-BE35</f>
        <v>31.72364022070019</v>
      </c>
      <c r="BF146" s="29">
        <f t="shared" ref="BF146" si="344">BG35-BF35</f>
        <v>-13.758564878358982</v>
      </c>
      <c r="BG146" s="29">
        <f>BH35-BG35</f>
        <v>11.331733314638029</v>
      </c>
      <c r="BH146" s="29">
        <f>BI35-BH35</f>
        <v>0.69747260308218983</v>
      </c>
      <c r="BI146" s="29">
        <f>BI35-BG35</f>
        <v>12.029205917720219</v>
      </c>
      <c r="BO146" s="24" t="str">
        <f t="shared" ref="BO146" si="345">BO35</f>
        <v>All occupations</v>
      </c>
      <c r="BP146" s="29">
        <f>BQ35-BP35</f>
        <v>20.424387241369345</v>
      </c>
      <c r="BQ146" s="29">
        <f t="shared" ref="BQ146" si="346">BR35-BQ35</f>
        <v>-43.035775695676364</v>
      </c>
      <c r="BR146" s="29">
        <f>BS35-BR35</f>
        <v>14.833669964344267</v>
      </c>
      <c r="BS146" s="29">
        <f>BT35-BS35</f>
        <v>-34.965038688194369</v>
      </c>
      <c r="BT146" s="29">
        <f>BT35-BR35</f>
        <v>-20.131368723850102</v>
      </c>
      <c r="BZ146" s="24" t="str">
        <f t="shared" ref="BZ146" si="347">BZ35</f>
        <v>All occupations</v>
      </c>
      <c r="CA146" s="70">
        <f>CB35-CA35</f>
        <v>-10.872807203059438</v>
      </c>
      <c r="CB146" s="70">
        <f t="shared" ref="CB146" si="348">CC35-CB35</f>
        <v>-16.529734948306583</v>
      </c>
      <c r="CC146" s="70">
        <f>CD35-CC35</f>
        <v>-21.846037182397055</v>
      </c>
      <c r="CD146" s="70">
        <f>CE35-CD35</f>
        <v>-53.805408360764233</v>
      </c>
      <c r="CE146" s="70">
        <f>CE35-CC35</f>
        <v>-75.651445543161287</v>
      </c>
      <c r="CK146" s="24" t="str">
        <f t="shared" ref="CK146" si="349">CK35</f>
        <v>All occupations</v>
      </c>
      <c r="CL146" s="70">
        <f>CM35-CL35</f>
        <v>-16.972342691222892</v>
      </c>
      <c r="CM146" s="70">
        <f t="shared" ref="CM146" si="350">CN35-CM35</f>
        <v>-0.97207713776941773</v>
      </c>
      <c r="CN146" s="70">
        <f>CO35-CN35</f>
        <v>-30.90100870291883</v>
      </c>
      <c r="CO146" s="70">
        <f>CP35-CO35</f>
        <v>-20.465129251457455</v>
      </c>
      <c r="CP146" s="70">
        <f>CP35-CN35</f>
        <v>-51.366137954376285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Midlands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1.2899695736446868</v>
      </c>
      <c r="C8" s="69">
        <f>'Basic T2'!O8</f>
        <v>11.512229914271428</v>
      </c>
      <c r="D8" s="69">
        <f>'Basic T2'!Z8</f>
        <v>26.433684925956054</v>
      </c>
      <c r="E8" s="69">
        <f>'Basic T2'!AK8</f>
        <v>5.1048239357632026</v>
      </c>
      <c r="F8" s="69">
        <f>'Basic T2'!AV8</f>
        <v>7.2286578851740231</v>
      </c>
      <c r="G8" s="69">
        <f>'Basic T2'!BG8</f>
        <v>17.888276003021492</v>
      </c>
      <c r="H8" s="69">
        <f>'Basic T2'!BR8</f>
        <v>13.652267846278903</v>
      </c>
      <c r="I8" s="69">
        <f>'Basic T2'!CC8</f>
        <v>10.063242955221561</v>
      </c>
      <c r="J8" s="69">
        <f>'Basic T2'!CN8</f>
        <v>3.1396717096150648</v>
      </c>
      <c r="K8" s="309">
        <f>SUM(B8:J8)</f>
        <v>96.312824748946397</v>
      </c>
      <c r="L8" s="97"/>
      <c r="M8" s="97">
        <f t="shared" ref="M8:M33" si="0">B8/B$35*100</f>
        <v>6.0816871598627023</v>
      </c>
      <c r="N8" s="97">
        <f t="shared" ref="N8:N33" si="1">C8/C$35*100</f>
        <v>7.8960029406435499</v>
      </c>
      <c r="O8" s="97">
        <f t="shared" ref="O8:O33" si="2">D8/D$35*100</f>
        <v>9.7168510490556752</v>
      </c>
      <c r="P8" s="97">
        <f t="shared" ref="P8:P33" si="3">E8/E$35*100</f>
        <v>6.492203601445425</v>
      </c>
      <c r="Q8" s="97">
        <f t="shared" ref="Q8:Q33" si="4">F8/F$35*100</f>
        <v>9.4809587719000259</v>
      </c>
      <c r="R8" s="97">
        <f t="shared" ref="R8:R33" si="5">G8/G$35*100</f>
        <v>6.3229509197477825</v>
      </c>
      <c r="S8" s="97">
        <f t="shared" ref="S8:S33" si="6">H8/H$35*100</f>
        <v>5.0371737849722669</v>
      </c>
      <c r="T8" s="97">
        <f t="shared" ref="T8:T33" si="7">I8/I$35*100</f>
        <v>6.0830592575331375</v>
      </c>
      <c r="U8" s="97">
        <f t="shared" ref="U8:U33" si="8">J8/J$35*100</f>
        <v>3.6406525027322392</v>
      </c>
      <c r="V8" s="97">
        <f t="shared" ref="V8:V33" si="9">K8/K$35*100</f>
        <v>6.8817830482701297</v>
      </c>
      <c r="W8" s="97"/>
      <c r="X8" s="97">
        <f t="shared" ref="X8:X32" si="10">IF($K8&gt;0,B8/$K8*100,0)</f>
        <v>1.3393538991377141</v>
      </c>
      <c r="Y8" s="97">
        <f t="shared" ref="Y8:AG23" si="11">IF($K8&gt;0,C8/$K8*100,0)</f>
        <v>11.952956363059391</v>
      </c>
      <c r="Z8" s="97">
        <f t="shared" si="11"/>
        <v>27.445654298749268</v>
      </c>
      <c r="AA8" s="97">
        <f t="shared" si="11"/>
        <v>5.3002535737786527</v>
      </c>
      <c r="AB8" s="97">
        <f t="shared" si="11"/>
        <v>7.5053949502743658</v>
      </c>
      <c r="AC8" s="97">
        <f t="shared" si="11"/>
        <v>18.573098701704499</v>
      </c>
      <c r="AD8" s="97">
        <f t="shared" si="11"/>
        <v>14.174922064497181</v>
      </c>
      <c r="AE8" s="97">
        <f t="shared" si="11"/>
        <v>10.448497364139085</v>
      </c>
      <c r="AF8" s="97">
        <f>IF($K8&gt;0,J8/$K8*100,0)</f>
        <v>3.2598687846598655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0.39064822088544582</v>
      </c>
      <c r="C9" s="69">
        <f>'Basic T2'!O9</f>
        <v>3.9286563970083548</v>
      </c>
      <c r="D9" s="69">
        <f>'Basic T2'!Z9</f>
        <v>8.3401415189582835</v>
      </c>
      <c r="E9" s="69">
        <f>'Basic T2'!AK9</f>
        <v>2.4153439800708032</v>
      </c>
      <c r="F9" s="69">
        <f>'Basic T2'!AV9</f>
        <v>2.6967858824945599</v>
      </c>
      <c r="G9" s="69">
        <f>'Basic T2'!BG9</f>
        <v>6.3718382598832433</v>
      </c>
      <c r="H9" s="69">
        <f>'Basic T2'!BR9</f>
        <v>7.0614701245840843</v>
      </c>
      <c r="I9" s="69">
        <f>'Basic T2'!CC9</f>
        <v>4.7107914496189922</v>
      </c>
      <c r="J9" s="69">
        <f>'Basic T2'!CN9</f>
        <v>2.0556756756098382</v>
      </c>
      <c r="K9" s="309">
        <f>SUM(B9:J9)</f>
        <v>37.97135150911361</v>
      </c>
      <c r="L9" s="97"/>
      <c r="M9" s="97">
        <f t="shared" si="0"/>
        <v>1.8417490749565713</v>
      </c>
      <c r="N9" s="97">
        <f t="shared" si="1"/>
        <v>2.6945850364837209</v>
      </c>
      <c r="O9" s="97">
        <f t="shared" si="2"/>
        <v>3.0657819027035078</v>
      </c>
      <c r="P9" s="97">
        <f t="shared" si="3"/>
        <v>3.0717817271401748</v>
      </c>
      <c r="Q9" s="97">
        <f t="shared" si="4"/>
        <v>3.5370488097124024</v>
      </c>
      <c r="R9" s="97">
        <f t="shared" si="5"/>
        <v>2.2522472584282425</v>
      </c>
      <c r="S9" s="97">
        <f t="shared" si="6"/>
        <v>2.6054171069178667</v>
      </c>
      <c r="T9" s="97">
        <f t="shared" si="7"/>
        <v>2.8475933320325808</v>
      </c>
      <c r="U9" s="97">
        <f t="shared" si="8"/>
        <v>2.3836889603124489</v>
      </c>
      <c r="V9" s="97">
        <f t="shared" si="9"/>
        <v>2.7131444209685376</v>
      </c>
      <c r="W9" s="97"/>
      <c r="X9" s="97">
        <f t="shared" si="10"/>
        <v>1.0287972520327207</v>
      </c>
      <c r="Y9" s="97">
        <f t="shared" si="11"/>
        <v>10.346369673108494</v>
      </c>
      <c r="Z9" s="97">
        <f t="shared" si="11"/>
        <v>21.964299893188009</v>
      </c>
      <c r="AA9" s="97">
        <f t="shared" si="11"/>
        <v>6.3609639480203635</v>
      </c>
      <c r="AB9" s="97">
        <f t="shared" si="11"/>
        <v>7.1021593262154408</v>
      </c>
      <c r="AC9" s="97">
        <f t="shared" si="11"/>
        <v>16.780646478579833</v>
      </c>
      <c r="AD9" s="97">
        <f t="shared" si="11"/>
        <v>18.596836414656561</v>
      </c>
      <c r="AE9" s="97">
        <f t="shared" si="11"/>
        <v>12.406172712836787</v>
      </c>
      <c r="AF9" s="97">
        <f t="shared" si="11"/>
        <v>5.4137543013617773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3.8060528645212197</v>
      </c>
      <c r="C10" s="69">
        <f>'Basic T2'!O10</f>
        <v>14.683876832539905</v>
      </c>
      <c r="D10" s="69">
        <f>'Basic T2'!Z10</f>
        <v>26.401686396517672</v>
      </c>
      <c r="E10" s="69">
        <f>'Basic T2'!AK10</f>
        <v>2.7237313383187978</v>
      </c>
      <c r="F10" s="69">
        <f>'Basic T2'!AV10</f>
        <v>7.3926202679328066</v>
      </c>
      <c r="G10" s="69">
        <f>'Basic T2'!BG10</f>
        <v>11.144340460863855</v>
      </c>
      <c r="H10" s="69">
        <f>'Basic T2'!BR10</f>
        <v>8.0409723297267099</v>
      </c>
      <c r="I10" s="69">
        <f>'Basic T2'!CC10</f>
        <v>4.7318273389947096</v>
      </c>
      <c r="J10" s="69">
        <f>'Basic T2'!CN10</f>
        <v>1.7257620579328976</v>
      </c>
      <c r="K10" s="309">
        <f t="shared" ref="K10:K32" si="12">SUM(B10:J10)</f>
        <v>80.650869887348577</v>
      </c>
      <c r="L10" s="97"/>
      <c r="M10" s="97">
        <f t="shared" si="0"/>
        <v>17.944006826856448</v>
      </c>
      <c r="N10" s="97">
        <f t="shared" si="1"/>
        <v>10.07137066521317</v>
      </c>
      <c r="O10" s="97">
        <f t="shared" si="2"/>
        <v>9.7050885972744521</v>
      </c>
      <c r="P10" s="97">
        <f t="shared" si="3"/>
        <v>3.4639820347416834</v>
      </c>
      <c r="Q10" s="97">
        <f t="shared" si="4"/>
        <v>9.6960084555026818</v>
      </c>
      <c r="R10" s="97">
        <f t="shared" si="5"/>
        <v>3.9391788093553206</v>
      </c>
      <c r="S10" s="97">
        <f t="shared" si="6"/>
        <v>2.9668166110604526</v>
      </c>
      <c r="T10" s="97">
        <f t="shared" si="7"/>
        <v>2.8603091694794949</v>
      </c>
      <c r="U10" s="97">
        <f t="shared" si="8"/>
        <v>2.0011327732427318</v>
      </c>
      <c r="V10" s="97">
        <f t="shared" si="9"/>
        <v>5.7626986921600682</v>
      </c>
      <c r="W10" s="97"/>
      <c r="X10" s="97">
        <f t="shared" si="10"/>
        <v>4.7191714978864248</v>
      </c>
      <c r="Y10" s="97">
        <f t="shared" si="11"/>
        <v>18.206718480594237</v>
      </c>
      <c r="Z10" s="97">
        <f t="shared" si="11"/>
        <v>32.735773877448551</v>
      </c>
      <c r="AA10" s="97">
        <f t="shared" si="11"/>
        <v>3.3771877998628503</v>
      </c>
      <c r="AB10" s="97">
        <f t="shared" si="11"/>
        <v>9.1662002880547497</v>
      </c>
      <c r="AC10" s="97">
        <f t="shared" si="11"/>
        <v>13.818004041903123</v>
      </c>
      <c r="AD10" s="97">
        <f t="shared" si="11"/>
        <v>9.9700999393536236</v>
      </c>
      <c r="AE10" s="97">
        <f t="shared" si="11"/>
        <v>5.8670505917717009</v>
      </c>
      <c r="AF10" s="97">
        <f t="shared" si="11"/>
        <v>2.1397934831247394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4.6416466270257182</v>
      </c>
      <c r="C11" s="69">
        <f>'Basic T2'!O11</f>
        <v>14.005549932343957</v>
      </c>
      <c r="D11" s="69">
        <f>'Basic T2'!Z11</f>
        <v>26.532052045758192</v>
      </c>
      <c r="E11" s="69">
        <f>'Basic T2'!AK11</f>
        <v>8.9493401994667892</v>
      </c>
      <c r="F11" s="69">
        <f>'Basic T2'!AV11</f>
        <v>1.7576455410389529</v>
      </c>
      <c r="G11" s="69">
        <f>'Basic T2'!BG11</f>
        <v>7.4558120751363886</v>
      </c>
      <c r="H11" s="69">
        <f>'Basic T2'!BR11</f>
        <v>5.3853902326265608</v>
      </c>
      <c r="I11" s="69">
        <f>'Basic T2'!CC11</f>
        <v>2.589431651607486</v>
      </c>
      <c r="J11" s="69">
        <f>'Basic T2'!CN11</f>
        <v>0.799450879372546</v>
      </c>
      <c r="K11" s="309">
        <f t="shared" si="12"/>
        <v>72.116319184376579</v>
      </c>
      <c r="L11" s="97"/>
      <c r="M11" s="97">
        <f t="shared" si="0"/>
        <v>21.883494982322603</v>
      </c>
      <c r="N11" s="97">
        <f t="shared" si="1"/>
        <v>9.6061201239583376</v>
      </c>
      <c r="O11" s="97">
        <f t="shared" si="2"/>
        <v>9.7530101639849534</v>
      </c>
      <c r="P11" s="97">
        <f t="shared" si="3"/>
        <v>11.381575428389805</v>
      </c>
      <c r="Q11" s="97">
        <f t="shared" si="4"/>
        <v>2.3052916841426994</v>
      </c>
      <c r="R11" s="97">
        <f t="shared" si="5"/>
        <v>2.6353983922199893</v>
      </c>
      <c r="S11" s="97">
        <f t="shared" si="6"/>
        <v>1.9870066136320388</v>
      </c>
      <c r="T11" s="97">
        <f t="shared" si="7"/>
        <v>1.5652674043695924</v>
      </c>
      <c r="U11" s="97">
        <f t="shared" si="8"/>
        <v>0.92701502385929058</v>
      </c>
      <c r="V11" s="97">
        <f t="shared" si="9"/>
        <v>5.1528845110745207</v>
      </c>
      <c r="W11" s="97"/>
      <c r="X11" s="97">
        <f t="shared" si="10"/>
        <v>6.4363332454040361</v>
      </c>
      <c r="Y11" s="97">
        <f t="shared" si="11"/>
        <v>19.420777558733402</v>
      </c>
      <c r="Z11" s="97">
        <f t="shared" si="11"/>
        <v>36.790635387151241</v>
      </c>
      <c r="AA11" s="97">
        <f t="shared" si="11"/>
        <v>12.409590922945485</v>
      </c>
      <c r="AB11" s="97">
        <f t="shared" si="11"/>
        <v>2.4372368985517117</v>
      </c>
      <c r="AC11" s="97">
        <f t="shared" si="11"/>
        <v>10.338592096019829</v>
      </c>
      <c r="AD11" s="97">
        <f t="shared" si="11"/>
        <v>7.4676443467087852</v>
      </c>
      <c r="AE11" s="97">
        <f t="shared" si="11"/>
        <v>3.5906320246145693</v>
      </c>
      <c r="AF11" s="97">
        <f t="shared" si="11"/>
        <v>1.1085575198709541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5.8629337478955357</v>
      </c>
      <c r="C12" s="69">
        <f>'Basic T2'!O12</f>
        <v>34.322654826816795</v>
      </c>
      <c r="D12" s="69">
        <f>'Basic T2'!Z12</f>
        <v>16.834388277172231</v>
      </c>
      <c r="E12" s="69">
        <f>'Basic T2'!AK12</f>
        <v>1.2645239562645383</v>
      </c>
      <c r="F12" s="69">
        <f>'Basic T2'!AV12</f>
        <v>0.60874456826065326</v>
      </c>
      <c r="G12" s="69">
        <f>'Basic T2'!BG12</f>
        <v>2.6447924078944571</v>
      </c>
      <c r="H12" s="69">
        <f>'Basic T2'!BR12</f>
        <v>2.0414929962351955</v>
      </c>
      <c r="I12" s="69">
        <f>'Basic T2'!CC12</f>
        <v>1.4278156204319989</v>
      </c>
      <c r="J12" s="69">
        <f>'Basic T2'!CN12</f>
        <v>0.57527833036587939</v>
      </c>
      <c r="K12" s="309">
        <f t="shared" si="12"/>
        <v>65.582624731337276</v>
      </c>
      <c r="L12" s="97"/>
      <c r="M12" s="97">
        <f t="shared" si="0"/>
        <v>27.641372030937017</v>
      </c>
      <c r="N12" s="97">
        <f t="shared" si="1"/>
        <v>23.541206652524572</v>
      </c>
      <c r="O12" s="97">
        <f t="shared" si="2"/>
        <v>6.1882118913594972</v>
      </c>
      <c r="P12" s="97">
        <f t="shared" si="3"/>
        <v>1.6081939526768958</v>
      </c>
      <c r="Q12" s="97">
        <f t="shared" si="4"/>
        <v>0.7984168355974689</v>
      </c>
      <c r="R12" s="97">
        <f t="shared" si="5"/>
        <v>0.93485211124948908</v>
      </c>
      <c r="S12" s="97">
        <f t="shared" si="6"/>
        <v>0.75323419659124768</v>
      </c>
      <c r="T12" s="97">
        <f t="shared" si="7"/>
        <v>0.86309026489444063</v>
      </c>
      <c r="U12" s="97">
        <f t="shared" si="8"/>
        <v>0.66707244798881926</v>
      </c>
      <c r="V12" s="97">
        <f t="shared" si="9"/>
        <v>4.6860363229260953</v>
      </c>
      <c r="W12" s="97"/>
      <c r="X12" s="97">
        <f t="shared" si="10"/>
        <v>8.9397668542748274</v>
      </c>
      <c r="Y12" s="97">
        <f t="shared" si="11"/>
        <v>52.334981967283831</v>
      </c>
      <c r="Z12" s="97">
        <f t="shared" si="11"/>
        <v>25.668976113925297</v>
      </c>
      <c r="AA12" s="97">
        <f t="shared" si="11"/>
        <v>1.9281386822267761</v>
      </c>
      <c r="AB12" s="97">
        <f t="shared" si="11"/>
        <v>0.92821013302594679</v>
      </c>
      <c r="AC12" s="97">
        <f t="shared" si="11"/>
        <v>4.0327638894127684</v>
      </c>
      <c r="AD12" s="97">
        <f t="shared" si="11"/>
        <v>3.1128564991082328</v>
      </c>
      <c r="AE12" s="97">
        <f t="shared" si="11"/>
        <v>2.1771248501887839</v>
      </c>
      <c r="AF12" s="97">
        <f t="shared" si="11"/>
        <v>0.8771810105535387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1.4933384901636293</v>
      </c>
      <c r="C13" s="69">
        <f>'Basic T2'!O13</f>
        <v>18.51362310398115</v>
      </c>
      <c r="D13" s="69">
        <f>'Basic T2'!Z13</f>
        <v>31.727053233763112</v>
      </c>
      <c r="E13" s="69">
        <f>'Basic T2'!AK13</f>
        <v>3.158780414733469</v>
      </c>
      <c r="F13" s="69">
        <f>'Basic T2'!AV13</f>
        <v>4.979911868789463</v>
      </c>
      <c r="G13" s="69">
        <f>'Basic T2'!BG13</f>
        <v>12.235555051877876</v>
      </c>
      <c r="H13" s="69">
        <f>'Basic T2'!BR13</f>
        <v>7.7655747255155259</v>
      </c>
      <c r="I13" s="69">
        <f>'Basic T2'!CC13</f>
        <v>4.8075897698605496</v>
      </c>
      <c r="J13" s="69">
        <f>'Basic T2'!CN13</f>
        <v>1.9175426825161481</v>
      </c>
      <c r="K13" s="309">
        <f t="shared" si="12"/>
        <v>86.598969341200927</v>
      </c>
      <c r="L13" s="97"/>
      <c r="M13" s="97">
        <f t="shared" si="0"/>
        <v>7.0404897189136948</v>
      </c>
      <c r="N13" s="97">
        <f t="shared" si="1"/>
        <v>12.698115270420482</v>
      </c>
      <c r="O13" s="97">
        <f t="shared" si="2"/>
        <v>11.662658890029356</v>
      </c>
      <c r="P13" s="97">
        <f t="shared" si="3"/>
        <v>4.017267949446313</v>
      </c>
      <c r="Q13" s="97">
        <f t="shared" si="4"/>
        <v>6.5315498209598655</v>
      </c>
      <c r="R13" s="97">
        <f t="shared" si="5"/>
        <v>4.3248893328696543</v>
      </c>
      <c r="S13" s="97">
        <f t="shared" si="6"/>
        <v>2.8652052445097405</v>
      </c>
      <c r="T13" s="97">
        <f t="shared" si="7"/>
        <v>2.9061062707223431</v>
      </c>
      <c r="U13" s="97">
        <f t="shared" si="8"/>
        <v>2.2235148167940828</v>
      </c>
      <c r="V13" s="97">
        <f t="shared" si="9"/>
        <v>6.1877047087279058</v>
      </c>
      <c r="W13" s="97"/>
      <c r="X13" s="97">
        <f t="shared" si="10"/>
        <v>1.7244298650713248</v>
      </c>
      <c r="Y13" s="97">
        <f t="shared" si="11"/>
        <v>21.378572106369145</v>
      </c>
      <c r="Z13" s="97">
        <f t="shared" si="11"/>
        <v>36.636756159023278</v>
      </c>
      <c r="AA13" s="97">
        <f t="shared" si="11"/>
        <v>3.6475958533499839</v>
      </c>
      <c r="AB13" s="97">
        <f t="shared" si="11"/>
        <v>5.7505440384267779</v>
      </c>
      <c r="AC13" s="97">
        <f t="shared" si="11"/>
        <v>14.128984611433019</v>
      </c>
      <c r="AD13" s="97">
        <f t="shared" si="11"/>
        <v>8.9672830803783263</v>
      </c>
      <c r="AE13" s="97">
        <f t="shared" si="11"/>
        <v>5.5515554127654694</v>
      </c>
      <c r="AF13" s="97">
        <f t="shared" si="11"/>
        <v>2.2142788731826681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0.44868847528814837</v>
      </c>
      <c r="C14" s="69">
        <f>'Basic T2'!O14</f>
        <v>2.8779294261192017</v>
      </c>
      <c r="D14" s="69">
        <f>'Basic T2'!Z14</f>
        <v>6.5723782521374057</v>
      </c>
      <c r="E14" s="69">
        <f>'Basic T2'!AK14</f>
        <v>1.287875821709775</v>
      </c>
      <c r="F14" s="69">
        <f>'Basic T2'!AV14</f>
        <v>2.7319105924336475</v>
      </c>
      <c r="G14" s="69">
        <f>'Basic T2'!BG14</f>
        <v>4.6009255631946031</v>
      </c>
      <c r="H14" s="69">
        <f>'Basic T2'!BR14</f>
        <v>3.8302954974826591</v>
      </c>
      <c r="I14" s="69">
        <f>'Basic T2'!CC14</f>
        <v>3.0859336512797526</v>
      </c>
      <c r="J14" s="69">
        <f>'Basic T2'!CN14</f>
        <v>0.98603554239775193</v>
      </c>
      <c r="K14" s="309">
        <f t="shared" si="12"/>
        <v>26.421972822042946</v>
      </c>
      <c r="L14" s="97"/>
      <c r="M14" s="97">
        <f t="shared" si="0"/>
        <v>2.115385505743665</v>
      </c>
      <c r="N14" s="97">
        <f t="shared" si="1"/>
        <v>1.9739129066065004</v>
      </c>
      <c r="O14" s="97">
        <f t="shared" si="2"/>
        <v>2.4159635969392665</v>
      </c>
      <c r="P14" s="97">
        <f t="shared" si="3"/>
        <v>1.6378923451879333</v>
      </c>
      <c r="Q14" s="97">
        <f t="shared" si="4"/>
        <v>3.5831176556997675</v>
      </c>
      <c r="R14" s="97">
        <f t="shared" si="5"/>
        <v>1.626284529407898</v>
      </c>
      <c r="S14" s="97">
        <f t="shared" si="6"/>
        <v>1.4132350966052678</v>
      </c>
      <c r="T14" s="97">
        <f t="shared" si="7"/>
        <v>1.865394420971429</v>
      </c>
      <c r="U14" s="97">
        <f t="shared" si="8"/>
        <v>1.1433720137744721</v>
      </c>
      <c r="V14" s="97">
        <f t="shared" si="9"/>
        <v>1.8879135270152934</v>
      </c>
      <c r="W14" s="97"/>
      <c r="X14" s="97">
        <f t="shared" si="10"/>
        <v>1.698164169307687</v>
      </c>
      <c r="Y14" s="97">
        <f t="shared" si="11"/>
        <v>10.892182220845537</v>
      </c>
      <c r="Z14" s="97">
        <f t="shared" si="11"/>
        <v>24.874668884127743</v>
      </c>
      <c r="AA14" s="97">
        <f t="shared" si="11"/>
        <v>4.8742606405050282</v>
      </c>
      <c r="AB14" s="97">
        <f t="shared" si="11"/>
        <v>10.339540543901053</v>
      </c>
      <c r="AC14" s="97">
        <f t="shared" si="11"/>
        <v>17.413255225802853</v>
      </c>
      <c r="AD14" s="97">
        <f t="shared" si="11"/>
        <v>14.496629465484784</v>
      </c>
      <c r="AE14" s="97">
        <f t="shared" si="11"/>
        <v>11.67942179058357</v>
      </c>
      <c r="AF14" s="97">
        <f t="shared" si="11"/>
        <v>3.7318770594417399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0.10904575630651231</v>
      </c>
      <c r="C15" s="69">
        <f>'Basic T2'!O15</f>
        <v>3.4635304159056863</v>
      </c>
      <c r="D15" s="69">
        <f>'Basic T2'!Z15</f>
        <v>9.5098839333977025</v>
      </c>
      <c r="E15" s="69">
        <f>'Basic T2'!AK15</f>
        <v>4.9562509182112935</v>
      </c>
      <c r="F15" s="69">
        <f>'Basic T2'!AV15</f>
        <v>1.3587136254455612</v>
      </c>
      <c r="G15" s="69">
        <f>'Basic T2'!BG15</f>
        <v>5.4798874259020227</v>
      </c>
      <c r="H15" s="69">
        <f>'Basic T2'!BR15</f>
        <v>3.8503396747708569</v>
      </c>
      <c r="I15" s="69">
        <f>'Basic T2'!CC15</f>
        <v>1.2529281185546377</v>
      </c>
      <c r="J15" s="69">
        <f>'Basic T2'!CN15</f>
        <v>0.33822947009428278</v>
      </c>
      <c r="K15" s="309">
        <f t="shared" si="12"/>
        <v>30.318809338588554</v>
      </c>
      <c r="L15" s="97"/>
      <c r="M15" s="97">
        <f t="shared" si="0"/>
        <v>0.51410683594115703</v>
      </c>
      <c r="N15" s="97">
        <f t="shared" si="1"/>
        <v>2.3755646432232016</v>
      </c>
      <c r="O15" s="97">
        <f t="shared" si="2"/>
        <v>3.4957716237245737</v>
      </c>
      <c r="P15" s="97">
        <f t="shared" si="3"/>
        <v>6.3032516822870397</v>
      </c>
      <c r="Q15" s="97">
        <f t="shared" si="4"/>
        <v>1.7820608016446555</v>
      </c>
      <c r="R15" s="97">
        <f t="shared" si="5"/>
        <v>1.9369702946146945</v>
      </c>
      <c r="S15" s="97">
        <f t="shared" si="6"/>
        <v>1.4206306447672508</v>
      </c>
      <c r="T15" s="97">
        <f t="shared" si="7"/>
        <v>0.75737374368395749</v>
      </c>
      <c r="U15" s="97">
        <f t="shared" si="8"/>
        <v>0.3921989560327378</v>
      </c>
      <c r="V15" s="97">
        <f t="shared" si="9"/>
        <v>2.1663518715591952</v>
      </c>
      <c r="W15" s="97"/>
      <c r="X15" s="97">
        <f t="shared" si="10"/>
        <v>0.35966371597489905</v>
      </c>
      <c r="Y15" s="97">
        <f t="shared" si="11"/>
        <v>11.423701957508751</v>
      </c>
      <c r="Z15" s="97">
        <f t="shared" si="11"/>
        <v>31.366284299607727</v>
      </c>
      <c r="AA15" s="97">
        <f t="shared" si="11"/>
        <v>16.347115953208551</v>
      </c>
      <c r="AB15" s="97">
        <f t="shared" si="11"/>
        <v>4.4814214511921664</v>
      </c>
      <c r="AC15" s="97">
        <f t="shared" si="11"/>
        <v>18.074217112897781</v>
      </c>
      <c r="AD15" s="97">
        <f t="shared" si="11"/>
        <v>12.699508189031356</v>
      </c>
      <c r="AE15" s="97">
        <f t="shared" si="11"/>
        <v>4.1325109589971971</v>
      </c>
      <c r="AF15" s="97">
        <f t="shared" si="11"/>
        <v>1.1155763615815808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6.3160347111061332E-2</v>
      </c>
      <c r="C16" s="69">
        <f>'Basic T2'!O16</f>
        <v>0.81312370495097153</v>
      </c>
      <c r="D16" s="69">
        <f>'Basic T2'!Z16</f>
        <v>3.6863845112404303</v>
      </c>
      <c r="E16" s="69">
        <f>'Basic T2'!AK16</f>
        <v>1.0410516965279761</v>
      </c>
      <c r="F16" s="69">
        <f>'Basic T2'!AV16</f>
        <v>0.82366328465139593</v>
      </c>
      <c r="G16" s="69">
        <f>'Basic T2'!BG16</f>
        <v>2.9464554451303537</v>
      </c>
      <c r="H16" s="69">
        <f>'Basic T2'!BR16</f>
        <v>3.4875160777199543</v>
      </c>
      <c r="I16" s="69">
        <f>'Basic T2'!CC16</f>
        <v>1.8864483764337781</v>
      </c>
      <c r="J16" s="69">
        <f>'Basic T2'!CN16</f>
        <v>0.40545784498483545</v>
      </c>
      <c r="K16" s="309">
        <f t="shared" si="12"/>
        <v>15.153261288750757</v>
      </c>
      <c r="L16" s="97"/>
      <c r="M16" s="97">
        <f t="shared" si="0"/>
        <v>0.29777560640636991</v>
      </c>
      <c r="N16" s="97">
        <f t="shared" si="1"/>
        <v>0.55770491149074464</v>
      </c>
      <c r="O16" s="97">
        <f t="shared" si="2"/>
        <v>1.3550910251675259</v>
      </c>
      <c r="P16" s="97">
        <f t="shared" si="3"/>
        <v>1.323986812971117</v>
      </c>
      <c r="Q16" s="97">
        <f t="shared" si="4"/>
        <v>1.08029979669174</v>
      </c>
      <c r="R16" s="97">
        <f t="shared" si="5"/>
        <v>1.0414806414903264</v>
      </c>
      <c r="S16" s="97">
        <f t="shared" si="6"/>
        <v>1.2867623723151917</v>
      </c>
      <c r="T16" s="97">
        <f t="shared" si="7"/>
        <v>1.1403259676016833</v>
      </c>
      <c r="U16" s="97">
        <f t="shared" si="8"/>
        <v>0.47015460679404614</v>
      </c>
      <c r="V16" s="97">
        <f t="shared" si="9"/>
        <v>1.0827369764593444</v>
      </c>
      <c r="W16" s="97"/>
      <c r="X16" s="97">
        <f t="shared" si="10"/>
        <v>0.41681025561110946</v>
      </c>
      <c r="Y16" s="97">
        <f t="shared" si="11"/>
        <v>5.3659980479225666</v>
      </c>
      <c r="Z16" s="97">
        <f t="shared" si="11"/>
        <v>24.327334169160476</v>
      </c>
      <c r="AA16" s="97">
        <f t="shared" si="11"/>
        <v>6.8701494463163248</v>
      </c>
      <c r="AB16" s="97">
        <f t="shared" si="11"/>
        <v>5.4355512582816363</v>
      </c>
      <c r="AC16" s="97">
        <f t="shared" si="11"/>
        <v>19.444365070888718</v>
      </c>
      <c r="AD16" s="97">
        <f t="shared" si="11"/>
        <v>23.01495375328189</v>
      </c>
      <c r="AE16" s="97">
        <f t="shared" si="11"/>
        <v>12.44912458438376</v>
      </c>
      <c r="AF16" s="97">
        <f t="shared" si="11"/>
        <v>2.6757134141535124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0.21813205785926185</v>
      </c>
      <c r="C17" s="69">
        <f>'Basic T2'!O17</f>
        <v>4.0723525105848726</v>
      </c>
      <c r="D17" s="69">
        <f>'Basic T2'!Z17</f>
        <v>8.6194703361928333</v>
      </c>
      <c r="E17" s="69">
        <f>'Basic T2'!AK17</f>
        <v>1.2634915197745704</v>
      </c>
      <c r="F17" s="69">
        <f>'Basic T2'!AV17</f>
        <v>1.3704865878417405</v>
      </c>
      <c r="G17" s="69">
        <f>'Basic T2'!BG17</f>
        <v>3.8232911265422689</v>
      </c>
      <c r="H17" s="69">
        <f>'Basic T2'!BR17</f>
        <v>1.7583572964527479</v>
      </c>
      <c r="I17" s="69">
        <f>'Basic T2'!CC17</f>
        <v>1.387909908284306</v>
      </c>
      <c r="J17" s="69">
        <f>'Basic T2'!CN17</f>
        <v>0.88576172480810833</v>
      </c>
      <c r="K17" s="309">
        <f t="shared" si="12"/>
        <v>23.399253068340713</v>
      </c>
      <c r="L17" s="97"/>
      <c r="M17" s="97">
        <f t="shared" si="0"/>
        <v>1.0284048263936081</v>
      </c>
      <c r="N17" s="97">
        <f t="shared" si="1"/>
        <v>2.7931432605470423</v>
      </c>
      <c r="O17" s="97">
        <f t="shared" si="2"/>
        <v>3.1684613633379146</v>
      </c>
      <c r="P17" s="97">
        <f t="shared" si="3"/>
        <v>1.6068809224954874</v>
      </c>
      <c r="Q17" s="97">
        <f t="shared" si="4"/>
        <v>1.7975019766005538</v>
      </c>
      <c r="R17" s="97">
        <f t="shared" si="5"/>
        <v>1.3514148675339475</v>
      </c>
      <c r="S17" s="97">
        <f t="shared" si="6"/>
        <v>0.6487677635712823</v>
      </c>
      <c r="T17" s="97">
        <f t="shared" si="7"/>
        <v>0.83896794043217382</v>
      </c>
      <c r="U17" s="97">
        <f t="shared" si="8"/>
        <v>1.0270980339668794</v>
      </c>
      <c r="V17" s="97">
        <f t="shared" si="9"/>
        <v>1.6719329282225364</v>
      </c>
      <c r="W17" s="97"/>
      <c r="X17" s="97">
        <f t="shared" si="10"/>
        <v>0.93221803799538971</v>
      </c>
      <c r="Y17" s="97">
        <f t="shared" si="11"/>
        <v>17.403771388304623</v>
      </c>
      <c r="Z17" s="97">
        <f t="shared" si="11"/>
        <v>36.836519144514973</v>
      </c>
      <c r="AA17" s="97">
        <f t="shared" si="11"/>
        <v>5.399708768841343</v>
      </c>
      <c r="AB17" s="97">
        <f t="shared" si="11"/>
        <v>5.8569672452323474</v>
      </c>
      <c r="AC17" s="97">
        <f t="shared" si="11"/>
        <v>16.339372523455449</v>
      </c>
      <c r="AD17" s="97">
        <f t="shared" si="11"/>
        <v>7.5145872875395874</v>
      </c>
      <c r="AE17" s="97">
        <f t="shared" si="11"/>
        <v>5.931428256409407</v>
      </c>
      <c r="AF17" s="97">
        <f t="shared" si="11"/>
        <v>3.7854273477068703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1.0842624920884534</v>
      </c>
      <c r="C18" s="69">
        <f>'Basic T2'!O18</f>
        <v>11.241224069884572</v>
      </c>
      <c r="D18" s="69">
        <f>'Basic T2'!Z18</f>
        <v>22.516420642140705</v>
      </c>
      <c r="E18" s="69">
        <f>'Basic T2'!AK18</f>
        <v>6.3940768328410202</v>
      </c>
      <c r="F18" s="69">
        <f>'Basic T2'!AV18</f>
        <v>5.527196093614231</v>
      </c>
      <c r="G18" s="69">
        <f>'Basic T2'!BG18</f>
        <v>16.171386845656869</v>
      </c>
      <c r="H18" s="69">
        <f>'Basic T2'!BR18</f>
        <v>12.60679904757421</v>
      </c>
      <c r="I18" s="69">
        <f>'Basic T2'!CC18</f>
        <v>7.7595715431103098</v>
      </c>
      <c r="J18" s="69">
        <f>'Basic T2'!CN18</f>
        <v>2.8040397176482368</v>
      </c>
      <c r="K18" s="309">
        <f t="shared" si="12"/>
        <v>86.104977284558615</v>
      </c>
      <c r="L18" s="97"/>
      <c r="M18" s="97">
        <f t="shared" si="0"/>
        <v>5.111861094075226</v>
      </c>
      <c r="N18" s="97">
        <f t="shared" si="1"/>
        <v>7.7101255771661688</v>
      </c>
      <c r="O18" s="97">
        <f t="shared" si="2"/>
        <v>8.2768901176819405</v>
      </c>
      <c r="P18" s="97">
        <f t="shared" si="3"/>
        <v>8.1318472810136164</v>
      </c>
      <c r="Q18" s="97">
        <f t="shared" si="4"/>
        <v>7.2493565361894063</v>
      </c>
      <c r="R18" s="97">
        <f t="shared" si="5"/>
        <v>5.7160838368142466</v>
      </c>
      <c r="S18" s="97">
        <f t="shared" si="6"/>
        <v>4.651435086820582</v>
      </c>
      <c r="T18" s="97">
        <f t="shared" si="7"/>
        <v>4.6905290590560549</v>
      </c>
      <c r="U18" s="97">
        <f t="shared" si="8"/>
        <v>3.2514654906605691</v>
      </c>
      <c r="V18" s="97">
        <f t="shared" si="9"/>
        <v>6.1524077877805388</v>
      </c>
      <c r="W18" s="97"/>
      <c r="X18" s="97">
        <f t="shared" si="10"/>
        <v>1.2592332363147798</v>
      </c>
      <c r="Y18" s="97">
        <f t="shared" si="11"/>
        <v>13.055254672136687</v>
      </c>
      <c r="Z18" s="97">
        <f t="shared" si="11"/>
        <v>26.14996409293359</v>
      </c>
      <c r="AA18" s="97">
        <f t="shared" si="11"/>
        <v>7.425908506670825</v>
      </c>
      <c r="AB18" s="97">
        <f t="shared" si="11"/>
        <v>6.4191365794662776</v>
      </c>
      <c r="AC18" s="97">
        <f t="shared" si="11"/>
        <v>18.781012846927396</v>
      </c>
      <c r="AD18" s="97">
        <f t="shared" si="11"/>
        <v>14.641196647565941</v>
      </c>
      <c r="AE18" s="97">
        <f t="shared" si="11"/>
        <v>9.0117572616813764</v>
      </c>
      <c r="AF18" s="97">
        <f t="shared" si="11"/>
        <v>3.2565361563031163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0.90623581600834835</v>
      </c>
      <c r="C19" s="69">
        <f>'Basic T2'!O19</f>
        <v>9.3932945830902863</v>
      </c>
      <c r="D19" s="69">
        <f>'Basic T2'!Z19</f>
        <v>28.559184812179311</v>
      </c>
      <c r="E19" s="69">
        <f>'Basic T2'!AK19</f>
        <v>10.049972733635133</v>
      </c>
      <c r="F19" s="69">
        <f>'Basic T2'!AV19</f>
        <v>9.9120098733994944</v>
      </c>
      <c r="G19" s="69">
        <f>'Basic T2'!BG19</f>
        <v>29.290654797746836</v>
      </c>
      <c r="H19" s="69">
        <f>'Basic T2'!BR19</f>
        <v>33.572303668048733</v>
      </c>
      <c r="I19" s="69">
        <f>'Basic T2'!CC19</f>
        <v>14.46671560708104</v>
      </c>
      <c r="J19" s="69">
        <f>'Basic T2'!CN19</f>
        <v>6.1639904391589724</v>
      </c>
      <c r="K19" s="309">
        <f t="shared" si="12"/>
        <v>142.31436233034816</v>
      </c>
      <c r="L19" s="97"/>
      <c r="M19" s="97">
        <f t="shared" si="0"/>
        <v>4.27253699515843</v>
      </c>
      <c r="N19" s="97">
        <f t="shared" si="1"/>
        <v>6.442668553593248</v>
      </c>
      <c r="O19" s="97">
        <f t="shared" si="2"/>
        <v>10.498171014738409</v>
      </c>
      <c r="P19" s="97">
        <f t="shared" si="3"/>
        <v>12.781335849534953</v>
      </c>
      <c r="Q19" s="97">
        <f t="shared" si="4"/>
        <v>13.000387962627205</v>
      </c>
      <c r="R19" s="97">
        <f t="shared" si="5"/>
        <v>10.353338279337017</v>
      </c>
      <c r="S19" s="97">
        <f t="shared" si="6"/>
        <v>12.386918411062107</v>
      </c>
      <c r="T19" s="97">
        <f t="shared" si="7"/>
        <v>8.7448836017708871</v>
      </c>
      <c r="U19" s="97">
        <f t="shared" si="8"/>
        <v>7.1475457610480717</v>
      </c>
      <c r="V19" s="97">
        <f t="shared" si="9"/>
        <v>10.168703584006105</v>
      </c>
      <c r="W19" s="97"/>
      <c r="X19" s="97">
        <f t="shared" si="10"/>
        <v>0.63678451083155085</v>
      </c>
      <c r="Y19" s="97">
        <f t="shared" si="11"/>
        <v>6.6003841279814317</v>
      </c>
      <c r="Z19" s="97">
        <f t="shared" si="11"/>
        <v>20.067675773922318</v>
      </c>
      <c r="AA19" s="97">
        <f t="shared" si="11"/>
        <v>7.0618120118520196</v>
      </c>
      <c r="AB19" s="97">
        <f t="shared" si="11"/>
        <v>6.9648696808205317</v>
      </c>
      <c r="AC19" s="97">
        <f t="shared" si="11"/>
        <v>20.581657619176699</v>
      </c>
      <c r="AD19" s="97">
        <f t="shared" si="11"/>
        <v>23.590242838680471</v>
      </c>
      <c r="AE19" s="97">
        <f t="shared" si="11"/>
        <v>10.16532370323951</v>
      </c>
      <c r="AF19" s="97">
        <f t="shared" si="11"/>
        <v>4.3312497334954632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6.6864362840488911E-2</v>
      </c>
      <c r="C20" s="69">
        <f>'Basic T2'!O20</f>
        <v>1.4434603865010542</v>
      </c>
      <c r="D20" s="69">
        <f>'Basic T2'!Z20</f>
        <v>4.2924604482735225</v>
      </c>
      <c r="E20" s="69">
        <f>'Basic T2'!AK20</f>
        <v>2.0612441144864437</v>
      </c>
      <c r="F20" s="69">
        <f>'Basic T2'!AV20</f>
        <v>1.6489178602323129</v>
      </c>
      <c r="G20" s="69">
        <f>'Basic T2'!BG20</f>
        <v>5.2185129833999673</v>
      </c>
      <c r="H20" s="69">
        <f>'Basic T2'!BR20</f>
        <v>5.8999529507362682</v>
      </c>
      <c r="I20" s="69">
        <f>'Basic T2'!CC20</f>
        <v>5.2022007964881958</v>
      </c>
      <c r="J20" s="69">
        <f>'Basic T2'!CN20</f>
        <v>2.1831043120732705</v>
      </c>
      <c r="K20" s="309">
        <f t="shared" si="12"/>
        <v>28.016718215031524</v>
      </c>
      <c r="L20" s="97"/>
      <c r="M20" s="97">
        <f t="shared" si="0"/>
        <v>0.31523854922442585</v>
      </c>
      <c r="N20" s="97">
        <f t="shared" si="1"/>
        <v>0.99003994372849646</v>
      </c>
      <c r="O20" s="97">
        <f t="shared" si="2"/>
        <v>1.5778806067587277</v>
      </c>
      <c r="P20" s="97">
        <f t="shared" si="3"/>
        <v>2.6214452509861896</v>
      </c>
      <c r="Q20" s="97">
        <f t="shared" si="4"/>
        <v>2.1626866977860595</v>
      </c>
      <c r="R20" s="97">
        <f t="shared" si="5"/>
        <v>1.8445825334163661</v>
      </c>
      <c r="S20" s="97">
        <f t="shared" si="6"/>
        <v>2.1768609194199784</v>
      </c>
      <c r="T20" s="97">
        <f t="shared" si="7"/>
        <v>3.1446419266071524</v>
      </c>
      <c r="U20" s="97">
        <f t="shared" si="8"/>
        <v>2.531450709682491</v>
      </c>
      <c r="V20" s="97">
        <f t="shared" si="9"/>
        <v>2.0018619221577141</v>
      </c>
      <c r="W20" s="97"/>
      <c r="X20" s="97">
        <f t="shared" si="10"/>
        <v>0.23865879767679166</v>
      </c>
      <c r="Y20" s="97">
        <f t="shared" si="11"/>
        <v>5.1521394312579023</v>
      </c>
      <c r="Z20" s="97">
        <f t="shared" si="11"/>
        <v>15.321067997073733</v>
      </c>
      <c r="AA20" s="97">
        <f t="shared" si="11"/>
        <v>7.3571932967528841</v>
      </c>
      <c r="AB20" s="97">
        <f t="shared" si="11"/>
        <v>5.8854782618602197</v>
      </c>
      <c r="AC20" s="97">
        <f t="shared" si="11"/>
        <v>18.626424920104068</v>
      </c>
      <c r="AD20" s="97">
        <f t="shared" si="11"/>
        <v>21.058686836386237</v>
      </c>
      <c r="AE20" s="97">
        <f t="shared" si="11"/>
        <v>18.568201873469647</v>
      </c>
      <c r="AF20" s="97">
        <f t="shared" si="11"/>
        <v>7.7921485854185155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1.8672009933938642E-2</v>
      </c>
      <c r="C21" s="69">
        <f>'Basic T2'!O21</f>
        <v>0.14588966929287339</v>
      </c>
      <c r="D21" s="69">
        <f>'Basic T2'!Z21</f>
        <v>0.91554204886247492</v>
      </c>
      <c r="E21" s="69">
        <f>'Basic T2'!AK21</f>
        <v>0.39589389478362591</v>
      </c>
      <c r="F21" s="69">
        <f>'Basic T2'!AV21</f>
        <v>0.70193127110950959</v>
      </c>
      <c r="G21" s="69">
        <f>'Basic T2'!BG21</f>
        <v>1.1250120986864032</v>
      </c>
      <c r="H21" s="69">
        <f>'Basic T2'!BR21</f>
        <v>1.9344340920083276</v>
      </c>
      <c r="I21" s="69">
        <f>'Basic T2'!CC21</f>
        <v>1.8424834216239168</v>
      </c>
      <c r="J21" s="69">
        <f>'Basic T2'!CN21</f>
        <v>1.2542820011551021</v>
      </c>
      <c r="K21" s="309">
        <f t="shared" si="12"/>
        <v>8.3341405074561727</v>
      </c>
      <c r="L21" s="97"/>
      <c r="M21" s="97">
        <f t="shared" si="0"/>
        <v>8.8031008935519323E-2</v>
      </c>
      <c r="N21" s="97">
        <f t="shared" si="1"/>
        <v>0.10006273904571737</v>
      </c>
      <c r="O21" s="97">
        <f t="shared" si="2"/>
        <v>0.3365473161560037</v>
      </c>
      <c r="P21" s="97">
        <f t="shared" si="3"/>
        <v>0.50348920978412703</v>
      </c>
      <c r="Q21" s="97">
        <f t="shared" si="4"/>
        <v>0.92063859540870052</v>
      </c>
      <c r="R21" s="97">
        <f t="shared" si="5"/>
        <v>0.39765689454450842</v>
      </c>
      <c r="S21" s="97">
        <f t="shared" si="6"/>
        <v>0.71373348419008997</v>
      </c>
      <c r="T21" s="97">
        <f t="shared" si="7"/>
        <v>1.1137498999708819</v>
      </c>
      <c r="U21" s="97">
        <f t="shared" si="8"/>
        <v>1.4544211398449622</v>
      </c>
      <c r="V21" s="97">
        <f t="shared" si="9"/>
        <v>0.59549439044711139</v>
      </c>
      <c r="W21" s="97"/>
      <c r="X21" s="97">
        <f t="shared" si="10"/>
        <v>0.22404241825817131</v>
      </c>
      <c r="Y21" s="97">
        <f t="shared" si="11"/>
        <v>1.7505064758909765</v>
      </c>
      <c r="Z21" s="97">
        <f t="shared" si="11"/>
        <v>10.985440526751157</v>
      </c>
      <c r="AA21" s="97">
        <f t="shared" si="11"/>
        <v>4.7502666223282146</v>
      </c>
      <c r="AB21" s="97">
        <f t="shared" si="11"/>
        <v>8.4223594560413737</v>
      </c>
      <c r="AC21" s="97">
        <f t="shared" si="11"/>
        <v>13.498837674741704</v>
      </c>
      <c r="AD21" s="97">
        <f t="shared" si="11"/>
        <v>23.210960869662305</v>
      </c>
      <c r="AE21" s="97">
        <f t="shared" si="11"/>
        <v>22.10765969178863</v>
      </c>
      <c r="AF21" s="97">
        <f t="shared" si="11"/>
        <v>15.049926264537461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3.3087552849863207E-2</v>
      </c>
      <c r="C22" s="69">
        <f>'Basic T2'!O22</f>
        <v>0.93066876810067478</v>
      </c>
      <c r="D22" s="69">
        <f>'Basic T2'!Z22</f>
        <v>2.463504901451298</v>
      </c>
      <c r="E22" s="69">
        <f>'Basic T2'!AK22</f>
        <v>0.8955005664751251</v>
      </c>
      <c r="F22" s="69">
        <f>'Basic T2'!AV22</f>
        <v>4.2115348917937814</v>
      </c>
      <c r="G22" s="69">
        <f>'Basic T2'!BG22</f>
        <v>22.968428828916341</v>
      </c>
      <c r="H22" s="69">
        <f>'Basic T2'!BR22</f>
        <v>13.507840242152595</v>
      </c>
      <c r="I22" s="69">
        <f>'Basic T2'!CC22</f>
        <v>6.684481157605525</v>
      </c>
      <c r="J22" s="69">
        <f>'Basic T2'!CN22</f>
        <v>3.4508509215421599</v>
      </c>
      <c r="K22" s="309">
        <f t="shared" si="12"/>
        <v>55.145897830887364</v>
      </c>
      <c r="L22" s="97"/>
      <c r="M22" s="97">
        <f t="shared" si="0"/>
        <v>0.15599448966051235</v>
      </c>
      <c r="N22" s="97">
        <f t="shared" si="1"/>
        <v>0.63832666515617487</v>
      </c>
      <c r="O22" s="97">
        <f t="shared" si="2"/>
        <v>0.9055684159462708</v>
      </c>
      <c r="P22" s="97">
        <f t="shared" si="3"/>
        <v>1.138878064341514</v>
      </c>
      <c r="Q22" s="97">
        <f t="shared" si="4"/>
        <v>5.5237624064918682</v>
      </c>
      <c r="R22" s="97">
        <f t="shared" si="5"/>
        <v>8.1186274275076986</v>
      </c>
      <c r="S22" s="97">
        <f t="shared" si="6"/>
        <v>4.9838854266186994</v>
      </c>
      <c r="T22" s="97">
        <f t="shared" si="7"/>
        <v>4.0406552011625223</v>
      </c>
      <c r="U22" s="97">
        <f t="shared" si="8"/>
        <v>4.0014849341075314</v>
      </c>
      <c r="V22" s="97">
        <f t="shared" si="9"/>
        <v>3.9403070760666132</v>
      </c>
      <c r="W22" s="97"/>
      <c r="X22" s="97">
        <f t="shared" si="10"/>
        <v>6.0000025661620077E-2</v>
      </c>
      <c r="Y22" s="97">
        <f t="shared" si="11"/>
        <v>1.6876482289846857</v>
      </c>
      <c r="Z22" s="97">
        <f t="shared" si="11"/>
        <v>4.4672496021480717</v>
      </c>
      <c r="AA22" s="97">
        <f t="shared" si="11"/>
        <v>1.6238752141116704</v>
      </c>
      <c r="AB22" s="97">
        <f t="shared" si="11"/>
        <v>7.6370773846298494</v>
      </c>
      <c r="AC22" s="97">
        <f t="shared" si="11"/>
        <v>41.650294459530343</v>
      </c>
      <c r="AD22" s="97">
        <f t="shared" si="11"/>
        <v>24.494732651876088</v>
      </c>
      <c r="AE22" s="97">
        <f t="shared" si="11"/>
        <v>12.121447687921275</v>
      </c>
      <c r="AF22" s="97">
        <f t="shared" si="11"/>
        <v>6.2576747451363985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1.0218377147753536E-2</v>
      </c>
      <c r="C23" s="69">
        <f>'Basic T2'!O23</f>
        <v>0.3587337995255519</v>
      </c>
      <c r="D23" s="69">
        <f>'Basic T2'!Z23</f>
        <v>1.2138543235388983</v>
      </c>
      <c r="E23" s="69">
        <f>'Basic T2'!AK23</f>
        <v>0.92625254274780677</v>
      </c>
      <c r="F23" s="69">
        <f>'Basic T2'!AV23</f>
        <v>1.2763013908464118</v>
      </c>
      <c r="G23" s="69">
        <f>'Basic T2'!BG23</f>
        <v>13.794407171343602</v>
      </c>
      <c r="H23" s="69">
        <f>'Basic T2'!BR23</f>
        <v>13.54950387065281</v>
      </c>
      <c r="I23" s="69">
        <f>'Basic T2'!CC23</f>
        <v>6.4557760849082895</v>
      </c>
      <c r="J23" s="69">
        <f>'Basic T2'!CN23</f>
        <v>4.8278156812878059</v>
      </c>
      <c r="K23" s="309">
        <f t="shared" si="12"/>
        <v>42.412863241998934</v>
      </c>
      <c r="L23" s="97"/>
      <c r="M23" s="97">
        <f t="shared" si="0"/>
        <v>4.8175534031041065E-2</v>
      </c>
      <c r="N23" s="97">
        <f t="shared" si="1"/>
        <v>0.24604817286097916</v>
      </c>
      <c r="O23" s="97">
        <f t="shared" si="2"/>
        <v>0.44620497256127889</v>
      </c>
      <c r="P23" s="97">
        <f t="shared" si="3"/>
        <v>1.1779877561979522</v>
      </c>
      <c r="Q23" s="97">
        <f t="shared" si="4"/>
        <v>1.6739706124357803</v>
      </c>
      <c r="R23" s="97">
        <f t="shared" si="5"/>
        <v>4.8758952230326713</v>
      </c>
      <c r="S23" s="97">
        <f t="shared" si="6"/>
        <v>4.9992577398219824</v>
      </c>
      <c r="T23" s="97">
        <f t="shared" si="7"/>
        <v>3.9024068734707185</v>
      </c>
      <c r="U23" s="97">
        <f t="shared" si="8"/>
        <v>5.5981646708423956</v>
      </c>
      <c r="V23" s="97">
        <f t="shared" si="9"/>
        <v>3.0305011201592911</v>
      </c>
      <c r="W23" s="97"/>
      <c r="X23" s="97">
        <f t="shared" si="10"/>
        <v>2.4092636918780067E-2</v>
      </c>
      <c r="Y23" s="97">
        <f t="shared" si="11"/>
        <v>0.84581368034195614</v>
      </c>
      <c r="Z23" s="97">
        <f t="shared" si="11"/>
        <v>2.8619957030792738</v>
      </c>
      <c r="AA23" s="97">
        <f t="shared" si="11"/>
        <v>2.1838953372772862</v>
      </c>
      <c r="AB23" s="97">
        <f t="shared" si="11"/>
        <v>3.0092318539404022</v>
      </c>
      <c r="AC23" s="97">
        <f t="shared" si="11"/>
        <v>32.524112066274796</v>
      </c>
      <c r="AD23" s="97">
        <f t="shared" si="11"/>
        <v>31.946685120837447</v>
      </c>
      <c r="AE23" s="97">
        <f t="shared" si="11"/>
        <v>15.22126918919145</v>
      </c>
      <c r="AF23" s="97">
        <f t="shared" si="11"/>
        <v>11.382904412138597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8.3392587115468583E-2</v>
      </c>
      <c r="C24" s="69">
        <f>'Basic T2'!O24</f>
        <v>0.78621783107711551</v>
      </c>
      <c r="D24" s="69">
        <f>'Basic T2'!Z24</f>
        <v>1.7919602712835905</v>
      </c>
      <c r="E24" s="69">
        <f>'Basic T2'!AK24</f>
        <v>0.70042027957114927</v>
      </c>
      <c r="F24" s="69">
        <f>'Basic T2'!AV24</f>
        <v>0.77556333276824918</v>
      </c>
      <c r="G24" s="69">
        <f>'Basic T2'!BG24</f>
        <v>5.2168592357108565</v>
      </c>
      <c r="H24" s="69">
        <f>'Basic T2'!BR24</f>
        <v>5.6405177275271878</v>
      </c>
      <c r="I24" s="69">
        <f>'Basic T2'!CC24</f>
        <v>4.2807929818394062</v>
      </c>
      <c r="J24" s="69">
        <f>'Basic T2'!CN24</f>
        <v>3.0572426599590785</v>
      </c>
      <c r="K24" s="309">
        <f t="shared" si="12"/>
        <v>22.332966906852104</v>
      </c>
      <c r="L24" s="97"/>
      <c r="M24" s="97">
        <f t="shared" si="0"/>
        <v>0.39316247192941389</v>
      </c>
      <c r="N24" s="97">
        <f t="shared" si="1"/>
        <v>0.53925072313535183</v>
      </c>
      <c r="O24" s="97">
        <f t="shared" si="2"/>
        <v>0.65871296758895914</v>
      </c>
      <c r="P24" s="97">
        <f t="shared" si="3"/>
        <v>0.89077921565523732</v>
      </c>
      <c r="Q24" s="97">
        <f t="shared" si="4"/>
        <v>1.0172128906604261</v>
      </c>
      <c r="R24" s="97">
        <f t="shared" si="5"/>
        <v>1.8439979848846839</v>
      </c>
      <c r="S24" s="97">
        <f t="shared" si="6"/>
        <v>2.0811390715950107</v>
      </c>
      <c r="T24" s="97">
        <f t="shared" si="7"/>
        <v>2.587666569676669</v>
      </c>
      <c r="U24" s="97">
        <f t="shared" si="8"/>
        <v>3.5450706860063437</v>
      </c>
      <c r="V24" s="97">
        <f t="shared" si="9"/>
        <v>1.5957442165959717</v>
      </c>
      <c r="W24" s="97"/>
      <c r="X24" s="97">
        <f t="shared" si="10"/>
        <v>0.37340577032728434</v>
      </c>
      <c r="Y24" s="97">
        <f t="shared" ref="Y24:AG32" si="13">IF($K24&gt;0,C24/$K24*100,0)</f>
        <v>3.5204361084504701</v>
      </c>
      <c r="Z24" s="97">
        <f t="shared" si="13"/>
        <v>8.0238343555409521</v>
      </c>
      <c r="AA24" s="97">
        <f t="shared" si="13"/>
        <v>3.1362616641689884</v>
      </c>
      <c r="AB24" s="97">
        <f t="shared" si="13"/>
        <v>3.4727286168605485</v>
      </c>
      <c r="AC24" s="97">
        <f t="shared" si="13"/>
        <v>23.359454466886092</v>
      </c>
      <c r="AD24" s="97">
        <f t="shared" si="13"/>
        <v>25.256463912981435</v>
      </c>
      <c r="AE24" s="97">
        <f t="shared" si="13"/>
        <v>19.16804426252023</v>
      </c>
      <c r="AF24" s="97">
        <f t="shared" si="13"/>
        <v>13.689370842263992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7.4366741854054896E-2</v>
      </c>
      <c r="C25" s="69">
        <f>'Basic T2'!O25</f>
        <v>4.9374769502546823</v>
      </c>
      <c r="D25" s="69">
        <f>'Basic T2'!Z25</f>
        <v>14.708012911003955</v>
      </c>
      <c r="E25" s="69">
        <f>'Basic T2'!AK25</f>
        <v>12.091536031079169</v>
      </c>
      <c r="F25" s="69">
        <f>'Basic T2'!AV25</f>
        <v>6.505399846392045</v>
      </c>
      <c r="G25" s="69">
        <f>'Basic T2'!BG25</f>
        <v>40.519744718518211</v>
      </c>
      <c r="H25" s="69">
        <f>'Basic T2'!BR25</f>
        <v>27.523820732783374</v>
      </c>
      <c r="I25" s="69">
        <f>'Basic T2'!CC25</f>
        <v>4.2799435275579212</v>
      </c>
      <c r="J25" s="69">
        <f>'Basic T2'!CN25</f>
        <v>1.4805991123291695</v>
      </c>
      <c r="K25" s="309">
        <f t="shared" si="12"/>
        <v>112.12090057177258</v>
      </c>
      <c r="L25" s="97"/>
      <c r="M25" s="97">
        <f t="shared" si="0"/>
        <v>0.35060924559388562</v>
      </c>
      <c r="N25" s="97">
        <f t="shared" si="1"/>
        <v>3.386514411968121</v>
      </c>
      <c r="O25" s="97">
        <f t="shared" si="2"/>
        <v>5.4065701049300152</v>
      </c>
      <c r="P25" s="97">
        <f t="shared" si="3"/>
        <v>15.377751467199809</v>
      </c>
      <c r="Q25" s="97">
        <f t="shared" si="4"/>
        <v>8.5323484273433579</v>
      </c>
      <c r="R25" s="97">
        <f t="shared" si="5"/>
        <v>14.32247339501162</v>
      </c>
      <c r="S25" s="97">
        <f t="shared" si="6"/>
        <v>10.155255509086812</v>
      </c>
      <c r="T25" s="97">
        <f t="shared" si="7"/>
        <v>2.5871530890070846</v>
      </c>
      <c r="U25" s="97">
        <f t="shared" si="8"/>
        <v>1.7168504743144624</v>
      </c>
      <c r="V25" s="97">
        <f t="shared" si="9"/>
        <v>8.0113080986137923</v>
      </c>
      <c r="W25" s="97"/>
      <c r="X25" s="97">
        <f t="shared" si="10"/>
        <v>6.6327278388608815E-2</v>
      </c>
      <c r="Y25" s="97">
        <f t="shared" si="13"/>
        <v>4.4037078948487647</v>
      </c>
      <c r="Z25" s="97">
        <f t="shared" si="13"/>
        <v>13.117993911927982</v>
      </c>
      <c r="AA25" s="97">
        <f t="shared" si="13"/>
        <v>10.784372913004695</v>
      </c>
      <c r="AB25" s="97">
        <f t="shared" si="13"/>
        <v>5.802129498797334</v>
      </c>
      <c r="AC25" s="97">
        <f t="shared" si="13"/>
        <v>36.139332195766734</v>
      </c>
      <c r="AD25" s="97">
        <f t="shared" si="13"/>
        <v>24.548340757541808</v>
      </c>
      <c r="AE25" s="97">
        <f t="shared" si="13"/>
        <v>3.817257536937261</v>
      </c>
      <c r="AF25" s="97">
        <f t="shared" si="13"/>
        <v>1.3205380127868178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4.2919844681281141E-2</v>
      </c>
      <c r="C26" s="69">
        <f>'Basic T2'!O26</f>
        <v>0.66504358810663244</v>
      </c>
      <c r="D26" s="69">
        <f>'Basic T2'!Z26</f>
        <v>2.6785742305364777</v>
      </c>
      <c r="E26" s="69">
        <f>'Basic T2'!AK26</f>
        <v>1.7593529424092187</v>
      </c>
      <c r="F26" s="69">
        <f>'Basic T2'!AV26</f>
        <v>2.0239048755817421</v>
      </c>
      <c r="G26" s="69">
        <f>'Basic T2'!BG26</f>
        <v>6.0757029559054923</v>
      </c>
      <c r="H26" s="69">
        <f>'Basic T2'!BR26</f>
        <v>6.5412238551180497</v>
      </c>
      <c r="I26" s="69">
        <f>'Basic T2'!CC26</f>
        <v>4.1247212125042783</v>
      </c>
      <c r="J26" s="69">
        <f>'Basic T2'!CN26</f>
        <v>2.1597535459489174</v>
      </c>
      <c r="K26" s="309">
        <f t="shared" si="12"/>
        <v>26.071197050792087</v>
      </c>
      <c r="L26" s="97"/>
      <c r="M26" s="97">
        <f t="shared" si="0"/>
        <v>0.20234978687438915</v>
      </c>
      <c r="N26" s="97">
        <f t="shared" si="1"/>
        <v>0.45613978928933141</v>
      </c>
      <c r="O26" s="97">
        <f t="shared" si="2"/>
        <v>0.98462650572054189</v>
      </c>
      <c r="P26" s="97">
        <f t="shared" si="3"/>
        <v>2.23750665109179</v>
      </c>
      <c r="Q26" s="97">
        <f t="shared" si="4"/>
        <v>2.6545119423888748</v>
      </c>
      <c r="R26" s="97">
        <f t="shared" si="5"/>
        <v>2.1475726105002004</v>
      </c>
      <c r="S26" s="97">
        <f t="shared" si="6"/>
        <v>2.4134657842665024</v>
      </c>
      <c r="T26" s="97">
        <f t="shared" si="7"/>
        <v>2.4933238388573749</v>
      </c>
      <c r="U26" s="97">
        <f t="shared" si="8"/>
        <v>2.5043739854278506</v>
      </c>
      <c r="V26" s="97">
        <f t="shared" si="9"/>
        <v>1.8628497542245936</v>
      </c>
      <c r="W26" s="97"/>
      <c r="X26" s="97">
        <f t="shared" si="10"/>
        <v>0.16462552370596717</v>
      </c>
      <c r="Y26" s="97">
        <f t="shared" si="13"/>
        <v>2.5508747711545041</v>
      </c>
      <c r="Z26" s="97">
        <f t="shared" si="13"/>
        <v>10.274074586287929</v>
      </c>
      <c r="AA26" s="97">
        <f t="shared" si="13"/>
        <v>6.748262992994281</v>
      </c>
      <c r="AB26" s="97">
        <f t="shared" si="13"/>
        <v>7.7629917477082335</v>
      </c>
      <c r="AC26" s="97">
        <f t="shared" si="13"/>
        <v>23.304273079861908</v>
      </c>
      <c r="AD26" s="97">
        <f t="shared" si="13"/>
        <v>25.08984854962506</v>
      </c>
      <c r="AE26" s="97">
        <f t="shared" si="13"/>
        <v>15.82098898055378</v>
      </c>
      <c r="AF26" s="97">
        <f t="shared" si="13"/>
        <v>8.2840597681083477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3.8365172906142525E-3</v>
      </c>
      <c r="C27" s="69">
        <f>'Basic T2'!O27</f>
        <v>5.1573746982201164E-2</v>
      </c>
      <c r="D27" s="69">
        <f>'Basic T2'!Z27</f>
        <v>0.23030603554283288</v>
      </c>
      <c r="E27" s="69">
        <f>'Basic T2'!AK27</f>
        <v>6.8499418519373523E-2</v>
      </c>
      <c r="F27" s="69">
        <f>'Basic T2'!AV27</f>
        <v>6.3699683617780639E-2</v>
      </c>
      <c r="G27" s="69">
        <f>'Basic T2'!BG27</f>
        <v>0.2232173490523974</v>
      </c>
      <c r="H27" s="69">
        <f>'Basic T2'!BR27</f>
        <v>0.3587149867676524</v>
      </c>
      <c r="I27" s="69">
        <f>'Basic T2'!CC27</f>
        <v>0.30185950729573358</v>
      </c>
      <c r="J27" s="69">
        <f>'Basic T2'!CN27</f>
        <v>0.1228627466694637</v>
      </c>
      <c r="K27" s="309">
        <f t="shared" si="12"/>
        <v>1.4245699917380494</v>
      </c>
      <c r="L27" s="97"/>
      <c r="M27" s="97">
        <f t="shared" si="0"/>
        <v>1.8087634330006857E-2</v>
      </c>
      <c r="N27" s="97">
        <f t="shared" si="1"/>
        <v>3.5373377778586422E-2</v>
      </c>
      <c r="O27" s="97">
        <f t="shared" si="2"/>
        <v>8.465900419622599E-2</v>
      </c>
      <c r="P27" s="97">
        <f t="shared" si="3"/>
        <v>8.7116064570385038E-2</v>
      </c>
      <c r="Q27" s="97">
        <f t="shared" si="4"/>
        <v>8.3547192820111527E-2</v>
      </c>
      <c r="R27" s="97">
        <f t="shared" si="5"/>
        <v>7.8900411770039841E-2</v>
      </c>
      <c r="S27" s="97">
        <f t="shared" si="6"/>
        <v>0.1323523496585359</v>
      </c>
      <c r="T27" s="97">
        <f t="shared" si="7"/>
        <v>0.18246893953573198</v>
      </c>
      <c r="U27" s="97">
        <f t="shared" si="8"/>
        <v>0.14246730471370866</v>
      </c>
      <c r="V27" s="97">
        <f t="shared" si="9"/>
        <v>0.10178895329642454</v>
      </c>
      <c r="W27" s="97"/>
      <c r="X27" s="97">
        <f t="shared" si="10"/>
        <v>0.26931055075317867</v>
      </c>
      <c r="Y27" s="97">
        <f t="shared" si="13"/>
        <v>3.6203027777721553</v>
      </c>
      <c r="Z27" s="97">
        <f t="shared" si="13"/>
        <v>16.166705523668064</v>
      </c>
      <c r="AA27" s="97">
        <f t="shared" si="13"/>
        <v>4.8084277302374367</v>
      </c>
      <c r="AB27" s="97">
        <f t="shared" si="13"/>
        <v>4.4715025577692895</v>
      </c>
      <c r="AC27" s="97">
        <f t="shared" si="13"/>
        <v>15.669103683706032</v>
      </c>
      <c r="AD27" s="97">
        <f t="shared" si="13"/>
        <v>25.180580024011416</v>
      </c>
      <c r="AE27" s="97">
        <f t="shared" si="13"/>
        <v>21.189517471686266</v>
      </c>
      <c r="AF27" s="97">
        <f t="shared" si="13"/>
        <v>8.6245496803961714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0.15879710821367962</v>
      </c>
      <c r="C28" s="69">
        <f>'Basic T2'!O28</f>
        <v>2.6645878848651829</v>
      </c>
      <c r="D28" s="69">
        <f>'Basic T2'!Z28</f>
        <v>10.458710653477514</v>
      </c>
      <c r="E28" s="69">
        <f>'Basic T2'!AK28</f>
        <v>3.4925010698458845</v>
      </c>
      <c r="F28" s="69">
        <f>'Basic T2'!AV28</f>
        <v>2.89421925188292</v>
      </c>
      <c r="G28" s="69">
        <f>'Basic T2'!BG28</f>
        <v>19.637376200096291</v>
      </c>
      <c r="H28" s="69">
        <f>'Basic T2'!BR28</f>
        <v>18.864387585211581</v>
      </c>
      <c r="I28" s="69">
        <f>'Basic T2'!CC28</f>
        <v>12.040625220680903</v>
      </c>
      <c r="J28" s="69">
        <f>'Basic T2'!CN28</f>
        <v>7.3424405055645243</v>
      </c>
      <c r="K28" s="309">
        <f t="shared" si="12"/>
        <v>77.55364547983848</v>
      </c>
      <c r="L28" s="97"/>
      <c r="M28" s="97">
        <f t="shared" si="0"/>
        <v>0.74866442881890316</v>
      </c>
      <c r="N28" s="97">
        <f t="shared" si="1"/>
        <v>1.8275863087494799</v>
      </c>
      <c r="O28" s="97">
        <f t="shared" si="2"/>
        <v>3.844554169033894</v>
      </c>
      <c r="P28" s="97">
        <f t="shared" si="3"/>
        <v>4.4416865907669241</v>
      </c>
      <c r="Q28" s="97">
        <f t="shared" si="4"/>
        <v>3.7959983498763563</v>
      </c>
      <c r="R28" s="97">
        <f t="shared" si="5"/>
        <v>6.9412036064771865</v>
      </c>
      <c r="S28" s="97">
        <f t="shared" si="6"/>
        <v>6.9602500979120352</v>
      </c>
      <c r="T28" s="97">
        <f t="shared" si="7"/>
        <v>7.2783532148695249</v>
      </c>
      <c r="U28" s="97">
        <f t="shared" si="8"/>
        <v>8.5140348657737235</v>
      </c>
      <c r="V28" s="97">
        <f t="shared" si="9"/>
        <v>5.5413945566012712</v>
      </c>
      <c r="W28" s="97"/>
      <c r="X28" s="97">
        <f t="shared" si="10"/>
        <v>0.20475776120022871</v>
      </c>
      <c r="Y28" s="97">
        <f t="shared" si="13"/>
        <v>3.4357996563267839</v>
      </c>
      <c r="Z28" s="97">
        <f t="shared" si="13"/>
        <v>13.485775670205538</v>
      </c>
      <c r="AA28" s="97">
        <f t="shared" si="13"/>
        <v>4.5033357854903482</v>
      </c>
      <c r="AB28" s="97">
        <f t="shared" si="13"/>
        <v>3.7318932385136256</v>
      </c>
      <c r="AC28" s="97">
        <f t="shared" si="13"/>
        <v>25.321022730261461</v>
      </c>
      <c r="AD28" s="97">
        <f t="shared" si="13"/>
        <v>24.324307991576916</v>
      </c>
      <c r="AE28" s="97">
        <f t="shared" si="13"/>
        <v>15.525543829930069</v>
      </c>
      <c r="AF28" s="97">
        <f t="shared" si="13"/>
        <v>9.4675633364950311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0.11360283921915966</v>
      </c>
      <c r="C29" s="69">
        <f>'Basic T2'!O29</f>
        <v>1.1580215573950654</v>
      </c>
      <c r="D29" s="69">
        <f>'Basic T2'!Z29</f>
        <v>4.59534908663273</v>
      </c>
      <c r="E29" s="69">
        <f>'Basic T2'!AK29</f>
        <v>1.3338087617815713</v>
      </c>
      <c r="F29" s="69">
        <f>'Basic T2'!AV29</f>
        <v>2.3098534102561907</v>
      </c>
      <c r="G29" s="69">
        <f>'Basic T2'!BG29</f>
        <v>6.7478487200988209</v>
      </c>
      <c r="H29" s="69">
        <f>'Basic T2'!BR29</f>
        <v>7.0709745000674324</v>
      </c>
      <c r="I29" s="69">
        <f>'Basic T2'!CC29</f>
        <v>3.3639946421267228</v>
      </c>
      <c r="J29" s="69">
        <f>'Basic T2'!CN29</f>
        <v>1.6100302359686918</v>
      </c>
      <c r="K29" s="309">
        <f t="shared" si="12"/>
        <v>28.303483753546388</v>
      </c>
      <c r="L29" s="97"/>
      <c r="M29" s="97">
        <f t="shared" si="0"/>
        <v>0.53559164705803608</v>
      </c>
      <c r="N29" s="97">
        <f t="shared" si="1"/>
        <v>0.79426329135285845</v>
      </c>
      <c r="O29" s="97">
        <f t="shared" si="2"/>
        <v>1.6892205047575028</v>
      </c>
      <c r="P29" s="97">
        <f t="shared" si="3"/>
        <v>1.6963088552794821</v>
      </c>
      <c r="Q29" s="97">
        <f t="shared" si="4"/>
        <v>3.0295561499303698</v>
      </c>
      <c r="R29" s="97">
        <f t="shared" si="5"/>
        <v>2.385155297461925</v>
      </c>
      <c r="S29" s="97">
        <f t="shared" si="6"/>
        <v>2.6089238642981289</v>
      </c>
      <c r="T29" s="97">
        <f t="shared" si="7"/>
        <v>2.033477561968521</v>
      </c>
      <c r="U29" s="97">
        <f t="shared" si="8"/>
        <v>1.8669342371380109</v>
      </c>
      <c r="V29" s="97">
        <f t="shared" si="9"/>
        <v>2.0223520098165877</v>
      </c>
      <c r="W29" s="97"/>
      <c r="X29" s="97">
        <f>IF($K29&gt;0,B29/$K29*100,0)</f>
        <v>0.4013740506587829</v>
      </c>
      <c r="Y29" s="97">
        <f t="shared" si="13"/>
        <v>4.0914453057389686</v>
      </c>
      <c r="Z29" s="97">
        <f t="shared" si="13"/>
        <v>16.235983975142069</v>
      </c>
      <c r="AA29" s="97">
        <f t="shared" si="13"/>
        <v>4.7125250495513544</v>
      </c>
      <c r="AB29" s="97">
        <f t="shared" si="13"/>
        <v>8.1610215561070962</v>
      </c>
      <c r="AC29" s="97">
        <f t="shared" si="13"/>
        <v>23.841053556713931</v>
      </c>
      <c r="AD29" s="97">
        <f t="shared" si="13"/>
        <v>24.982700227428538</v>
      </c>
      <c r="AE29" s="97">
        <f t="shared" si="13"/>
        <v>11.885443754623383</v>
      </c>
      <c r="AF29" s="97">
        <f t="shared" si="13"/>
        <v>5.6884525240358697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7.7697663832709207E-2</v>
      </c>
      <c r="C30" s="69">
        <f>'Basic T2'!O30</f>
        <v>0.48419887158251879</v>
      </c>
      <c r="D30" s="69">
        <f>'Basic T2'!Z30</f>
        <v>1.3987078807416136</v>
      </c>
      <c r="E30" s="69">
        <f>'Basic T2'!AK30</f>
        <v>0.6415399675406257</v>
      </c>
      <c r="F30" s="69">
        <f>'Basic T2'!AV30</f>
        <v>1.4304701821042756</v>
      </c>
      <c r="G30" s="69">
        <f>'Basic T2'!BG30</f>
        <v>9.8612151985030909</v>
      </c>
      <c r="H30" s="69">
        <f>'Basic T2'!BR30</f>
        <v>12.172415685146975</v>
      </c>
      <c r="I30" s="69">
        <f>'Basic T2'!CC30</f>
        <v>9.8718951483436435</v>
      </c>
      <c r="J30" s="69">
        <f>'Basic T2'!CN30</f>
        <v>5.724229584924168</v>
      </c>
      <c r="K30" s="309">
        <f t="shared" si="12"/>
        <v>41.66237018271962</v>
      </c>
      <c r="L30" s="97"/>
      <c r="M30" s="97">
        <f t="shared" si="0"/>
        <v>0.36631320159561548</v>
      </c>
      <c r="N30" s="97">
        <f t="shared" si="1"/>
        <v>0.33210209858059603</v>
      </c>
      <c r="O30" s="97">
        <f t="shared" si="2"/>
        <v>0.51415594066346493</v>
      </c>
      <c r="P30" s="97">
        <f t="shared" si="3"/>
        <v>0.81589652065360352</v>
      </c>
      <c r="Q30" s="97">
        <f t="shared" si="4"/>
        <v>1.8761752231737361</v>
      </c>
      <c r="R30" s="97">
        <f t="shared" si="5"/>
        <v>3.4856338139390362</v>
      </c>
      <c r="S30" s="97">
        <f t="shared" si="6"/>
        <v>4.49116395015057</v>
      </c>
      <c r="T30" s="97">
        <f t="shared" si="7"/>
        <v>5.9673927618302365</v>
      </c>
      <c r="U30" s="97">
        <f t="shared" si="8"/>
        <v>6.6376145954199623</v>
      </c>
      <c r="V30" s="97">
        <f t="shared" si="9"/>
        <v>2.9768765854552637</v>
      </c>
      <c r="W30" s="97"/>
      <c r="X30" s="97">
        <f t="shared" si="10"/>
        <v>0.18649362360314301</v>
      </c>
      <c r="Y30" s="97">
        <f t="shared" si="13"/>
        <v>1.1621971324697962</v>
      </c>
      <c r="Z30" s="97">
        <f t="shared" si="13"/>
        <v>3.3572450981719668</v>
      </c>
      <c r="AA30" s="97">
        <f t="shared" si="13"/>
        <v>1.5398547051620182</v>
      </c>
      <c r="AB30" s="97">
        <f t="shared" si="13"/>
        <v>3.4334824827071273</v>
      </c>
      <c r="AC30" s="97">
        <f t="shared" si="13"/>
        <v>23.669357156720878</v>
      </c>
      <c r="AD30" s="97">
        <f t="shared" si="13"/>
        <v>29.216810353712784</v>
      </c>
      <c r="AE30" s="97">
        <f t="shared" si="13"/>
        <v>23.694991679657793</v>
      </c>
      <c r="AF30" s="97">
        <f t="shared" si="13"/>
        <v>13.739567767794492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0.12034845267785475</v>
      </c>
      <c r="C31" s="69">
        <f>'Basic T2'!O31</f>
        <v>0.69726532971376742</v>
      </c>
      <c r="D31" s="69">
        <f>'Basic T2'!Z31</f>
        <v>2.4811601798955416</v>
      </c>
      <c r="E31" s="69">
        <f>'Basic T2'!AK31</f>
        <v>1.1534181410512043</v>
      </c>
      <c r="F31" s="69">
        <f>'Basic T2'!AV31</f>
        <v>1.8231187887619997</v>
      </c>
      <c r="G31" s="69">
        <f>'Basic T2'!BG31</f>
        <v>10.418364114202392</v>
      </c>
      <c r="H31" s="69">
        <f>'Basic T2'!BR31</f>
        <v>16.399174691658033</v>
      </c>
      <c r="I31" s="69">
        <f>'Basic T2'!CC31</f>
        <v>13.31483961091801</v>
      </c>
      <c r="J31" s="69">
        <f>'Basic T2'!CN31</f>
        <v>9.4794198794871889</v>
      </c>
      <c r="K31" s="309">
        <f t="shared" si="12"/>
        <v>55.88710918836599</v>
      </c>
      <c r="L31" s="97"/>
      <c r="M31" s="97">
        <f t="shared" si="0"/>
        <v>0.56739449853245616</v>
      </c>
      <c r="N31" s="97">
        <f t="shared" si="1"/>
        <v>0.47824002255232356</v>
      </c>
      <c r="O31" s="97">
        <f t="shared" si="2"/>
        <v>0.91205838173624154</v>
      </c>
      <c r="P31" s="97">
        <f t="shared" si="3"/>
        <v>1.4668920032372439</v>
      </c>
      <c r="Q31" s="97">
        <f t="shared" si="4"/>
        <v>2.3911650471078718</v>
      </c>
      <c r="R31" s="97">
        <f t="shared" si="5"/>
        <v>3.6825686805724858</v>
      </c>
      <c r="S31" s="97">
        <f t="shared" si="6"/>
        <v>6.0506791825444344</v>
      </c>
      <c r="T31" s="97">
        <f t="shared" si="7"/>
        <v>8.0485941478474885</v>
      </c>
      <c r="U31" s="97">
        <f t="shared" si="8"/>
        <v>10.992000725112748</v>
      </c>
      <c r="V31" s="97">
        <f t="shared" si="9"/>
        <v>3.9932684108460452</v>
      </c>
      <c r="W31" s="97"/>
      <c r="X31" s="97">
        <f t="shared" si="10"/>
        <v>0.21534206085382507</v>
      </c>
      <c r="Y31" s="97">
        <f t="shared" si="13"/>
        <v>1.2476317702596738</v>
      </c>
      <c r="Z31" s="97">
        <f t="shared" si="13"/>
        <v>4.4395929865201262</v>
      </c>
      <c r="AA31" s="97">
        <f t="shared" si="13"/>
        <v>2.0638357535431644</v>
      </c>
      <c r="AB31" s="97">
        <f t="shared" si="13"/>
        <v>3.2621454486350814</v>
      </c>
      <c r="AC31" s="97">
        <f t="shared" si="13"/>
        <v>18.641801777736575</v>
      </c>
      <c r="AD31" s="97">
        <f t="shared" si="13"/>
        <v>29.34339408464492</v>
      </c>
      <c r="AE31" s="97">
        <f t="shared" si="13"/>
        <v>23.824527345010285</v>
      </c>
      <c r="AF31" s="97">
        <f t="shared" si="13"/>
        <v>16.961728772796352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7.8862797370357032E-4</v>
      </c>
      <c r="C32" s="69">
        <f>'Basic T2'!O32</f>
        <v>0.2146309058071964</v>
      </c>
      <c r="D32" s="69">
        <f>'Basic T2'!Z32</f>
        <v>0.72865215703029984</v>
      </c>
      <c r="E32" s="69">
        <f>'Basic T2'!AK32</f>
        <v>0.52033623454794342</v>
      </c>
      <c r="F32" s="69">
        <f>'Basic T2'!AV32</f>
        <v>0.59841295568049357</v>
      </c>
      <c r="G32" s="69">
        <f>'Basic T2'!BG32</f>
        <v>2.847295214306464</v>
      </c>
      <c r="H32" s="69">
        <f>'Basic T2'!BR32</f>
        <v>5.1672683464674805</v>
      </c>
      <c r="I32" s="69">
        <f>'Basic T2'!CC32</f>
        <v>6.6904959021588608</v>
      </c>
      <c r="J32" s="69">
        <f>'Basic T2'!CN32</f>
        <v>4.7751159329690287</v>
      </c>
      <c r="K32" s="309">
        <f t="shared" si="12"/>
        <v>21.542996276941473</v>
      </c>
      <c r="L32" s="97"/>
      <c r="M32" s="97">
        <f t="shared" si="0"/>
        <v>3.7180633710843024E-3</v>
      </c>
      <c r="N32" s="97">
        <f t="shared" si="1"/>
        <v>0.14721094662170539</v>
      </c>
      <c r="O32" s="97">
        <f t="shared" si="2"/>
        <v>0.26784780465792257</v>
      </c>
      <c r="P32" s="97">
        <f t="shared" si="3"/>
        <v>0.66175225990231112</v>
      </c>
      <c r="Q32" s="97">
        <f t="shared" si="4"/>
        <v>0.78486610536846724</v>
      </c>
      <c r="R32" s="97">
        <f t="shared" si="5"/>
        <v>1.0064305744752371</v>
      </c>
      <c r="S32" s="97">
        <f t="shared" si="6"/>
        <v>1.9065278346291279</v>
      </c>
      <c r="T32" s="97">
        <f t="shared" si="7"/>
        <v>4.044291011974174</v>
      </c>
      <c r="U32" s="97">
        <f t="shared" si="8"/>
        <v>5.5370559026796125</v>
      </c>
      <c r="V32" s="97">
        <f t="shared" si="9"/>
        <v>1.5392989144908675</v>
      </c>
      <c r="W32" s="97"/>
      <c r="X32" s="97">
        <f t="shared" si="10"/>
        <v>3.6607162883265107E-3</v>
      </c>
      <c r="Y32" s="97">
        <f t="shared" si="13"/>
        <v>0.99629087360018909</v>
      </c>
      <c r="Z32" s="97">
        <f t="shared" si="13"/>
        <v>3.3823157543327063</v>
      </c>
      <c r="AA32" s="97">
        <f t="shared" si="13"/>
        <v>2.4153382744854524</v>
      </c>
      <c r="AB32" s="97">
        <f t="shared" si="13"/>
        <v>2.7777610318811798</v>
      </c>
      <c r="AC32" s="97">
        <f t="shared" si="13"/>
        <v>13.216802239129866</v>
      </c>
      <c r="AD32" s="97">
        <f t="shared" si="13"/>
        <v>23.985838738682148</v>
      </c>
      <c r="AE32" s="97">
        <f t="shared" si="13"/>
        <v>31.056478013320866</v>
      </c>
      <c r="AF32" s="97">
        <f t="shared" si="13"/>
        <v>22.16551435827926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9.2011840755772858E-2</v>
      </c>
      <c r="C33" s="69">
        <f>'Basic T2'!O33</f>
        <v>2.4323818887663924</v>
      </c>
      <c r="D33" s="69">
        <f>'Basic T2'!Z33</f>
        <v>8.3500986223440723</v>
      </c>
      <c r="E33" s="69">
        <f>'Basic T2'!AK33</f>
        <v>3.9804980577382962</v>
      </c>
      <c r="F33" s="69">
        <f>'Basic T2'!AV33</f>
        <v>3.5922806136712859</v>
      </c>
      <c r="G33" s="69">
        <f>'Basic T2'!BG33</f>
        <v>18.203045772192208</v>
      </c>
      <c r="H33" s="69">
        <f>'Basic T2'!BR33</f>
        <v>33.347303631330462</v>
      </c>
      <c r="I33" s="69">
        <f>'Basic T2'!CC33</f>
        <v>28.806309900090049</v>
      </c>
      <c r="J33" s="69">
        <f>'Basic T2'!CN33</f>
        <v>16.974614940217791</v>
      </c>
      <c r="K33" s="309">
        <f t="shared" ref="K33" si="14">SUM(B33:J33)</f>
        <v>115.77854526710634</v>
      </c>
      <c r="L33" s="97"/>
      <c r="M33" s="97">
        <f t="shared" si="0"/>
        <v>0.43379878247721365</v>
      </c>
      <c r="N33" s="97">
        <f t="shared" si="1"/>
        <v>1.6683209673095758</v>
      </c>
      <c r="O33" s="97">
        <f t="shared" si="2"/>
        <v>3.0694420692958984</v>
      </c>
      <c r="P33" s="97">
        <f t="shared" si="3"/>
        <v>5.0623105030029825</v>
      </c>
      <c r="Q33" s="97">
        <f t="shared" si="4"/>
        <v>4.7115612519395453</v>
      </c>
      <c r="R33" s="97">
        <f t="shared" si="5"/>
        <v>6.4342122733377334</v>
      </c>
      <c r="S33" s="97">
        <f t="shared" si="6"/>
        <v>12.303901852982783</v>
      </c>
      <c r="T33" s="97">
        <f t="shared" si="7"/>
        <v>17.41292453067414</v>
      </c>
      <c r="U33" s="97">
        <f t="shared" si="8"/>
        <v>19.683164381729799</v>
      </c>
      <c r="V33" s="97">
        <f t="shared" si="9"/>
        <v>8.2726556120581876</v>
      </c>
      <c r="W33" s="97"/>
      <c r="X33" s="97">
        <f t="shared" ref="X33" si="15">IF($K33&gt;0,B33/$K33*100,0)</f>
        <v>7.9472272296648216E-2</v>
      </c>
      <c r="Y33" s="97">
        <f t="shared" ref="Y33" si="16">IF($K33&gt;0,C33/$K33*100,0)</f>
        <v>2.1008917352992968</v>
      </c>
      <c r="Z33" s="97">
        <f t="shared" ref="Z33" si="17">IF($K33&gt;0,D33/$K33*100,0)</f>
        <v>7.2121295038558468</v>
      </c>
      <c r="AA33" s="97">
        <f t="shared" ref="AA33" si="18">IF($K33&gt;0,E33/$K33*100,0)</f>
        <v>3.438027355202216</v>
      </c>
      <c r="AB33" s="97">
        <f t="shared" ref="AB33" si="19">IF($K33&gt;0,F33/$K33*100,0)</f>
        <v>3.1027170063190312</v>
      </c>
      <c r="AC33" s="97">
        <f t="shared" ref="AC33" si="20">IF($K33&gt;0,G33/$K33*100,0)</f>
        <v>15.72229615616344</v>
      </c>
      <c r="AD33" s="97">
        <f t="shared" ref="AD33" si="21">IF($K33&gt;0,H33/$K33*100,0)</f>
        <v>28.802662491912233</v>
      </c>
      <c r="AE33" s="97">
        <f t="shared" ref="AE33" si="22">IF($K33&gt;0,I33/$K33*100,0)</f>
        <v>24.880525000234361</v>
      </c>
      <c r="AF33" s="97">
        <f>IF($K33&gt;0,J33/$K33*100,0)</f>
        <v>14.661278478716921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21.210718995184365</v>
      </c>
      <c r="C35" s="310">
        <f t="shared" ref="C35:K35" si="24">SUM(C8:C33)</f>
        <v>145.79819689546804</v>
      </c>
      <c r="D35" s="310">
        <f t="shared" si="24"/>
        <v>272.0396226360287</v>
      </c>
      <c r="E35" s="310">
        <f t="shared" si="24"/>
        <v>78.630065369894808</v>
      </c>
      <c r="F35" s="310">
        <f t="shared" si="24"/>
        <v>76.243954425775527</v>
      </c>
      <c r="G35" s="310">
        <f t="shared" si="24"/>
        <v>282.9102460237828</v>
      </c>
      <c r="H35" s="310">
        <f t="shared" si="24"/>
        <v>271.03031241464441</v>
      </c>
      <c r="I35" s="310">
        <f t="shared" si="24"/>
        <v>165.43062510462059</v>
      </c>
      <c r="J35" s="310">
        <f t="shared" si="24"/>
        <v>86.239258134600931</v>
      </c>
      <c r="K35" s="310">
        <f t="shared" si="24"/>
        <v>1399.5330000000001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1.5155569032801914</v>
      </c>
      <c r="Y35" s="98">
        <f t="shared" ref="Y35:AG35" si="26">IF($K35&gt;0,C35/$K35*100,0)</f>
        <v>10.417631945475241</v>
      </c>
      <c r="Z35" s="98">
        <f t="shared" si="26"/>
        <v>19.43788554010721</v>
      </c>
      <c r="AA35" s="98">
        <f t="shared" si="26"/>
        <v>5.6183073475148353</v>
      </c>
      <c r="AB35" s="98">
        <f t="shared" si="26"/>
        <v>5.447813979790082</v>
      </c>
      <c r="AC35" s="98">
        <f t="shared" si="26"/>
        <v>20.21461773490034</v>
      </c>
      <c r="AD35" s="98">
        <f t="shared" si="26"/>
        <v>19.365767896480069</v>
      </c>
      <c r="AE35" s="98">
        <f t="shared" si="26"/>
        <v>11.820416174868372</v>
      </c>
      <c r="AF35" s="98">
        <f t="shared" si="26"/>
        <v>6.1620024775836599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automation\Data\Results\Workbooks\MCAs\WM_MCA\[WM_MCA_MainTables.Main.xlsm]Manager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automation\Data\Results\Workbooks\MCAs\WM_MCA\[WM_MCA_MainTables.Main.xlsm]Manager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automation\Data\Results\Workbooks\MCAs\WM_MCA\[WM_MCA_MainTables.Main.xlsm]Manager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automation\Data\Results\Workbooks\MCAs\WM_MCA\[WM_MCA_MainTables.Main.xlsm]Manager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automation\Data\Results\Workbooks\MCAs\WM_MCA\[WM_MCA_MainTables.Main.xlsm]Manager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automation\Data\Results\Workbooks\MCAs\WM_MCA\[WM_MCA_MainTables.Main.xlsm]Manager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automation\Data\Results\Workbooks\MCAs\WM_MCA\[WM_MCA_MainTables.Main.xlsm]Manager</v>
      </c>
      <c r="Y79" s="91" t="str">
        <f ca="1">CELL("filename")</f>
        <v>M:\IE\Projects\Nuffield via NFER AI and automation\Data\Results\Workbooks\MCAs\WM_MCA\[WM_MCA_MainTables.Main.xlsm]Manager</v>
      </c>
      <c r="AW79" s="91" t="str">
        <f ca="1">CELL("filename")</f>
        <v>M:\IE\Projects\Nuffield via NFER AI and automation\Data\Results\Workbooks\MCAs\WM_MCA\[WM_MCA_MainTables.Main.xlsm]Manager</v>
      </c>
      <c r="BU79" s="91" t="str">
        <f ca="1">CELL("filename")</f>
        <v>M:\IE\Projects\Nuffield via NFER AI and automation\Data\Results\Workbooks\MCAs\WM_MCA\[WM_MCA_MainTables.Main.xlsm]Manager</v>
      </c>
      <c r="CS79" s="91" t="str">
        <f ca="1">CELL("filename")</f>
        <v>M:\IE\Projects\Nuffield via NFER AI and automation\Data\Results\Workbooks\MCAs\WM_MCA\[WM_MCA_MainTables.Main.xlsm]Manager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automation\Data\Results\Workbooks\MCAs\WM_MCA\[WM_MCA_MainTables.Main.xlsm]Manager</v>
      </c>
      <c r="Y96" s="91" t="str">
        <f ca="1">CELL("filename")</f>
        <v>M:\IE\Projects\Nuffield via NFER AI and automation\Data\Results\Workbooks\MCAs\WM_MCA\[WM_MCA_MainTables.Main.xlsm]Manager</v>
      </c>
      <c r="AW96" s="91" t="str">
        <f ca="1">CELL("filename")</f>
        <v>M:\IE\Projects\Nuffield via NFER AI and automation\Data\Results\Workbooks\MCAs\WM_MCA\[WM_MCA_MainTables.Main.xlsm]Manager</v>
      </c>
      <c r="BU96" s="91" t="str">
        <f ca="1">CELL("filename")</f>
        <v>M:\IE\Projects\Nuffield via NFER AI and automation\Data\Results\Workbooks\MCAs\WM_MCA\[WM_MCA_MainTables.Main.xlsm]Manager</v>
      </c>
      <c r="CS96" s="91" t="str">
        <f ca="1">CELL("filename")</f>
        <v>M:\IE\Projects\Nuffield via NFER AI and automation\Data\Results\Workbooks\MCAs\WM_MCA\[WM_MCA_MainTables.Main.xlsm]Manager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66315EE-86FF-4F37-96F8-2443AADF80CF}"/>
</file>

<file path=customXml/itemProps2.xml><?xml version="1.0" encoding="utf-8"?>
<ds:datastoreItem xmlns:ds="http://schemas.openxmlformats.org/officeDocument/2006/customXml" ds:itemID="{3E86E92F-8BE4-428B-BCE6-472B41636F8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2024-02-29T16:30:01Z</dcterms:modified>
</cp:coreProperties>
</file>