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S_LSIP\"/>
    </mc:Choice>
  </mc:AlternateContent>
  <xr:revisionPtr revIDLastSave="0" documentId="13_ncr:1_{066D84FD-C8A1-4877-B9E1-639ABB775C0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<sst xmlns="http://schemas.openxmlformats.org/spreadsheetml/2006/main" count="2355" uniqueCount="531">
  <si>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</si>
  <si>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</si>
  <si>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</si>
  <si>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</si>
  <si>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</si>
  <si>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</si>
  <si>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</si>
  <si>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</si>
  <si>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</si>
  <si>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</si>
  <si>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</si>
  <si>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</si>
  <si>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</si>
  <si>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</si>
  <si>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</si>
  <si>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</si>
  <si>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</si>
  <si>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</si>
  <si>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</si>
  <si>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</si>
  <si>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</si>
  <si>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</si>
  <si>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</si>
  <si>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</si>
  <si>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</si>
  <si>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</si>
  <si>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</si>
  <si>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</si>
  <si>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</si>
  <si>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</si>
  <si>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</si>
  <si>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</si>
  <si>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</si>
  <si>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</si>
  <si>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</si>
  <si>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</si>
  <si>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</si>
  <si>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</si>
  <si>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</si>
  <si>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</si>
  <si>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</si>
  <si>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</si>
  <si>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</si>
  <si>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</si>
  <si>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</si>
  <si>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</si>
  <si>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</si>
  <si>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</si>
  <si>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</si>
  <si>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</si>
  <si>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</si>
  <si>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</si>
  <si>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</si>
  <si>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</si>
  <si>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</si>
  <si>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</si>
  <si>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</si>
  <si>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</si>
  <si>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</si>
  <si>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</si>
  <si>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</si>
  <si>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</si>
  <si>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</si>
  <si>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</si>
  <si>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</si>
  <si>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</si>
  <si>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</si>
  <si>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</si>
  <si>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</si>
  <si>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</si>
  <si>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</si>
  <si>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</si>
  <si>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</si>
  <si>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</si>
  <si>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</si>
  <si>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</si>
  <si>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</si>
  <si>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</si>
  <si>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</si>
  <si>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</si>
  <si>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</si>
  <si>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</si>
  <si>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</si>
  <si>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</si>
  <si>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</si>
  <si>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</si>
  <si>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</si>
  <si>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</si>
  <si>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</si>
  <si>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</si>
  <si>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</si>
  <si>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</si>
  <si>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</si>
  <si>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</si>
  <si>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</si>
  <si>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</si>
  <si>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</si>
  <si>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</si>
  <si>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</si>
  <si>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</si>
  <si>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</si>
  <si>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</si>
  <si>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</si>
  <si>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</si>
  <si>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</si>
  <si>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</si>
  <si>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</si>
  <si>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</si>
  <si>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</si>
  <si>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</si>
  <si>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</si>
  <si>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</si>
  <si>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</si>
  <si>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</si>
  <si>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</si>
  <si>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</si>
  <si>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</si>
  <si>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</si>
  <si>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</si>
  <si>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</si>
  <si>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</si>
  <si>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</si>
  <si>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</si>
  <si>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</si>
  <si>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</si>
  <si>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</si>
  <si>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</si>
  <si>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</si>
  <si>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</si>
  <si>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</si>
  <si>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</si>
  <si>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</si>
  <si>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</si>
  <si>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</si>
  <si>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</si>
  <si>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</si>
  <si>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</si>
  <si>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</si>
  <si>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</si>
  <si>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</si>
  <si>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</si>
  <si>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</si>
  <si>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</si>
  <si>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</si>
  <si>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</si>
  <si>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</si>
  <si>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</si>
  <si>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</si>
  <si>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</si>
  <si>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</si>
  <si>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</si>
  <si>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</si>
  <si>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</si>
  <si>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</si>
  <si>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</si>
  <si>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</si>
  <si>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</si>
  <si>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</si>
  <si>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</si>
  <si>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</si>
  <si>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</si>
  <si>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</si>
  <si>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</si>
  <si>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</si>
  <si>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</si>
  <si>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</si>
  <si>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</si>
  <si>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</si>
  <si>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</si>
  <si>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</si>
  <si>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</si>
  <si>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</si>
  <si>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</si>
  <si>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</si>
  <si>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</si>
  <si>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</si>
  <si>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</si>
  <si>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</si>
  <si>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</si>
  <si>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</si>
  <si>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</si>
  <si>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</si>
  <si>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</si>
  <si>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</si>
  <si>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</si>
  <si>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</si>
  <si>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</si>
  <si>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</si>
  <si>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</si>
  <si>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</si>
  <si>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</si>
  <si>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</si>
  <si>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</si>
  <si>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</si>
  <si>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</si>
  <si>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</si>
  <si>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</si>
  <si>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</si>
  <si>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</si>
  <si>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</si>
  <si>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</si>
  <si>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</si>
  <si>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</si>
  <si>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</si>
  <si>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</si>
  <si>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</si>
  <si>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</si>
  <si>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</si>
  <si>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</si>
  <si>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</si>
  <si>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</si>
  <si>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</si>
  <si>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</si>
  <si>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</si>
  <si>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</si>
  <si>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</si>
  <si>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</si>
  <si>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</si>
  <si>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</si>
  <si>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</si>
  <si>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</si>
  <si>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</si>
  <si>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</si>
  <si>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</si>
  <si>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</si>
  <si>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</si>
  <si>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</si>
  <si>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</si>
  <si>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</si>
  <si>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</si>
  <si>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</si>
  <si>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</si>
  <si>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</si>
  <si>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</si>
  <si>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</si>
  <si>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</si>
  <si>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</si>
  <si>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</si>
  <si>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</si>
  <si>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</si>
  <si>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</si>
  <si>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</si>
  <si>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</si>
  <si>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</si>
  <si>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</si>
  <si>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</si>
  <si>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</si>
  <si>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</si>
  <si>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</si>
  <si>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</si>
  <si>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</si>
  <si>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</si>
  <si>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</si>
  <si>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</si>
  <si>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</si>
  <si>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</si>
  <si>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</si>
  <si>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</si>
  <si>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</si>
  <si>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</si>
  <si>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</si>
  <si>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</si>
  <si>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</si>
  <si>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</si>
  <si>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</si>
  <si>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</si>
  <si>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</si>
  <si>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</si>
  <si>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</si>
  <si>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</si>
  <si>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</si>
  <si>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</si>
  <si>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</si>
  <si>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</si>
  <si>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</si>
  <si>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</si>
  <si>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</si>
  <si>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</si>
  <si>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</si>
  <si>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</si>
  <si>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</si>
  <si>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</si>
  <si>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</si>
  <si>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</si>
  <si>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</si>
  <si>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</si>
  <si>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</si>
  <si>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</si>
  <si>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</si>
  <si>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</si>
  <si>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</si>
  <si>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</si>
  <si>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</si>
  <si>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</si>
  <si>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</si>
  <si>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</si>
  <si>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</si>
  <si>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</si>
  <si>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</si>
  <si>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</si>
  <si>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</si>
  <si>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</si>
  <si>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</si>
  <si>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</si>
  <si>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</si>
  <si>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</si>
  <si>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</si>
  <si>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</si>
  <si>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</si>
  <si>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</si>
  <si>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</si>
  <si>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</si>
  <si>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</si>
  <si>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</si>
  <si>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</si>
  <si>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</si>
  <si>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</si>
  <si>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</si>
  <si>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</si>
  <si>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</si>
  <si>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</si>
  <si>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</si>
  <si>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</si>
  <si>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</si>
  <si>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</si>
  <si>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</si>
  <si>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</si>
  <si>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</si>
  <si>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</si>
  <si>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</si>
  <si>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</si>
  <si>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</si>
  <si>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</si>
  <si>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</si>
  <si>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</si>
  <si>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</si>
  <si>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</si>
  <si>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</si>
  <si>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</si>
  <si>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</si>
  <si>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</si>
  <si>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</si>
  <si>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</si>
  <si>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</si>
  <si>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</si>
  <si>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</si>
  <si>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</si>
  <si>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</si>
  <si>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</si>
  <si>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</si>
  <si>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</si>
  <si>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</si>
  <si>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</si>
  <si>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</si>
  <si>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</si>
  <si>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</si>
  <si>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</si>
  <si>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</si>
  <si>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</si>
  <si>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</si>
  <si>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</si>
  <si>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</si>
  <si>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</si>
  <si>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</si>
  <si>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</si>
  <si>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</si>
  <si>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</si>
  <si>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</si>
  <si>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</si>
  <si>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</si>
  <si>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</si>
  <si>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</si>
  <si>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</si>
  <si>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</si>
  <si>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</si>
  <si>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</si>
  <si>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</si>
  <si>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</si>
  <si>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</si>
  <si>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</si>
  <si>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</si>
  <si>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</si>
  <si>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</si>
  <si>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</si>
  <si>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</si>
  <si>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</si>
  <si>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</si>
  <si>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</si>
  <si>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</si>
  <si>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</si>
  <si>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</si>
  <si>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</si>
  <si>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</si>
  <si>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</si>
  <si>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</si>
  <si>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</si>
  <si>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</si>
  <si>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</si>
  <si>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</si>
  <si>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</si>
  <si>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</si>
  <si>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</si>
  <si>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</si>
  <si>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</si>
  <si>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</si>
  <si>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</si>
  <si>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</si>
  <si>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</si>
  <si>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</si>
  <si>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</si>
  <si>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</si>
  <si>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</si>
  <si>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</si>
  <si>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</si>
  <si>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</si>
  <si>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</si>
  <si>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</si>
  <si>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</si>
  <si>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</si>
  <si>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</si>
  <si>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</si>
  <si>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</si>
  <si>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</si>
  <si>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</si>
  <si>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</si>
  <si>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</si>
  <si>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</si>
  <si>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</si>
  <si>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</si>
  <si>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</si>
  <si>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</si>
  <si>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</si>
  <si>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</si>
  <si>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</si>
  <si>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</si>
  <si>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</si>
  <si>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</si>
  <si>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</si>
  <si>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</si>
  <si>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</si>
  <si>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</si>
  <si>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</si>
  <si>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</si>
  <si>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</si>
  <si>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</si>
  <si>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</si>
  <si>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</si>
  <si>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</si>
  <si>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</si>
  <si>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</si>
  <si>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</si>
  <si>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</si>
  <si>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</si>
  <si>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</si>
  <si>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</si>
  <si>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</si>
  <si>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</si>
  <si>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</si>
  <si>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</si>
  <si>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</si>
  <si>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</si>
  <si>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</si>
  <si>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</si>
  <si>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</si>
  <si>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</si>
  <si>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</si>
  <si>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</si>
  <si>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</si>
  <si>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</si>
  <si>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</si>
  <si>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</si>
  <si>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</si>
  <si>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</si>
  <si>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</si>
  <si>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</si>
  <si>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</si>
  <si>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</si>
  <si>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</si>
  <si>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</si>
  <si>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</si>
  <si>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</si>
  <si>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</si>
  <si>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</si>
  <si>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</si>
  <si>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</si>
  <si>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</si>
  <si>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</si>
  <si>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</si>
  <si>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</si>
  <si>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</si>
  <si>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</si>
  <si>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</si>
  <si>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</si>
  <si>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</si>
  <si>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</si>
  <si>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</si>
  <si>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</si>
  <si>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</si>
  <si>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</si>
  <si>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</si>
  <si>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</si>
  <si>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</si>
  <si>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</si>
  <si>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</si>
  <si>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</si>
  <si>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</si>
  <si>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</si>
  <si>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</si>
  <si>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</si>
  <si>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</si>
  <si>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</si>
  <si>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</si>
  <si>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</si>
  <si>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</si>
  <si>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</si>
  <si>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</si>
  <si>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</si>
  <si>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</si>
  <si>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</si>
  <si>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</si>
  <si>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</si>
  <si>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</si>
  <si>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</si>
  <si>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</si>
  <si>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automation/Data/Results/Workbooks/LSIPs/WS_LSIP/WS_LSIP_Database.Main.xlsx</t>
  </si>
  <si>
    <t>LSIP</t>
  </si>
  <si>
    <t>35. West of England and North Somerset</t>
  </si>
  <si>
    <t>28-02-2024 10:26:40</t>
  </si>
  <si>
    <t>LSIP name</t>
  </si>
  <si>
    <t>West of England and North Somerset</t>
  </si>
  <si>
    <t>29 02 2024 04:18:16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</si>
</sst>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1.3975823127557296</c:v>
                </c:pt>
                <c:pt idx="2">
                  <c:v>-0.6751378730162183</c:v>
                </c:pt>
                <c:pt idx="3">
                  <c:v>0.55399931605626396</c:v>
                </c:pt>
                <c:pt idx="4">
                  <c:v>4.3140688609619726</c:v>
                </c:pt>
                <c:pt idx="5">
                  <c:v>0.87198585881025359</c:v>
                </c:pt>
                <c:pt idx="7">
                  <c:v>0.56515799813825485</c:v>
                </c:pt>
                <c:pt idx="8">
                  <c:v>0.74763036666276594</c:v>
                </c:pt>
                <c:pt idx="9">
                  <c:v>-0.34476149555618951</c:v>
                </c:pt>
                <c:pt idx="10">
                  <c:v>2.9947100291316975</c:v>
                </c:pt>
                <c:pt idx="11">
                  <c:v>3.0630647527189137</c:v>
                </c:pt>
                <c:pt idx="12">
                  <c:v>-0.90188843151022269</c:v>
                </c:pt>
                <c:pt idx="13">
                  <c:v>3.7673578199459712E-2</c:v>
                </c:pt>
                <c:pt idx="14">
                  <c:v>8.2110241156385211</c:v>
                </c:pt>
                <c:pt idx="15">
                  <c:v>1.1808117466280299</c:v>
                </c:pt>
                <c:pt idx="17">
                  <c:v>3.7220749485192828</c:v>
                </c:pt>
                <c:pt idx="18">
                  <c:v>0.53366463797526187</c:v>
                </c:pt>
                <c:pt idx="19">
                  <c:v>0.13981658011719134</c:v>
                </c:pt>
                <c:pt idx="20">
                  <c:v>1.1430216217128475</c:v>
                </c:pt>
                <c:pt idx="22">
                  <c:v>4.3515382037562</c:v>
                </c:pt>
                <c:pt idx="24">
                  <c:v>1.4913029945739842</c:v>
                </c:pt>
                <c:pt idx="25">
                  <c:v>-0.41497985281850891</c:v>
                </c:pt>
                <c:pt idx="26">
                  <c:v>0.69267837022504164</c:v>
                </c:pt>
                <c:pt idx="27">
                  <c:v>1.1095053595156168</c:v>
                </c:pt>
                <c:pt idx="29">
                  <c:v>4.6159274915780868</c:v>
                </c:pt>
                <c:pt idx="30">
                  <c:v>9.6656829952603829</c:v>
                </c:pt>
                <c:pt idx="31">
                  <c:v>-3.0137949739841963</c:v>
                </c:pt>
                <c:pt idx="32">
                  <c:v>8.4542324302921514</c:v>
                </c:pt>
                <c:pt idx="33">
                  <c:v>6.7371886440189543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0.66391488381216668</c:v>
                </c:pt>
                <c:pt idx="2">
                  <c:v>1.5775472325139761</c:v>
                </c:pt>
                <c:pt idx="3">
                  <c:v>0.52484491276507672</c:v>
                </c:pt>
                <c:pt idx="4">
                  <c:v>4.0737404118607046E-2</c:v>
                </c:pt>
                <c:pt idx="5">
                  <c:v>0.88751318654627376</c:v>
                </c:pt>
                <c:pt idx="7">
                  <c:v>0.40251036120857453</c:v>
                </c:pt>
                <c:pt idx="8">
                  <c:v>2.1091073944141225</c:v>
                </c:pt>
                <c:pt idx="9">
                  <c:v>1.1141111223238687</c:v>
                </c:pt>
                <c:pt idx="10">
                  <c:v>0.75550507901132047</c:v>
                </c:pt>
                <c:pt idx="11">
                  <c:v>-0.8000000192768808</c:v>
                </c:pt>
                <c:pt idx="12">
                  <c:v>-0.21484522955083074</c:v>
                </c:pt>
                <c:pt idx="13">
                  <c:v>0.61657313971592576</c:v>
                </c:pt>
                <c:pt idx="14">
                  <c:v>-0.41869832738946622</c:v>
                </c:pt>
                <c:pt idx="15">
                  <c:v>0.6945005523899761</c:v>
                </c:pt>
                <c:pt idx="17">
                  <c:v>1.310041558213082</c:v>
                </c:pt>
                <c:pt idx="18">
                  <c:v>0.41355707388612828</c:v>
                </c:pt>
                <c:pt idx="19">
                  <c:v>8.3763673714454256E-2</c:v>
                </c:pt>
                <c:pt idx="20">
                  <c:v>0.50624897162290239</c:v>
                </c:pt>
                <c:pt idx="22">
                  <c:v>1.3824760634818967</c:v>
                </c:pt>
                <c:pt idx="24">
                  <c:v>-0.66271592670730239</c:v>
                </c:pt>
                <c:pt idx="25">
                  <c:v>-1.3301342996470678</c:v>
                </c:pt>
                <c:pt idx="26">
                  <c:v>-2.1087246151692662</c:v>
                </c:pt>
                <c:pt idx="27">
                  <c:v>-0.91469715995071699</c:v>
                </c:pt>
                <c:pt idx="29">
                  <c:v>1.0549187750938049</c:v>
                </c:pt>
                <c:pt idx="30">
                  <c:v>-0.56736941172437216</c:v>
                </c:pt>
                <c:pt idx="31">
                  <c:v>-3.7917012409197426</c:v>
                </c:pt>
                <c:pt idx="32">
                  <c:v>0.5152314751584619</c:v>
                </c:pt>
                <c:pt idx="33">
                  <c:v>0.50803237555354652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7.4160000000000021</c:v>
                </c:pt>
                <c:pt idx="1">
                  <c:v>6.9490000000000052</c:v>
                </c:pt>
                <c:pt idx="2">
                  <c:v>6.6309999999999976</c:v>
                </c:pt>
                <c:pt idx="3">
                  <c:v>5.5890000000000084</c:v>
                </c:pt>
                <c:pt idx="4">
                  <c:v>6.6270000000000282</c:v>
                </c:pt>
                <c:pt idx="5">
                  <c:v>5.1229999999999993</c:v>
                </c:pt>
                <c:pt idx="6">
                  <c:v>7.4049999999999985</c:v>
                </c:pt>
                <c:pt idx="7">
                  <c:v>8.4840000000000106</c:v>
                </c:pt>
                <c:pt idx="8">
                  <c:v>6.964999999999999</c:v>
                </c:pt>
                <c:pt idx="9">
                  <c:v>5.9299999999999988</c:v>
                </c:pt>
                <c:pt idx="10">
                  <c:v>7.68700000000001</c:v>
                </c:pt>
                <c:pt idx="11">
                  <c:v>7.7610000000000143</c:v>
                </c:pt>
                <c:pt idx="12">
                  <c:v>7.8279999999999923</c:v>
                </c:pt>
                <c:pt idx="13">
                  <c:v>7.9349999999999881</c:v>
                </c:pt>
                <c:pt idx="14">
                  <c:v>8.0039999999999996</c:v>
                </c:pt>
                <c:pt idx="15">
                  <c:v>8.0239999999999956</c:v>
                </c:pt>
                <c:pt idx="16">
                  <c:v>8.0520000000000174</c:v>
                </c:pt>
                <c:pt idx="17">
                  <c:v>8.0780000000000172</c:v>
                </c:pt>
                <c:pt idx="18">
                  <c:v>8.0999999999999961</c:v>
                </c:pt>
                <c:pt idx="19">
                  <c:v>8.1209999999999827</c:v>
                </c:pt>
                <c:pt idx="20">
                  <c:v>8.1549999999999905</c:v>
                </c:pt>
                <c:pt idx="21">
                  <c:v>8.1869999999999852</c:v>
                </c:pt>
                <c:pt idx="22">
                  <c:v>8.2180000000000089</c:v>
                </c:pt>
                <c:pt idx="23">
                  <c:v>8.2479999999999958</c:v>
                </c:pt>
                <c:pt idx="24" formatCode="#,##0.00">
                  <c:v>8.2759999999999927</c:v>
                </c:pt>
                <c:pt idx="25">
                  <c:v>8.3030000000000026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0.30100000000000032</c:v>
                </c:pt>
                <c:pt idx="1">
                  <c:v>0.23199999999999973</c:v>
                </c:pt>
                <c:pt idx="2">
                  <c:v>0.61199999999999877</c:v>
                </c:pt>
                <c:pt idx="3">
                  <c:v>0.38100000000000028</c:v>
                </c:pt>
                <c:pt idx="4">
                  <c:v>0.17599999999999988</c:v>
                </c:pt>
                <c:pt idx="5">
                  <c:v>0.43700000000000022</c:v>
                </c:pt>
                <c:pt idx="6">
                  <c:v>0.21399999999999966</c:v>
                </c:pt>
                <c:pt idx="7">
                  <c:v>0.20600000000000002</c:v>
                </c:pt>
                <c:pt idx="8">
                  <c:v>0.43399999999999977</c:v>
                </c:pt>
                <c:pt idx="9">
                  <c:v>0.37099999999999911</c:v>
                </c:pt>
                <c:pt idx="10">
                  <c:v>0.37499999999999944</c:v>
                </c:pt>
                <c:pt idx="11">
                  <c:v>0.35400000000000065</c:v>
                </c:pt>
                <c:pt idx="12">
                  <c:v>0.34599999999999986</c:v>
                </c:pt>
                <c:pt idx="13">
                  <c:v>0.32900000000000029</c:v>
                </c:pt>
                <c:pt idx="14">
                  <c:v>0.31299999999999956</c:v>
                </c:pt>
                <c:pt idx="15">
                  <c:v>0.29899999999999927</c:v>
                </c:pt>
                <c:pt idx="16">
                  <c:v>0.28700000000000031</c:v>
                </c:pt>
                <c:pt idx="17">
                  <c:v>0.27599999999999975</c:v>
                </c:pt>
                <c:pt idx="18">
                  <c:v>0.26599999999999963</c:v>
                </c:pt>
                <c:pt idx="19">
                  <c:v>0.25599999999999978</c:v>
                </c:pt>
                <c:pt idx="20">
                  <c:v>0.24800000000000022</c:v>
                </c:pt>
                <c:pt idx="21">
                  <c:v>0.23899999999999971</c:v>
                </c:pt>
                <c:pt idx="22">
                  <c:v>0.23099999999999968</c:v>
                </c:pt>
                <c:pt idx="23">
                  <c:v>0.22300000000000006</c:v>
                </c:pt>
                <c:pt idx="24" formatCode="#,##0.00">
                  <c:v>0.21599999999999983</c:v>
                </c:pt>
                <c:pt idx="25">
                  <c:v>0.2100000000000001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1.6980000000000006</c:v>
                </c:pt>
                <c:pt idx="1">
                  <c:v>1.4800000000000022</c:v>
                </c:pt>
                <c:pt idx="2">
                  <c:v>0.93200000000000016</c:v>
                </c:pt>
                <c:pt idx="3">
                  <c:v>1.2559999999999958</c:v>
                </c:pt>
                <c:pt idx="4">
                  <c:v>1.1450000000000029</c:v>
                </c:pt>
                <c:pt idx="5">
                  <c:v>1.5490000000000024</c:v>
                </c:pt>
                <c:pt idx="6">
                  <c:v>1.3849999999999978</c:v>
                </c:pt>
                <c:pt idx="7">
                  <c:v>1.9960000000000016</c:v>
                </c:pt>
                <c:pt idx="8">
                  <c:v>2.9909999999999912</c:v>
                </c:pt>
                <c:pt idx="9">
                  <c:v>2.010000000000002</c:v>
                </c:pt>
                <c:pt idx="10">
                  <c:v>2.4569999999999985</c:v>
                </c:pt>
                <c:pt idx="11">
                  <c:v>2.4050000000000002</c:v>
                </c:pt>
                <c:pt idx="12">
                  <c:v>2.3439999999999981</c:v>
                </c:pt>
                <c:pt idx="13">
                  <c:v>2.3269999999999986</c:v>
                </c:pt>
                <c:pt idx="14">
                  <c:v>2.3189999999999977</c:v>
                </c:pt>
                <c:pt idx="15">
                  <c:v>2.3119999999999967</c:v>
                </c:pt>
                <c:pt idx="16">
                  <c:v>2.3030000000000044</c:v>
                </c:pt>
                <c:pt idx="17">
                  <c:v>2.2970000000000006</c:v>
                </c:pt>
                <c:pt idx="18">
                  <c:v>2.2890000000000055</c:v>
                </c:pt>
                <c:pt idx="19">
                  <c:v>2.2829999999999995</c:v>
                </c:pt>
                <c:pt idx="20">
                  <c:v>2.278000000000004</c:v>
                </c:pt>
                <c:pt idx="21">
                  <c:v>2.272999999999997</c:v>
                </c:pt>
                <c:pt idx="22">
                  <c:v>2.2689999999999988</c:v>
                </c:pt>
                <c:pt idx="23">
                  <c:v>2.263999999999998</c:v>
                </c:pt>
                <c:pt idx="24" formatCode="#,##0.00">
                  <c:v>2.2600000000000029</c:v>
                </c:pt>
                <c:pt idx="25">
                  <c:v>2.2559999999999953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3.7870000000000035</c:v>
                </c:pt>
                <c:pt idx="1">
                  <c:v>4.0389999999999979</c:v>
                </c:pt>
                <c:pt idx="2">
                  <c:v>3.963000000000001</c:v>
                </c:pt>
                <c:pt idx="3">
                  <c:v>4.0399999999999983</c:v>
                </c:pt>
                <c:pt idx="4">
                  <c:v>5.0460000000000109</c:v>
                </c:pt>
                <c:pt idx="5">
                  <c:v>5.0649999999999924</c:v>
                </c:pt>
                <c:pt idx="6">
                  <c:v>5.5279999999999898</c:v>
                </c:pt>
                <c:pt idx="7">
                  <c:v>5.4149999999999991</c:v>
                </c:pt>
                <c:pt idx="8">
                  <c:v>6.4490000000000043</c:v>
                </c:pt>
                <c:pt idx="9">
                  <c:v>6.9169999999999963</c:v>
                </c:pt>
                <c:pt idx="10">
                  <c:v>6.3469999999999835</c:v>
                </c:pt>
                <c:pt idx="11">
                  <c:v>6.2149999999999972</c:v>
                </c:pt>
                <c:pt idx="12">
                  <c:v>6.1760000000000019</c:v>
                </c:pt>
                <c:pt idx="13">
                  <c:v>6.2880000000000011</c:v>
                </c:pt>
                <c:pt idx="14">
                  <c:v>6.5879999999999894</c:v>
                </c:pt>
                <c:pt idx="15">
                  <c:v>6.7580000000000044</c:v>
                </c:pt>
                <c:pt idx="16">
                  <c:v>6.8839999999999719</c:v>
                </c:pt>
                <c:pt idx="17">
                  <c:v>6.9799999999999889</c:v>
                </c:pt>
                <c:pt idx="18">
                  <c:v>7.0559999999999912</c:v>
                </c:pt>
                <c:pt idx="19">
                  <c:v>7.1209999999999916</c:v>
                </c:pt>
                <c:pt idx="20">
                  <c:v>7.1800000000000122</c:v>
                </c:pt>
                <c:pt idx="21">
                  <c:v>7.2340000000000044</c:v>
                </c:pt>
                <c:pt idx="22">
                  <c:v>7.2850000000000028</c:v>
                </c:pt>
                <c:pt idx="23">
                  <c:v>7.3340000000000245</c:v>
                </c:pt>
                <c:pt idx="24" formatCode="#,##0.00">
                  <c:v>7.3819999999999739</c:v>
                </c:pt>
                <c:pt idx="25">
                  <c:v>7.4290000000000127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6.1220000000000123</c:v>
                </c:pt>
                <c:pt idx="1">
                  <c:v>4.2749999999999906</c:v>
                </c:pt>
                <c:pt idx="2">
                  <c:v>5.1699999999999973</c:v>
                </c:pt>
                <c:pt idx="3">
                  <c:v>4.8059999999999912</c:v>
                </c:pt>
                <c:pt idx="4">
                  <c:v>4.0870000000000006</c:v>
                </c:pt>
                <c:pt idx="5">
                  <c:v>4.783999999999998</c:v>
                </c:pt>
                <c:pt idx="6">
                  <c:v>4.9730000000000043</c:v>
                </c:pt>
                <c:pt idx="7">
                  <c:v>4.6799999999999846</c:v>
                </c:pt>
                <c:pt idx="8">
                  <c:v>4.4649999999999919</c:v>
                </c:pt>
                <c:pt idx="9">
                  <c:v>4.8260000000000147</c:v>
                </c:pt>
                <c:pt idx="10">
                  <c:v>4.9519999999999964</c:v>
                </c:pt>
                <c:pt idx="11">
                  <c:v>4.8669999999999929</c:v>
                </c:pt>
                <c:pt idx="12">
                  <c:v>4.7890000000000068</c:v>
                </c:pt>
                <c:pt idx="13">
                  <c:v>4.7439999999999873</c:v>
                </c:pt>
                <c:pt idx="14">
                  <c:v>4.6560000000000104</c:v>
                </c:pt>
                <c:pt idx="15">
                  <c:v>4.5429999999999993</c:v>
                </c:pt>
                <c:pt idx="16">
                  <c:v>4.4449999999999941</c:v>
                </c:pt>
                <c:pt idx="17">
                  <c:v>4.3459999999999992</c:v>
                </c:pt>
                <c:pt idx="18">
                  <c:v>4.2460000000000013</c:v>
                </c:pt>
                <c:pt idx="19">
                  <c:v>4.1470000000000029</c:v>
                </c:pt>
                <c:pt idx="20">
                  <c:v>4.0519999999999863</c:v>
                </c:pt>
                <c:pt idx="21">
                  <c:v>3.9580000000000086</c:v>
                </c:pt>
                <c:pt idx="22">
                  <c:v>3.8659999999999952</c:v>
                </c:pt>
                <c:pt idx="23">
                  <c:v>3.7750000000000061</c:v>
                </c:pt>
                <c:pt idx="24" formatCode="#,##0.00">
                  <c:v>3.6850000000000094</c:v>
                </c:pt>
                <c:pt idx="25">
                  <c:v>3.5969999999999946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4.8400000000000079</c:v>
                </c:pt>
                <c:pt idx="1">
                  <c:v>6.3349999999999858</c:v>
                </c:pt>
                <c:pt idx="2">
                  <c:v>6.481000000000007</c:v>
                </c:pt>
                <c:pt idx="3">
                  <c:v>7.653999999999999</c:v>
                </c:pt>
                <c:pt idx="4">
                  <c:v>5.5180000000000025</c:v>
                </c:pt>
                <c:pt idx="5">
                  <c:v>6.026000000000006</c:v>
                </c:pt>
                <c:pt idx="6">
                  <c:v>5.5420000000000247</c:v>
                </c:pt>
                <c:pt idx="7">
                  <c:v>6.781000000000005</c:v>
                </c:pt>
                <c:pt idx="8">
                  <c:v>5.9850000000000216</c:v>
                </c:pt>
                <c:pt idx="9">
                  <c:v>6.1170000000000107</c:v>
                </c:pt>
                <c:pt idx="10">
                  <c:v>5.9020000000000099</c:v>
                </c:pt>
                <c:pt idx="11">
                  <c:v>5.9699999999999935</c:v>
                </c:pt>
                <c:pt idx="12">
                  <c:v>5.8919999999999968</c:v>
                </c:pt>
                <c:pt idx="13">
                  <c:v>5.8359999999999843</c:v>
                </c:pt>
                <c:pt idx="14">
                  <c:v>5.7730000000000068</c:v>
                </c:pt>
                <c:pt idx="15">
                  <c:v>5.7170000000000059</c:v>
                </c:pt>
                <c:pt idx="16">
                  <c:v>5.6240000000000157</c:v>
                </c:pt>
                <c:pt idx="17">
                  <c:v>5.5310000000000086</c:v>
                </c:pt>
                <c:pt idx="18">
                  <c:v>5.4390000000000045</c:v>
                </c:pt>
                <c:pt idx="19">
                  <c:v>5.3479999999999936</c:v>
                </c:pt>
                <c:pt idx="20">
                  <c:v>5.2629999999999884</c:v>
                </c:pt>
                <c:pt idx="21">
                  <c:v>5.1750000000000052</c:v>
                </c:pt>
                <c:pt idx="22">
                  <c:v>5.0879999999999992</c:v>
                </c:pt>
                <c:pt idx="23">
                  <c:v>5.0009999999999897</c:v>
                </c:pt>
                <c:pt idx="24" formatCode="#,##0.00">
                  <c:v>4.9139999999999944</c:v>
                </c:pt>
                <c:pt idx="25">
                  <c:v>4.8280000000000047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32.551999999999921</c:v>
                </c:pt>
                <c:pt idx="1">
                  <c:v>30.9450000000001</c:v>
                </c:pt>
                <c:pt idx="2">
                  <c:v>31.934000000000019</c:v>
                </c:pt>
                <c:pt idx="3">
                  <c:v>30.699999999999957</c:v>
                </c:pt>
                <c:pt idx="4">
                  <c:v>30.888000000000005</c:v>
                </c:pt>
                <c:pt idx="5">
                  <c:v>28.31200000000004</c:v>
                </c:pt>
                <c:pt idx="6">
                  <c:v>31.370999999999977</c:v>
                </c:pt>
                <c:pt idx="7">
                  <c:v>28.324999999999932</c:v>
                </c:pt>
                <c:pt idx="8">
                  <c:v>28.879999999999963</c:v>
                </c:pt>
                <c:pt idx="9">
                  <c:v>30.664999999999953</c:v>
                </c:pt>
                <c:pt idx="10">
                  <c:v>30.486999999999973</c:v>
                </c:pt>
                <c:pt idx="11">
                  <c:v>30.169999999999963</c:v>
                </c:pt>
                <c:pt idx="12">
                  <c:v>29.822999999999958</c:v>
                </c:pt>
                <c:pt idx="13">
                  <c:v>29.478999999999974</c:v>
                </c:pt>
                <c:pt idx="14">
                  <c:v>29.286999999999985</c:v>
                </c:pt>
                <c:pt idx="15">
                  <c:v>29.046000000000031</c:v>
                </c:pt>
                <c:pt idx="16">
                  <c:v>28.864000000000086</c:v>
                </c:pt>
                <c:pt idx="17">
                  <c:v>28.680999999999994</c:v>
                </c:pt>
                <c:pt idx="18">
                  <c:v>28.507999999999967</c:v>
                </c:pt>
                <c:pt idx="19">
                  <c:v>28.34499999999997</c:v>
                </c:pt>
                <c:pt idx="20">
                  <c:v>28.212999999999955</c:v>
                </c:pt>
                <c:pt idx="21">
                  <c:v>28.070000000000054</c:v>
                </c:pt>
                <c:pt idx="22">
                  <c:v>27.934999999999992</c:v>
                </c:pt>
                <c:pt idx="23">
                  <c:v>27.808999999999912</c:v>
                </c:pt>
                <c:pt idx="24" formatCode="#,##0.00">
                  <c:v>27.690999999999992</c:v>
                </c:pt>
                <c:pt idx="25">
                  <c:v>27.592999999999943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31.929999999999932</c:v>
                </c:pt>
                <c:pt idx="1">
                  <c:v>36.757000000000097</c:v>
                </c:pt>
                <c:pt idx="2">
                  <c:v>36.289000000000051</c:v>
                </c:pt>
                <c:pt idx="3">
                  <c:v>37.339000000000119</c:v>
                </c:pt>
                <c:pt idx="4">
                  <c:v>40.045000000000073</c:v>
                </c:pt>
                <c:pt idx="5">
                  <c:v>39.106000000000037</c:v>
                </c:pt>
                <c:pt idx="6">
                  <c:v>43.473999999999982</c:v>
                </c:pt>
                <c:pt idx="7">
                  <c:v>44.653999999999975</c:v>
                </c:pt>
                <c:pt idx="8">
                  <c:v>43.893999999999963</c:v>
                </c:pt>
                <c:pt idx="9">
                  <c:v>49.256999999999962</c:v>
                </c:pt>
                <c:pt idx="10">
                  <c:v>48.388000000000034</c:v>
                </c:pt>
                <c:pt idx="11">
                  <c:v>48.054999999999936</c:v>
                </c:pt>
                <c:pt idx="12">
                  <c:v>48.946000000000126</c:v>
                </c:pt>
                <c:pt idx="13">
                  <c:v>50.841999999999963</c:v>
                </c:pt>
                <c:pt idx="14">
                  <c:v>52.321000000000097</c:v>
                </c:pt>
                <c:pt idx="15">
                  <c:v>53.021000000000022</c:v>
                </c:pt>
                <c:pt idx="16">
                  <c:v>53.663999999999852</c:v>
                </c:pt>
                <c:pt idx="17">
                  <c:v>54.186999999999976</c:v>
                </c:pt>
                <c:pt idx="18">
                  <c:v>54.77900000000006</c:v>
                </c:pt>
                <c:pt idx="19">
                  <c:v>55.346000000000089</c:v>
                </c:pt>
                <c:pt idx="20">
                  <c:v>55.989000000000004</c:v>
                </c:pt>
                <c:pt idx="21">
                  <c:v>56.649000000000022</c:v>
                </c:pt>
                <c:pt idx="22">
                  <c:v>57.328999999999944</c:v>
                </c:pt>
                <c:pt idx="23">
                  <c:v>58.024999999999928</c:v>
                </c:pt>
                <c:pt idx="24" formatCode="#,##0.00">
                  <c:v>58.733999999999909</c:v>
                </c:pt>
                <c:pt idx="25">
                  <c:v>59.454000000000043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89.395000000000209</c:v>
                </c:pt>
                <c:pt idx="1">
                  <c:v>87.048999999999836</c:v>
                </c:pt>
                <c:pt idx="2">
                  <c:v>84.815000000000126</c:v>
                </c:pt>
                <c:pt idx="3">
                  <c:v>87.302000000000177</c:v>
                </c:pt>
                <c:pt idx="4">
                  <c:v>87.96900000000015</c:v>
                </c:pt>
                <c:pt idx="5">
                  <c:v>90.436999999999927</c:v>
                </c:pt>
                <c:pt idx="6">
                  <c:v>94.931999999999874</c:v>
                </c:pt>
                <c:pt idx="7">
                  <c:v>92.065999999999747</c:v>
                </c:pt>
                <c:pt idx="8">
                  <c:v>89.915000000000219</c:v>
                </c:pt>
                <c:pt idx="9">
                  <c:v>89.148999999999887</c:v>
                </c:pt>
                <c:pt idx="10">
                  <c:v>91.070999999999941</c:v>
                </c:pt>
                <c:pt idx="11">
                  <c:v>91.392999999999844</c:v>
                </c:pt>
                <c:pt idx="12">
                  <c:v>91.436999999999884</c:v>
                </c:pt>
                <c:pt idx="13">
                  <c:v>91.366000000000184</c:v>
                </c:pt>
                <c:pt idx="14">
                  <c:v>91.435000000000016</c:v>
                </c:pt>
                <c:pt idx="15">
                  <c:v>91.573999999999941</c:v>
                </c:pt>
                <c:pt idx="16">
                  <c:v>91.648999999999859</c:v>
                </c:pt>
                <c:pt idx="17">
                  <c:v>91.706999999999937</c:v>
                </c:pt>
                <c:pt idx="18">
                  <c:v>91.752999999999659</c:v>
                </c:pt>
                <c:pt idx="19">
                  <c:v>91.795000000000158</c:v>
                </c:pt>
                <c:pt idx="20">
                  <c:v>91.8539999999998</c:v>
                </c:pt>
                <c:pt idx="21">
                  <c:v>91.918000000000134</c:v>
                </c:pt>
                <c:pt idx="22">
                  <c:v>91.977999999999867</c:v>
                </c:pt>
                <c:pt idx="23">
                  <c:v>92.07000000000005</c:v>
                </c:pt>
                <c:pt idx="24" formatCode="#,##0.00">
                  <c:v>92.150999999999939</c:v>
                </c:pt>
                <c:pt idx="25">
                  <c:v>92.221999999999952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26.752999999999993</c:v>
                </c:pt>
                <c:pt idx="1">
                  <c:v>25.121999999999989</c:v>
                </c:pt>
                <c:pt idx="2">
                  <c:v>26.411999999999939</c:v>
                </c:pt>
                <c:pt idx="3">
                  <c:v>25.305000000000025</c:v>
                </c:pt>
                <c:pt idx="4">
                  <c:v>26.105999999999987</c:v>
                </c:pt>
                <c:pt idx="5">
                  <c:v>29.62600000000004</c:v>
                </c:pt>
                <c:pt idx="6">
                  <c:v>30.65200000000004</c:v>
                </c:pt>
                <c:pt idx="7">
                  <c:v>28.202000000000002</c:v>
                </c:pt>
                <c:pt idx="8">
                  <c:v>30.78799999999999</c:v>
                </c:pt>
                <c:pt idx="9">
                  <c:v>30.773999999999983</c:v>
                </c:pt>
                <c:pt idx="10">
                  <c:v>30.42500000000005</c:v>
                </c:pt>
                <c:pt idx="11">
                  <c:v>31.475000000000037</c:v>
                </c:pt>
                <c:pt idx="12">
                  <c:v>31.509000000000082</c:v>
                </c:pt>
                <c:pt idx="13">
                  <c:v>31.720000000000038</c:v>
                </c:pt>
                <c:pt idx="14">
                  <c:v>31.955999999999939</c:v>
                </c:pt>
                <c:pt idx="15">
                  <c:v>32.042000000000094</c:v>
                </c:pt>
                <c:pt idx="16">
                  <c:v>32.08900000000002</c:v>
                </c:pt>
                <c:pt idx="17">
                  <c:v>32.129999999999924</c:v>
                </c:pt>
                <c:pt idx="18">
                  <c:v>32.164999999999992</c:v>
                </c:pt>
                <c:pt idx="19">
                  <c:v>32.198999999999927</c:v>
                </c:pt>
                <c:pt idx="20">
                  <c:v>32.241</c:v>
                </c:pt>
                <c:pt idx="21">
                  <c:v>32.271000000000065</c:v>
                </c:pt>
                <c:pt idx="22">
                  <c:v>32.300000000000011</c:v>
                </c:pt>
                <c:pt idx="23">
                  <c:v>32.325000000000003</c:v>
                </c:pt>
                <c:pt idx="24" formatCode="#,##0.00">
                  <c:v>32.346999999999966</c:v>
                </c:pt>
                <c:pt idx="25">
                  <c:v>32.368000000000123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34.176000000000009</c:v>
                </c:pt>
                <c:pt idx="1">
                  <c:v>36.889999999999979</c:v>
                </c:pt>
                <c:pt idx="2">
                  <c:v>36.977000000000018</c:v>
                </c:pt>
                <c:pt idx="3">
                  <c:v>38.902000000000051</c:v>
                </c:pt>
                <c:pt idx="4">
                  <c:v>42.743999999999964</c:v>
                </c:pt>
                <c:pt idx="5">
                  <c:v>39.344999999999956</c:v>
                </c:pt>
                <c:pt idx="6">
                  <c:v>43.619</c:v>
                </c:pt>
                <c:pt idx="7">
                  <c:v>48.202999999999946</c:v>
                </c:pt>
                <c:pt idx="8">
                  <c:v>51.230000000000025</c:v>
                </c:pt>
                <c:pt idx="9">
                  <c:v>48.673999999999978</c:v>
                </c:pt>
                <c:pt idx="10">
                  <c:v>47.232999999999961</c:v>
                </c:pt>
                <c:pt idx="11">
                  <c:v>45.175000000000004</c:v>
                </c:pt>
                <c:pt idx="12">
                  <c:v>45.934000000000118</c:v>
                </c:pt>
                <c:pt idx="13">
                  <c:v>47.551000000000037</c:v>
                </c:pt>
                <c:pt idx="14">
                  <c:v>48.997999999999927</c:v>
                </c:pt>
                <c:pt idx="15">
                  <c:v>50.044000000000054</c:v>
                </c:pt>
                <c:pt idx="16">
                  <c:v>50.972999999999985</c:v>
                </c:pt>
                <c:pt idx="17">
                  <c:v>51.820999999999955</c:v>
                </c:pt>
                <c:pt idx="18">
                  <c:v>52.62</c:v>
                </c:pt>
                <c:pt idx="19">
                  <c:v>53.382999999999925</c:v>
                </c:pt>
                <c:pt idx="20">
                  <c:v>54.130000000000152</c:v>
                </c:pt>
                <c:pt idx="21">
                  <c:v>54.846999999999994</c:v>
                </c:pt>
                <c:pt idx="22">
                  <c:v>55.536999999999971</c:v>
                </c:pt>
                <c:pt idx="23">
                  <c:v>56.195000000000093</c:v>
                </c:pt>
                <c:pt idx="24" formatCode="#,##0.00">
                  <c:v>56.821000000000048</c:v>
                </c:pt>
                <c:pt idx="25">
                  <c:v>57.416000000000047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5.0280000000000058</c:v>
                </c:pt>
                <c:pt idx="1">
                  <c:v>7.6880000000000024</c:v>
                </c:pt>
                <c:pt idx="2">
                  <c:v>7.4999999999999947</c:v>
                </c:pt>
                <c:pt idx="3">
                  <c:v>4.8029999999999999</c:v>
                </c:pt>
                <c:pt idx="4">
                  <c:v>7.0380000000000047</c:v>
                </c:pt>
                <c:pt idx="5">
                  <c:v>5.3809999999999949</c:v>
                </c:pt>
                <c:pt idx="6">
                  <c:v>6.1289999999999978</c:v>
                </c:pt>
                <c:pt idx="7">
                  <c:v>7.3219999999999992</c:v>
                </c:pt>
                <c:pt idx="8">
                  <c:v>7.2240000000000162</c:v>
                </c:pt>
                <c:pt idx="9">
                  <c:v>8.7369999999999983</c:v>
                </c:pt>
                <c:pt idx="10">
                  <c:v>7.9840000000000035</c:v>
                </c:pt>
                <c:pt idx="11">
                  <c:v>7.8739999999999837</c:v>
                </c:pt>
                <c:pt idx="12">
                  <c:v>7.8220000000000098</c:v>
                </c:pt>
                <c:pt idx="13">
                  <c:v>7.7639999999999949</c:v>
                </c:pt>
                <c:pt idx="14">
                  <c:v>7.7200000000000024</c:v>
                </c:pt>
                <c:pt idx="15">
                  <c:v>7.7089999999999907</c:v>
                </c:pt>
                <c:pt idx="16">
                  <c:v>7.6889999999999823</c:v>
                </c:pt>
                <c:pt idx="17">
                  <c:v>7.6680000000000037</c:v>
                </c:pt>
                <c:pt idx="18">
                  <c:v>7.6480000000000148</c:v>
                </c:pt>
                <c:pt idx="19">
                  <c:v>7.6270000000000069</c:v>
                </c:pt>
                <c:pt idx="20">
                  <c:v>7.6050000000000137</c:v>
                </c:pt>
                <c:pt idx="21">
                  <c:v>7.583000000000002</c:v>
                </c:pt>
                <c:pt idx="22">
                  <c:v>7.5620000000000029</c:v>
                </c:pt>
                <c:pt idx="23">
                  <c:v>7.5399999999999858</c:v>
                </c:pt>
                <c:pt idx="24" formatCode="#,##0.00">
                  <c:v>7.5189999999999921</c:v>
                </c:pt>
                <c:pt idx="25">
                  <c:v>7.4970000000000043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19.652000000000005</c:v>
                </c:pt>
                <c:pt idx="1">
                  <c:v>20.034000000000049</c:v>
                </c:pt>
                <c:pt idx="2">
                  <c:v>17.649000000000029</c:v>
                </c:pt>
                <c:pt idx="3">
                  <c:v>19.500999999999994</c:v>
                </c:pt>
                <c:pt idx="4">
                  <c:v>19.820999999999959</c:v>
                </c:pt>
                <c:pt idx="5">
                  <c:v>22.279999999999959</c:v>
                </c:pt>
                <c:pt idx="6">
                  <c:v>24.488000000000007</c:v>
                </c:pt>
                <c:pt idx="7">
                  <c:v>27.030000000000047</c:v>
                </c:pt>
                <c:pt idx="8">
                  <c:v>26.088000000000051</c:v>
                </c:pt>
                <c:pt idx="9">
                  <c:v>22.96699999999997</c:v>
                </c:pt>
                <c:pt idx="10">
                  <c:v>22.321999999999974</c:v>
                </c:pt>
                <c:pt idx="11">
                  <c:v>22.621000000000006</c:v>
                </c:pt>
                <c:pt idx="12">
                  <c:v>22.734000000000037</c:v>
                </c:pt>
                <c:pt idx="13">
                  <c:v>23.001000000000026</c:v>
                </c:pt>
                <c:pt idx="14">
                  <c:v>23.20499999999997</c:v>
                </c:pt>
                <c:pt idx="15">
                  <c:v>23.372</c:v>
                </c:pt>
                <c:pt idx="16">
                  <c:v>23.520000000000078</c:v>
                </c:pt>
                <c:pt idx="17">
                  <c:v>23.640000000000047</c:v>
                </c:pt>
                <c:pt idx="18">
                  <c:v>23.750999999999973</c:v>
                </c:pt>
                <c:pt idx="19">
                  <c:v>23.859999999999964</c:v>
                </c:pt>
                <c:pt idx="20">
                  <c:v>23.977000000000032</c:v>
                </c:pt>
                <c:pt idx="21">
                  <c:v>24.091000000000008</c:v>
                </c:pt>
                <c:pt idx="22">
                  <c:v>24.200000000000042</c:v>
                </c:pt>
                <c:pt idx="23">
                  <c:v>24.301000000000002</c:v>
                </c:pt>
                <c:pt idx="24" formatCode="#,##0.00">
                  <c:v>24.394000000000052</c:v>
                </c:pt>
                <c:pt idx="25">
                  <c:v>24.478000000000037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31.906999999999851</c:v>
                </c:pt>
                <c:pt idx="1">
                  <c:v>28.915999999999972</c:v>
                </c:pt>
                <c:pt idx="2">
                  <c:v>30.604999999999961</c:v>
                </c:pt>
                <c:pt idx="3">
                  <c:v>29.453999999999915</c:v>
                </c:pt>
                <c:pt idx="4">
                  <c:v>32.579000000000022</c:v>
                </c:pt>
                <c:pt idx="5">
                  <c:v>29.036999999999974</c:v>
                </c:pt>
                <c:pt idx="6">
                  <c:v>28.33200000000004</c:v>
                </c:pt>
                <c:pt idx="7">
                  <c:v>29.808000000000071</c:v>
                </c:pt>
                <c:pt idx="8">
                  <c:v>26.311000000000021</c:v>
                </c:pt>
                <c:pt idx="9">
                  <c:v>25.486000000000061</c:v>
                </c:pt>
                <c:pt idx="10">
                  <c:v>27.750999999999966</c:v>
                </c:pt>
                <c:pt idx="11">
                  <c:v>28.204000000000029</c:v>
                </c:pt>
                <c:pt idx="12">
                  <c:v>28.11700000000004</c:v>
                </c:pt>
                <c:pt idx="13">
                  <c:v>28.012999999999966</c:v>
                </c:pt>
                <c:pt idx="14">
                  <c:v>27.863000000000042</c:v>
                </c:pt>
                <c:pt idx="15">
                  <c:v>27.757999999999988</c:v>
                </c:pt>
                <c:pt idx="16">
                  <c:v>27.680000000000032</c:v>
                </c:pt>
                <c:pt idx="17">
                  <c:v>27.599000000000022</c:v>
                </c:pt>
                <c:pt idx="18">
                  <c:v>27.516000000000009</c:v>
                </c:pt>
                <c:pt idx="19">
                  <c:v>27.431999999999984</c:v>
                </c:pt>
                <c:pt idx="20">
                  <c:v>27.350999999999967</c:v>
                </c:pt>
                <c:pt idx="21">
                  <c:v>27.255000000000038</c:v>
                </c:pt>
                <c:pt idx="22">
                  <c:v>27.159000000000006</c:v>
                </c:pt>
                <c:pt idx="23">
                  <c:v>27.061999999999983</c:v>
                </c:pt>
                <c:pt idx="24" formatCode="#,##0.00">
                  <c:v>26.966000000000044</c:v>
                </c:pt>
                <c:pt idx="25">
                  <c:v>26.870000000000047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9.0120000000000182</c:v>
                </c:pt>
                <c:pt idx="1">
                  <c:v>8.4790000000000152</c:v>
                </c:pt>
                <c:pt idx="2">
                  <c:v>10.583000000000002</c:v>
                </c:pt>
                <c:pt idx="3">
                  <c:v>11.032999999999998</c:v>
                </c:pt>
                <c:pt idx="4">
                  <c:v>13.478999999999989</c:v>
                </c:pt>
                <c:pt idx="5">
                  <c:v>10.766000000000007</c:v>
                </c:pt>
                <c:pt idx="6">
                  <c:v>11.782999999999992</c:v>
                </c:pt>
                <c:pt idx="7">
                  <c:v>11.163999999999991</c:v>
                </c:pt>
                <c:pt idx="8">
                  <c:v>11.383999999999993</c:v>
                </c:pt>
                <c:pt idx="9">
                  <c:v>11.981000000000009</c:v>
                </c:pt>
                <c:pt idx="10">
                  <c:v>12.518999999999973</c:v>
                </c:pt>
                <c:pt idx="11">
                  <c:v>12.082000000000019</c:v>
                </c:pt>
                <c:pt idx="12">
                  <c:v>11.639000000000014</c:v>
                </c:pt>
                <c:pt idx="13">
                  <c:v>11.293999999999992</c:v>
                </c:pt>
                <c:pt idx="14">
                  <c:v>11.055000000000005</c:v>
                </c:pt>
                <c:pt idx="15">
                  <c:v>11.010999999999976</c:v>
                </c:pt>
                <c:pt idx="16">
                  <c:v>10.999999999999996</c:v>
                </c:pt>
                <c:pt idx="17">
                  <c:v>11.003999999999978</c:v>
                </c:pt>
                <c:pt idx="18">
                  <c:v>11.01600000000002</c:v>
                </c:pt>
                <c:pt idx="19">
                  <c:v>11.029999999999973</c:v>
                </c:pt>
                <c:pt idx="20">
                  <c:v>11.044999999999991</c:v>
                </c:pt>
                <c:pt idx="21">
                  <c:v>11.058999999999999</c:v>
                </c:pt>
                <c:pt idx="22">
                  <c:v>11.072999999999983</c:v>
                </c:pt>
                <c:pt idx="23">
                  <c:v>11.084000000000016</c:v>
                </c:pt>
                <c:pt idx="24" formatCode="#,##0.00">
                  <c:v>11.092000000000017</c:v>
                </c:pt>
                <c:pt idx="25">
                  <c:v>11.09799999999999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55.14799999999979</c:v>
                </c:pt>
                <c:pt idx="1">
                  <c:v>54.723000000000134</c:v>
                </c:pt>
                <c:pt idx="2">
                  <c:v>49.708000000000034</c:v>
                </c:pt>
                <c:pt idx="3">
                  <c:v>51.121999999999986</c:v>
                </c:pt>
                <c:pt idx="4">
                  <c:v>59.586000000000183</c:v>
                </c:pt>
                <c:pt idx="5">
                  <c:v>62.524999999999956</c:v>
                </c:pt>
                <c:pt idx="6">
                  <c:v>59.93400000000004</c:v>
                </c:pt>
                <c:pt idx="7">
                  <c:v>61.90899999999997</c:v>
                </c:pt>
                <c:pt idx="8">
                  <c:v>63.783999999999992</c:v>
                </c:pt>
                <c:pt idx="9">
                  <c:v>74.305000000000121</c:v>
                </c:pt>
                <c:pt idx="10">
                  <c:v>72.465000000000117</c:v>
                </c:pt>
                <c:pt idx="11">
                  <c:v>73.871000000000009</c:v>
                </c:pt>
                <c:pt idx="12">
                  <c:v>74.262999999999934</c:v>
                </c:pt>
                <c:pt idx="13">
                  <c:v>74.805999999999941</c:v>
                </c:pt>
                <c:pt idx="14">
                  <c:v>75.395999999999916</c:v>
                </c:pt>
                <c:pt idx="15">
                  <c:v>75.868999999999758</c:v>
                </c:pt>
                <c:pt idx="16">
                  <c:v>76.300000000000054</c:v>
                </c:pt>
                <c:pt idx="17">
                  <c:v>76.760000000000048</c:v>
                </c:pt>
                <c:pt idx="18">
                  <c:v>77.244999999999948</c:v>
                </c:pt>
                <c:pt idx="19">
                  <c:v>77.760999999999939</c:v>
                </c:pt>
                <c:pt idx="20">
                  <c:v>78.316000000000102</c:v>
                </c:pt>
                <c:pt idx="21">
                  <c:v>78.867999999999938</c:v>
                </c:pt>
                <c:pt idx="22">
                  <c:v>79.427000000000007</c:v>
                </c:pt>
                <c:pt idx="23">
                  <c:v>79.989000000000019</c:v>
                </c:pt>
                <c:pt idx="24" formatCode="#,##0.00">
                  <c:v>80.555999999999969</c:v>
                </c:pt>
                <c:pt idx="25">
                  <c:v>81.125999999999948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49.808000000000249</c:v>
                </c:pt>
                <c:pt idx="1">
                  <c:v>50.600999999999914</c:v>
                </c:pt>
                <c:pt idx="2">
                  <c:v>49.322999999999844</c:v>
                </c:pt>
                <c:pt idx="3">
                  <c:v>47.960000000000058</c:v>
                </c:pt>
                <c:pt idx="4">
                  <c:v>55.973000000000162</c:v>
                </c:pt>
                <c:pt idx="5">
                  <c:v>56.075999999999937</c:v>
                </c:pt>
                <c:pt idx="6">
                  <c:v>53.1469999999998</c:v>
                </c:pt>
                <c:pt idx="7">
                  <c:v>55.999999999999957</c:v>
                </c:pt>
                <c:pt idx="8">
                  <c:v>54.517999999999802</c:v>
                </c:pt>
                <c:pt idx="9">
                  <c:v>56.700000000000038</c:v>
                </c:pt>
                <c:pt idx="10">
                  <c:v>55.1159999999999</c:v>
                </c:pt>
                <c:pt idx="11">
                  <c:v>56.313999999999773</c:v>
                </c:pt>
                <c:pt idx="12">
                  <c:v>57.803999999999952</c:v>
                </c:pt>
                <c:pt idx="13">
                  <c:v>59.139999999999958</c:v>
                </c:pt>
                <c:pt idx="14">
                  <c:v>59.719999999999985</c:v>
                </c:pt>
                <c:pt idx="15">
                  <c:v>60.166000000000061</c:v>
                </c:pt>
                <c:pt idx="16">
                  <c:v>60.662000000000134</c:v>
                </c:pt>
                <c:pt idx="17">
                  <c:v>61.154000000000018</c:v>
                </c:pt>
                <c:pt idx="18">
                  <c:v>61.642000000000024</c:v>
                </c:pt>
                <c:pt idx="19">
                  <c:v>62.132000000000041</c:v>
                </c:pt>
                <c:pt idx="20">
                  <c:v>62.635999999999939</c:v>
                </c:pt>
                <c:pt idx="21">
                  <c:v>63.122999999999912</c:v>
                </c:pt>
                <c:pt idx="22">
                  <c:v>63.611000000000082</c:v>
                </c:pt>
                <c:pt idx="23">
                  <c:v>64.098999999999819</c:v>
                </c:pt>
                <c:pt idx="24" formatCode="#,##0.00">
                  <c:v>64.588999999999956</c:v>
                </c:pt>
                <c:pt idx="25">
                  <c:v>65.080999999999833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15.583999999999984</c:v>
                </c:pt>
                <c:pt idx="1">
                  <c:v>15.595999999999993</c:v>
                </c:pt>
                <c:pt idx="2">
                  <c:v>13.636000000000006</c:v>
                </c:pt>
                <c:pt idx="3">
                  <c:v>14.467999999999986</c:v>
                </c:pt>
                <c:pt idx="4">
                  <c:v>14.980999999999989</c:v>
                </c:pt>
                <c:pt idx="5">
                  <c:v>16.445000000000007</c:v>
                </c:pt>
                <c:pt idx="6">
                  <c:v>15.91700000000001</c:v>
                </c:pt>
                <c:pt idx="7">
                  <c:v>15.004000000000008</c:v>
                </c:pt>
                <c:pt idx="8">
                  <c:v>18.259000000000011</c:v>
                </c:pt>
                <c:pt idx="9">
                  <c:v>18.975000000000062</c:v>
                </c:pt>
                <c:pt idx="10">
                  <c:v>17.068999999999967</c:v>
                </c:pt>
                <c:pt idx="11">
                  <c:v>17.923000000000027</c:v>
                </c:pt>
                <c:pt idx="12">
                  <c:v>18.774999999999984</c:v>
                </c:pt>
                <c:pt idx="13">
                  <c:v>19.457999999999966</c:v>
                </c:pt>
                <c:pt idx="14">
                  <c:v>19.866</c:v>
                </c:pt>
                <c:pt idx="15">
                  <c:v>20.111000000000022</c:v>
                </c:pt>
                <c:pt idx="16">
                  <c:v>20.436999999999959</c:v>
                </c:pt>
                <c:pt idx="17">
                  <c:v>20.752000000000045</c:v>
                </c:pt>
                <c:pt idx="18">
                  <c:v>21.051000000000041</c:v>
                </c:pt>
                <c:pt idx="19">
                  <c:v>21.343000000000035</c:v>
                </c:pt>
                <c:pt idx="20">
                  <c:v>21.657000000000007</c:v>
                </c:pt>
                <c:pt idx="21">
                  <c:v>21.984999999999992</c:v>
                </c:pt>
                <c:pt idx="22">
                  <c:v>22.322000000000006</c:v>
                </c:pt>
                <c:pt idx="23">
                  <c:v>22.662000000000017</c:v>
                </c:pt>
                <c:pt idx="24" formatCode="#,##0.00">
                  <c:v>23.00200000000007</c:v>
                </c:pt>
                <c:pt idx="25">
                  <c:v>23.343999999999998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15.608000000000018</c:v>
                </c:pt>
                <c:pt idx="1">
                  <c:v>13.818999999999999</c:v>
                </c:pt>
                <c:pt idx="2">
                  <c:v>14.294000000000018</c:v>
                </c:pt>
                <c:pt idx="3">
                  <c:v>16.818999999999992</c:v>
                </c:pt>
                <c:pt idx="4">
                  <c:v>16.94700000000002</c:v>
                </c:pt>
                <c:pt idx="5">
                  <c:v>14.870999999999974</c:v>
                </c:pt>
                <c:pt idx="6">
                  <c:v>16.642000000000024</c:v>
                </c:pt>
                <c:pt idx="7">
                  <c:v>14.833000000000018</c:v>
                </c:pt>
                <c:pt idx="8">
                  <c:v>14.938000000000017</c:v>
                </c:pt>
                <c:pt idx="9">
                  <c:v>16.529000000000018</c:v>
                </c:pt>
                <c:pt idx="10">
                  <c:v>15.296000000000001</c:v>
                </c:pt>
                <c:pt idx="11">
                  <c:v>15.556000000000028</c:v>
                </c:pt>
                <c:pt idx="12">
                  <c:v>15.681999999999988</c:v>
                </c:pt>
                <c:pt idx="13">
                  <c:v>15.757000000000007</c:v>
                </c:pt>
                <c:pt idx="14">
                  <c:v>15.834999999999988</c:v>
                </c:pt>
                <c:pt idx="15">
                  <c:v>15.854999999999972</c:v>
                </c:pt>
                <c:pt idx="16">
                  <c:v>15.865999999999998</c:v>
                </c:pt>
                <c:pt idx="17">
                  <c:v>15.880000000000024</c:v>
                </c:pt>
                <c:pt idx="18">
                  <c:v>15.900000000000027</c:v>
                </c:pt>
                <c:pt idx="19">
                  <c:v>15.927999999999992</c:v>
                </c:pt>
                <c:pt idx="20">
                  <c:v>15.966000000000035</c:v>
                </c:pt>
                <c:pt idx="21">
                  <c:v>16.011999999999976</c:v>
                </c:pt>
                <c:pt idx="22">
                  <c:v>16.064000000000036</c:v>
                </c:pt>
                <c:pt idx="23">
                  <c:v>16.119000000000014</c:v>
                </c:pt>
                <c:pt idx="24" formatCode="#,##0.00">
                  <c:v>16.179999999999989</c:v>
                </c:pt>
                <c:pt idx="25">
                  <c:v>16.245999999999963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45.217999999999932</c:v>
                </c:pt>
                <c:pt idx="1">
                  <c:v>46.402999999999921</c:v>
                </c:pt>
                <c:pt idx="2">
                  <c:v>41.175999999999888</c:v>
                </c:pt>
                <c:pt idx="3">
                  <c:v>40.660999999999973</c:v>
                </c:pt>
                <c:pt idx="4">
                  <c:v>40.841000000000065</c:v>
                </c:pt>
                <c:pt idx="5">
                  <c:v>40.295999999999879</c:v>
                </c:pt>
                <c:pt idx="6">
                  <c:v>40.785999999999945</c:v>
                </c:pt>
                <c:pt idx="7">
                  <c:v>42.683000000000014</c:v>
                </c:pt>
                <c:pt idx="8">
                  <c:v>44.524000000000008</c:v>
                </c:pt>
                <c:pt idx="9">
                  <c:v>47.369999999999884</c:v>
                </c:pt>
                <c:pt idx="10">
                  <c:v>49.771000000000086</c:v>
                </c:pt>
                <c:pt idx="11">
                  <c:v>49.068999999999953</c:v>
                </c:pt>
                <c:pt idx="12">
                  <c:v>49.586000000000048</c:v>
                </c:pt>
                <c:pt idx="13">
                  <c:v>49.733000000000033</c:v>
                </c:pt>
                <c:pt idx="14">
                  <c:v>49.950000000000145</c:v>
                </c:pt>
                <c:pt idx="15">
                  <c:v>49.987999999999936</c:v>
                </c:pt>
                <c:pt idx="16">
                  <c:v>50.008999999999922</c:v>
                </c:pt>
                <c:pt idx="17">
                  <c:v>50.030999999999899</c:v>
                </c:pt>
                <c:pt idx="18">
                  <c:v>50.050000000000004</c:v>
                </c:pt>
                <c:pt idx="19">
                  <c:v>50.066000000000031</c:v>
                </c:pt>
                <c:pt idx="20">
                  <c:v>50.079999999999991</c:v>
                </c:pt>
                <c:pt idx="21">
                  <c:v>50.084999999999944</c:v>
                </c:pt>
                <c:pt idx="22">
                  <c:v>50.088000000000029</c:v>
                </c:pt>
                <c:pt idx="23">
                  <c:v>50.08700000000006</c:v>
                </c:pt>
                <c:pt idx="24" formatCode="#,##0.00">
                  <c:v>50.082999999999878</c:v>
                </c:pt>
                <c:pt idx="25">
                  <c:v>50.075999999999837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54.695999999999941</c:v>
                </c:pt>
                <c:pt idx="1">
                  <c:v>54.972000000000016</c:v>
                </c:pt>
                <c:pt idx="2">
                  <c:v>56.456000000000017</c:v>
                </c:pt>
                <c:pt idx="3">
                  <c:v>54.553999999999959</c:v>
                </c:pt>
                <c:pt idx="4">
                  <c:v>53.530000000000051</c:v>
                </c:pt>
                <c:pt idx="5">
                  <c:v>57.768000000000008</c:v>
                </c:pt>
                <c:pt idx="6">
                  <c:v>62.20199999999992</c:v>
                </c:pt>
                <c:pt idx="7">
                  <c:v>61.299000000000014</c:v>
                </c:pt>
                <c:pt idx="8">
                  <c:v>61.294000000000082</c:v>
                </c:pt>
                <c:pt idx="9">
                  <c:v>61.902000000000015</c:v>
                </c:pt>
                <c:pt idx="10">
                  <c:v>59.386000000000102</c:v>
                </c:pt>
                <c:pt idx="11">
                  <c:v>59.483000000000061</c:v>
                </c:pt>
                <c:pt idx="12">
                  <c:v>59.633000000000052</c:v>
                </c:pt>
                <c:pt idx="13">
                  <c:v>59.916000000000054</c:v>
                </c:pt>
                <c:pt idx="14">
                  <c:v>60.268999999999998</c:v>
                </c:pt>
                <c:pt idx="15">
                  <c:v>60.668999999999961</c:v>
                </c:pt>
                <c:pt idx="16">
                  <c:v>60.975999999999978</c:v>
                </c:pt>
                <c:pt idx="17">
                  <c:v>61.294000000000075</c:v>
                </c:pt>
                <c:pt idx="18">
                  <c:v>61.619000000000007</c:v>
                </c:pt>
                <c:pt idx="19">
                  <c:v>61.957999999999991</c:v>
                </c:pt>
                <c:pt idx="20">
                  <c:v>62.348999999999954</c:v>
                </c:pt>
                <c:pt idx="21">
                  <c:v>62.735999999999983</c:v>
                </c:pt>
                <c:pt idx="22">
                  <c:v>63.118000000000002</c:v>
                </c:pt>
                <c:pt idx="23">
                  <c:v>63.496999999999979</c:v>
                </c:pt>
                <c:pt idx="24" formatCode="#,##0.00">
                  <c:v>63.87099999999996</c:v>
                </c:pt>
                <c:pt idx="25">
                  <c:v>64.236999999999995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75.750999999999877</c:v>
                </c:pt>
                <c:pt idx="1">
                  <c:v>76.471000000000089</c:v>
                </c:pt>
                <c:pt idx="2">
                  <c:v>79.059000000000012</c:v>
                </c:pt>
                <c:pt idx="3">
                  <c:v>86.259999999999891</c:v>
                </c:pt>
                <c:pt idx="4">
                  <c:v>85.605999999999725</c:v>
                </c:pt>
                <c:pt idx="5">
                  <c:v>86.805999999999813</c:v>
                </c:pt>
                <c:pt idx="6">
                  <c:v>82.982000000000241</c:v>
                </c:pt>
                <c:pt idx="7">
                  <c:v>87.023999999999916</c:v>
                </c:pt>
                <c:pt idx="8">
                  <c:v>84.683999999999969</c:v>
                </c:pt>
                <c:pt idx="9">
                  <c:v>86.966000000000136</c:v>
                </c:pt>
                <c:pt idx="10">
                  <c:v>83.914999999999893</c:v>
                </c:pt>
                <c:pt idx="11">
                  <c:v>86.152999999999921</c:v>
                </c:pt>
                <c:pt idx="12">
                  <c:v>87.85500000000016</c:v>
                </c:pt>
                <c:pt idx="13">
                  <c:v>89.347999999999914</c:v>
                </c:pt>
                <c:pt idx="14">
                  <c:v>91.142999999999944</c:v>
                </c:pt>
                <c:pt idx="15">
                  <c:v>92.615999999999957</c:v>
                </c:pt>
                <c:pt idx="16">
                  <c:v>93.963000000000008</c:v>
                </c:pt>
                <c:pt idx="17">
                  <c:v>95.290000000000106</c:v>
                </c:pt>
                <c:pt idx="18">
                  <c:v>96.615999999999971</c:v>
                </c:pt>
                <c:pt idx="19">
                  <c:v>97.949999999999747</c:v>
                </c:pt>
                <c:pt idx="20">
                  <c:v>99.292000000000002</c:v>
                </c:pt>
                <c:pt idx="21">
                  <c:v>100.63800000000013</c:v>
                </c:pt>
                <c:pt idx="22">
                  <c:v>101.99200000000008</c:v>
                </c:pt>
                <c:pt idx="23">
                  <c:v>103.35600000000009</c:v>
                </c:pt>
                <c:pt idx="24" formatCode="#,##0.00">
                  <c:v>104.73400000000009</c:v>
                </c:pt>
                <c:pt idx="25">
                  <c:v>106.12199999999987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13.202000000000005</c:v>
                </c:pt>
                <c:pt idx="1">
                  <c:v>12.700000000000005</c:v>
                </c:pt>
                <c:pt idx="2">
                  <c:v>12.137999999999998</c:v>
                </c:pt>
                <c:pt idx="3">
                  <c:v>11.266000000000002</c:v>
                </c:pt>
                <c:pt idx="4">
                  <c:v>12.994000000000042</c:v>
                </c:pt>
                <c:pt idx="5">
                  <c:v>12.173999999999994</c:v>
                </c:pt>
                <c:pt idx="6">
                  <c:v>14.531999999999986</c:v>
                </c:pt>
                <c:pt idx="7">
                  <c:v>16.101000000000013</c:v>
                </c:pt>
                <c:pt idx="8">
                  <c:v>16.838999999999995</c:v>
                </c:pt>
                <c:pt idx="9">
                  <c:v>15.227999999999996</c:v>
                </c:pt>
                <c:pt idx="10">
                  <c:v>16.865999999999993</c:v>
                </c:pt>
                <c:pt idx="11">
                  <c:v>16.73500000000001</c:v>
                </c:pt>
                <c:pt idx="12">
                  <c:v>16.693999999999992</c:v>
                </c:pt>
                <c:pt idx="13">
                  <c:v>16.878999999999987</c:v>
                </c:pt>
                <c:pt idx="14">
                  <c:v>17.223999999999986</c:v>
                </c:pt>
                <c:pt idx="15">
                  <c:v>17.392999999999994</c:v>
                </c:pt>
                <c:pt idx="16">
                  <c:v>17.525999999999996</c:v>
                </c:pt>
                <c:pt idx="17">
                  <c:v>17.631000000000007</c:v>
                </c:pt>
                <c:pt idx="18">
                  <c:v>17.710999999999991</c:v>
                </c:pt>
                <c:pt idx="19">
                  <c:v>17.780999999999974</c:v>
                </c:pt>
                <c:pt idx="20">
                  <c:v>17.861000000000008</c:v>
                </c:pt>
                <c:pt idx="21">
                  <c:v>17.932999999999986</c:v>
                </c:pt>
                <c:pt idx="22">
                  <c:v>18.003000000000011</c:v>
                </c:pt>
                <c:pt idx="23">
                  <c:v>18.069000000000017</c:v>
                </c:pt>
                <c:pt idx="24">
                  <c:v>18.133999999999968</c:v>
                </c:pt>
                <c:pt idx="25">
                  <c:v>18.198000000000011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43.513999999999939</c:v>
                </c:pt>
                <c:pt idx="1">
                  <c:v>41.555000000000078</c:v>
                </c:pt>
                <c:pt idx="2">
                  <c:v>43.585000000000022</c:v>
                </c:pt>
                <c:pt idx="3">
                  <c:v>43.159999999999947</c:v>
                </c:pt>
                <c:pt idx="4">
                  <c:v>40.493000000000009</c:v>
                </c:pt>
                <c:pt idx="5">
                  <c:v>39.122000000000043</c:v>
                </c:pt>
                <c:pt idx="6">
                  <c:v>41.88600000000001</c:v>
                </c:pt>
                <c:pt idx="7">
                  <c:v>39.785999999999923</c:v>
                </c:pt>
                <c:pt idx="8">
                  <c:v>39.329999999999977</c:v>
                </c:pt>
                <c:pt idx="9">
                  <c:v>41.607999999999976</c:v>
                </c:pt>
                <c:pt idx="10">
                  <c:v>41.34099999999998</c:v>
                </c:pt>
                <c:pt idx="11">
                  <c:v>41.006999999999948</c:v>
                </c:pt>
                <c:pt idx="12">
                  <c:v>40.503999999999962</c:v>
                </c:pt>
                <c:pt idx="13">
                  <c:v>40.058999999999948</c:v>
                </c:pt>
                <c:pt idx="14">
                  <c:v>39.716000000000001</c:v>
                </c:pt>
                <c:pt idx="15">
                  <c:v>39.30600000000004</c:v>
                </c:pt>
                <c:pt idx="16">
                  <c:v>38.933000000000092</c:v>
                </c:pt>
                <c:pt idx="17">
                  <c:v>38.558</c:v>
                </c:pt>
                <c:pt idx="18">
                  <c:v>38.192999999999969</c:v>
                </c:pt>
                <c:pt idx="19">
                  <c:v>37.839999999999968</c:v>
                </c:pt>
                <c:pt idx="20">
                  <c:v>37.527999999999928</c:v>
                </c:pt>
                <c:pt idx="21">
                  <c:v>37.203000000000067</c:v>
                </c:pt>
                <c:pt idx="22">
                  <c:v>36.888999999999982</c:v>
                </c:pt>
                <c:pt idx="23">
                  <c:v>36.584999999999908</c:v>
                </c:pt>
                <c:pt idx="24">
                  <c:v>36.289999999999992</c:v>
                </c:pt>
                <c:pt idx="25">
                  <c:v>36.017999999999944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31.929999999999932</c:v>
                </c:pt>
                <c:pt idx="1">
                  <c:v>36.757000000000097</c:v>
                </c:pt>
                <c:pt idx="2">
                  <c:v>36.289000000000051</c:v>
                </c:pt>
                <c:pt idx="3">
                  <c:v>37.339000000000119</c:v>
                </c:pt>
                <c:pt idx="4">
                  <c:v>40.045000000000073</c:v>
                </c:pt>
                <c:pt idx="5">
                  <c:v>39.106000000000037</c:v>
                </c:pt>
                <c:pt idx="6">
                  <c:v>43.473999999999982</c:v>
                </c:pt>
                <c:pt idx="7">
                  <c:v>44.653999999999975</c:v>
                </c:pt>
                <c:pt idx="8">
                  <c:v>43.893999999999963</c:v>
                </c:pt>
                <c:pt idx="9">
                  <c:v>49.256999999999962</c:v>
                </c:pt>
                <c:pt idx="10">
                  <c:v>48.388000000000034</c:v>
                </c:pt>
                <c:pt idx="11">
                  <c:v>48.054999999999936</c:v>
                </c:pt>
                <c:pt idx="12">
                  <c:v>48.946000000000126</c:v>
                </c:pt>
                <c:pt idx="13">
                  <c:v>50.841999999999963</c:v>
                </c:pt>
                <c:pt idx="14">
                  <c:v>52.321000000000097</c:v>
                </c:pt>
                <c:pt idx="15">
                  <c:v>53.021000000000022</c:v>
                </c:pt>
                <c:pt idx="16">
                  <c:v>53.663999999999852</c:v>
                </c:pt>
                <c:pt idx="17">
                  <c:v>54.186999999999976</c:v>
                </c:pt>
                <c:pt idx="18">
                  <c:v>54.77900000000006</c:v>
                </c:pt>
                <c:pt idx="19">
                  <c:v>55.346000000000089</c:v>
                </c:pt>
                <c:pt idx="20">
                  <c:v>55.989000000000004</c:v>
                </c:pt>
                <c:pt idx="21">
                  <c:v>56.649000000000022</c:v>
                </c:pt>
                <c:pt idx="22">
                  <c:v>57.328999999999944</c:v>
                </c:pt>
                <c:pt idx="23">
                  <c:v>58.024999999999928</c:v>
                </c:pt>
                <c:pt idx="24" formatCode="#,##0.00">
                  <c:v>58.733999999999909</c:v>
                </c:pt>
                <c:pt idx="25">
                  <c:v>59.454000000000043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150.32400000000021</c:v>
                </c:pt>
                <c:pt idx="1">
                  <c:v>149.06099999999981</c:v>
                </c:pt>
                <c:pt idx="2">
                  <c:v>148.20400000000006</c:v>
                </c:pt>
                <c:pt idx="3">
                  <c:v>151.50900000000024</c:v>
                </c:pt>
                <c:pt idx="4">
                  <c:v>156.8190000000001</c:v>
                </c:pt>
                <c:pt idx="5">
                  <c:v>159.4079999999999</c:v>
                </c:pt>
                <c:pt idx="6">
                  <c:v>169.20299999999992</c:v>
                </c:pt>
                <c:pt idx="7">
                  <c:v>168.47099999999969</c:v>
                </c:pt>
                <c:pt idx="8">
                  <c:v>171.93300000000022</c:v>
                </c:pt>
                <c:pt idx="9">
                  <c:v>168.59699999999987</c:v>
                </c:pt>
                <c:pt idx="10">
                  <c:v>168.72899999999996</c:v>
                </c:pt>
                <c:pt idx="11">
                  <c:v>168.04299999999989</c:v>
                </c:pt>
                <c:pt idx="12">
                  <c:v>168.88000000000008</c:v>
                </c:pt>
                <c:pt idx="13">
                  <c:v>170.63700000000026</c:v>
                </c:pt>
                <c:pt idx="14">
                  <c:v>172.3889999999999</c:v>
                </c:pt>
                <c:pt idx="15">
                  <c:v>173.66000000000008</c:v>
                </c:pt>
                <c:pt idx="16">
                  <c:v>174.71099999999987</c:v>
                </c:pt>
                <c:pt idx="17">
                  <c:v>175.65799999999982</c:v>
                </c:pt>
                <c:pt idx="18">
                  <c:v>176.53799999999964</c:v>
                </c:pt>
                <c:pt idx="19">
                  <c:v>177.37700000000001</c:v>
                </c:pt>
                <c:pt idx="20">
                  <c:v>178.22499999999997</c:v>
                </c:pt>
                <c:pt idx="21">
                  <c:v>179.03600000000017</c:v>
                </c:pt>
                <c:pt idx="22">
                  <c:v>179.81499999999986</c:v>
                </c:pt>
                <c:pt idx="23">
                  <c:v>180.59000000000015</c:v>
                </c:pt>
                <c:pt idx="24">
                  <c:v>181.31899999999996</c:v>
                </c:pt>
                <c:pt idx="25">
                  <c:v>182.00600000000011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201.7469999999999</c:v>
                </c:pt>
                <c:pt idx="1">
                  <c:v>199.85600000000008</c:v>
                </c:pt>
                <c:pt idx="2">
                  <c:v>193.29799999999986</c:v>
                </c:pt>
                <c:pt idx="3">
                  <c:v>195.15999999999994</c:v>
                </c:pt>
                <c:pt idx="4">
                  <c:v>220.40400000000034</c:v>
                </c:pt>
                <c:pt idx="5">
                  <c:v>217.3809999999998</c:v>
                </c:pt>
                <c:pt idx="6">
                  <c:v>216.37199999999987</c:v>
                </c:pt>
                <c:pt idx="7">
                  <c:v>223.07000000000005</c:v>
                </c:pt>
                <c:pt idx="8">
                  <c:v>222.50599999999991</c:v>
                </c:pt>
                <c:pt idx="9">
                  <c:v>235.68000000000029</c:v>
                </c:pt>
                <c:pt idx="10">
                  <c:v>230.52199999999991</c:v>
                </c:pt>
                <c:pt idx="11">
                  <c:v>234.44499999999988</c:v>
                </c:pt>
                <c:pt idx="12">
                  <c:v>236.83599999999996</c:v>
                </c:pt>
                <c:pt idx="13">
                  <c:v>239.23299999999986</c:v>
                </c:pt>
                <c:pt idx="14">
                  <c:v>240.65999999999985</c:v>
                </c:pt>
                <c:pt idx="15">
                  <c:v>241.85099999999974</c:v>
                </c:pt>
                <c:pt idx="16">
                  <c:v>243.15400000000022</c:v>
                </c:pt>
                <c:pt idx="17">
                  <c:v>244.45700000000019</c:v>
                </c:pt>
                <c:pt idx="18">
                  <c:v>245.76900000000006</c:v>
                </c:pt>
                <c:pt idx="19">
                  <c:v>247.11299999999994</c:v>
                </c:pt>
                <c:pt idx="20">
                  <c:v>248.55300000000008</c:v>
                </c:pt>
                <c:pt idx="21">
                  <c:v>249.97599999999986</c:v>
                </c:pt>
                <c:pt idx="22">
                  <c:v>251.41800000000018</c:v>
                </c:pt>
                <c:pt idx="23">
                  <c:v>252.85599999999982</c:v>
                </c:pt>
                <c:pt idx="24">
                  <c:v>254.29800000000009</c:v>
                </c:pt>
                <c:pt idx="25">
                  <c:v>255.73999999999981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175.66499999999974</c:v>
                </c:pt>
                <c:pt idx="1">
                  <c:v>177.84600000000003</c:v>
                </c:pt>
                <c:pt idx="2">
                  <c:v>176.69099999999992</c:v>
                </c:pt>
                <c:pt idx="3">
                  <c:v>181.47499999999982</c:v>
                </c:pt>
                <c:pt idx="4">
                  <c:v>179.97699999999986</c:v>
                </c:pt>
                <c:pt idx="5">
                  <c:v>184.86999999999969</c:v>
                </c:pt>
                <c:pt idx="6">
                  <c:v>185.97000000000008</c:v>
                </c:pt>
                <c:pt idx="7">
                  <c:v>191.00599999999994</c:v>
                </c:pt>
                <c:pt idx="8">
                  <c:v>190.50200000000007</c:v>
                </c:pt>
                <c:pt idx="9">
                  <c:v>196.23800000000006</c:v>
                </c:pt>
                <c:pt idx="10">
                  <c:v>193.07200000000006</c:v>
                </c:pt>
                <c:pt idx="11">
                  <c:v>194.70499999999993</c:v>
                </c:pt>
                <c:pt idx="12">
                  <c:v>197.07400000000027</c:v>
                </c:pt>
                <c:pt idx="13">
                  <c:v>198.99700000000001</c:v>
                </c:pt>
                <c:pt idx="14">
                  <c:v>201.36200000000008</c:v>
                </c:pt>
                <c:pt idx="15">
                  <c:v>203.27299999999985</c:v>
                </c:pt>
                <c:pt idx="16">
                  <c:v>204.94799999999992</c:v>
                </c:pt>
                <c:pt idx="17">
                  <c:v>206.61500000000007</c:v>
                </c:pt>
                <c:pt idx="18">
                  <c:v>208.28499999999997</c:v>
                </c:pt>
                <c:pt idx="19">
                  <c:v>209.97399999999976</c:v>
                </c:pt>
                <c:pt idx="20">
                  <c:v>211.72099999999995</c:v>
                </c:pt>
                <c:pt idx="21">
                  <c:v>213.45900000000006</c:v>
                </c:pt>
                <c:pt idx="22">
                  <c:v>215.19800000000009</c:v>
                </c:pt>
                <c:pt idx="23">
                  <c:v>216.94000000000011</c:v>
                </c:pt>
                <c:pt idx="24">
                  <c:v>218.68799999999993</c:v>
                </c:pt>
                <c:pt idx="25">
                  <c:v>220.43499999999972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28.351641947609174</c:v>
                </c:pt>
                <c:pt idx="1">
                  <c:v>27.624413736661541</c:v>
                </c:pt>
                <c:pt idx="2">
                  <c:v>28.55926856349215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33.337525170191128</c:v>
                </c:pt>
                <c:pt idx="1">
                  <c:v>32.982696110273302</c:v>
                </c:pt>
                <c:pt idx="2">
                  <c:v>33.133337911073504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24.446792554684304</c:v>
                </c:pt>
                <c:pt idx="1">
                  <c:v>24.141458654663346</c:v>
                </c:pt>
                <c:pt idx="2">
                  <c:v>23.580457886301915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5.997291664430179</c:v>
                </c:pt>
                <c:pt idx="1">
                  <c:v>6.9232728302891093</c:v>
                </c:pt>
                <c:pt idx="2">
                  <c:v>7.7027820136269911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5.9997454225908431</c:v>
                </c:pt>
                <c:pt idx="1">
                  <c:v>5.9150000429234888</c:v>
                </c:pt>
                <c:pt idx="2">
                  <c:v>4.6664446894543063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1.8670032404943717</c:v>
                </c:pt>
                <c:pt idx="1">
                  <c:v>2.4131586251892205</c:v>
                </c:pt>
                <c:pt idx="2">
                  <c:v>2.3577089360511314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8.2020000000003677</c:v>
                </c:pt>
                <c:pt idx="1">
                  <c:v>13.141000000000105</c:v>
                </c:pt>
                <c:pt idx="2">
                  <c:v>9.3210000000000548</c:v>
                </c:pt>
                <c:pt idx="3">
                  <c:v>9.2819999999999965</c:v>
                </c:pt>
                <c:pt idx="4">
                  <c:v>2.2189999999999372</c:v>
                </c:pt>
                <c:pt idx="5">
                  <c:v>4.6919999999999984</c:v>
                </c:pt>
                <c:pt idx="7">
                  <c:v>46.857000000000426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27.362999999999658</c:v>
                </c:pt>
                <c:pt idx="1">
                  <c:v>25.217999999999904</c:v>
                </c:pt>
                <c:pt idx="2">
                  <c:v>13.277000000000157</c:v>
                </c:pt>
                <c:pt idx="3">
                  <c:v>11.06600000000001</c:v>
                </c:pt>
                <c:pt idx="4">
                  <c:v>-5.3230000000000359</c:v>
                </c:pt>
                <c:pt idx="5">
                  <c:v>1.3320000000000185</c:v>
                </c:pt>
                <c:pt idx="7">
                  <c:v>72.932999999999709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0.66391488381216668</c:v>
                </c:pt>
                <c:pt idx="2">
                  <c:v>0.18719815822909602</c:v>
                </c:pt>
                <c:pt idx="3">
                  <c:v>-0.97010204040183234</c:v>
                </c:pt>
                <c:pt idx="4">
                  <c:v>4.665941033301646E-2</c:v>
                </c:pt>
                <c:pt idx="6">
                  <c:v>0.69576093512233594</c:v>
                </c:pt>
                <c:pt idx="7">
                  <c:v>1.3890564553002305</c:v>
                </c:pt>
                <c:pt idx="8">
                  <c:v>0.970887291631084</c:v>
                </c:pt>
                <c:pt idx="10">
                  <c:v>2.5725104614418015</c:v>
                </c:pt>
                <c:pt idx="11">
                  <c:v>-0.7590116514038181</c:v>
                </c:pt>
                <c:pt idx="12">
                  <c:v>8.485502994848293E-2</c:v>
                </c:pt>
                <c:pt idx="14">
                  <c:v>-1.0925183580703379</c:v>
                </c:pt>
                <c:pt idx="15">
                  <c:v>1.2288978428028674</c:v>
                </c:pt>
                <c:pt idx="16">
                  <c:v>1.4033318296286179</c:v>
                </c:pt>
                <c:pt idx="17">
                  <c:v>1.3435268128056954</c:v>
                </c:pt>
                <c:pt idx="19">
                  <c:v>-5.1632447167859752E-2</c:v>
                </c:pt>
                <c:pt idx="20">
                  <c:v>0.76933483501464561</c:v>
                </c:pt>
                <c:pt idx="21">
                  <c:v>-0.17886186221701683</c:v>
                </c:pt>
                <c:pt idx="22">
                  <c:v>0.95721453812285251</c:v>
                </c:pt>
                <c:pt idx="23">
                  <c:v>0.3085073928983606</c:v>
                </c:pt>
                <c:pt idx="25">
                  <c:v>-0.55364813318918848</c:v>
                </c:pt>
                <c:pt idx="26">
                  <c:v>-1.0607138414375883</c:v>
                </c:pt>
                <c:pt idx="27">
                  <c:v>-0.96893396660864273</c:v>
                </c:pt>
                <c:pt idx="29">
                  <c:v>0.10623735467594209</c:v>
                </c:pt>
                <c:pt idx="30">
                  <c:v>1.2295746249242567</c:v>
                </c:pt>
                <c:pt idx="31">
                  <c:v>1.7954992859254393</c:v>
                </c:pt>
                <c:pt idx="32">
                  <c:v>1.2280771369246324</c:v>
                </c:pt>
                <c:pt idx="33">
                  <c:v>-0.2752418909425236</c:v>
                </c:pt>
                <c:pt idx="34">
                  <c:v>0.55327942586305134</c:v>
                </c:pt>
                <c:pt idx="36">
                  <c:v>1.6146223484346356</c:v>
                </c:pt>
                <c:pt idx="37">
                  <c:v>1.0626031672858804</c:v>
                </c:pt>
                <c:pt idx="38">
                  <c:v>1.7748933973851466</c:v>
                </c:pt>
                <c:pt idx="39">
                  <c:v>1.1803120687985613</c:v>
                </c:pt>
                <c:pt idx="40">
                  <c:v>1.4090920848898847</c:v>
                </c:pt>
                <c:pt idx="42">
                  <c:v>2.3692814670499329</c:v>
                </c:pt>
                <c:pt idx="43">
                  <c:v>0.23561414791002377</c:v>
                </c:pt>
                <c:pt idx="44">
                  <c:v>0.99557294603900282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1.3975823127557074</c:v>
                </c:pt>
                <c:pt idx="2">
                  <c:v>-1.0134898439200457</c:v>
                </c:pt>
                <c:pt idx="3">
                  <c:v>-3.8448163771341526</c:v>
                </c:pt>
                <c:pt idx="4">
                  <c:v>-1.4113912996061795</c:v>
                </c:pt>
                <c:pt idx="6">
                  <c:v>-0.29649479023159397</c:v>
                </c:pt>
                <c:pt idx="7">
                  <c:v>-2.6157298524484895</c:v>
                </c:pt>
                <c:pt idx="8">
                  <c:v>-1.2294310242300877</c:v>
                </c:pt>
                <c:pt idx="10">
                  <c:v>2.7754820451279416</c:v>
                </c:pt>
                <c:pt idx="11">
                  <c:v>-1.0109863760880078</c:v>
                </c:pt>
                <c:pt idx="12">
                  <c:v>-0.27919979302490905</c:v>
                </c:pt>
                <c:pt idx="14">
                  <c:v>2.7592854354517637</c:v>
                </c:pt>
                <c:pt idx="15">
                  <c:v>-3.0127220065012672E-3</c:v>
                </c:pt>
                <c:pt idx="16">
                  <c:v>-0.71016601738623786</c:v>
                </c:pt>
                <c:pt idx="17">
                  <c:v>-0.52956128169775463</c:v>
                </c:pt>
                <c:pt idx="19">
                  <c:v>-0.97273275954407046</c:v>
                </c:pt>
                <c:pt idx="20">
                  <c:v>-2.3110850109452907</c:v>
                </c:pt>
                <c:pt idx="21">
                  <c:v>-2.0809368001363238</c:v>
                </c:pt>
                <c:pt idx="22">
                  <c:v>2.5744791597492878</c:v>
                </c:pt>
                <c:pt idx="23">
                  <c:v>-1.4624329975807204</c:v>
                </c:pt>
                <c:pt idx="25">
                  <c:v>-1.2853773166913607</c:v>
                </c:pt>
                <c:pt idx="26">
                  <c:v>1.2927113221074427</c:v>
                </c:pt>
                <c:pt idx="27">
                  <c:v>0.80987461116650561</c:v>
                </c:pt>
                <c:pt idx="29">
                  <c:v>2.7613000142008071</c:v>
                </c:pt>
                <c:pt idx="30">
                  <c:v>2.5404806280988401</c:v>
                </c:pt>
                <c:pt idx="31">
                  <c:v>4.1597481139047598</c:v>
                </c:pt>
                <c:pt idx="32">
                  <c:v>2.0292075645275354</c:v>
                </c:pt>
                <c:pt idx="33">
                  <c:v>6.1028645754737321</c:v>
                </c:pt>
                <c:pt idx="34">
                  <c:v>3.1890139431518527</c:v>
                </c:pt>
                <c:pt idx="36">
                  <c:v>5.7183112424827431</c:v>
                </c:pt>
                <c:pt idx="37">
                  <c:v>2.8279176136408735</c:v>
                </c:pt>
                <c:pt idx="38">
                  <c:v>2.5283704993911416</c:v>
                </c:pt>
                <c:pt idx="39">
                  <c:v>4.2089503386137705</c:v>
                </c:pt>
                <c:pt idx="40">
                  <c:v>3.9937761772871339</c:v>
                </c:pt>
                <c:pt idx="42">
                  <c:v>2.8344329821629488</c:v>
                </c:pt>
                <c:pt idx="43">
                  <c:v>4.7609943910672969</c:v>
                </c:pt>
                <c:pt idx="44">
                  <c:v>4.1152367034656079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11.242147817075747</c:v>
                </c:pt>
                <c:pt idx="1">
                  <c:v>3.3694190629982863</c:v>
                </c:pt>
                <c:pt idx="2">
                  <c:v>8.3951823070179046</c:v>
                </c:pt>
                <c:pt idx="3">
                  <c:v>3.7549976880646376</c:v>
                </c:pt>
                <c:pt idx="4">
                  <c:v>4.809381788549544</c:v>
                </c:pt>
                <c:pt idx="5">
                  <c:v>12.397831109983919</c:v>
                </c:pt>
                <c:pt idx="6">
                  <c:v>3.7602573027558766</c:v>
                </c:pt>
                <c:pt idx="7">
                  <c:v>1.3389888740145217</c:v>
                </c:pt>
                <c:pt idx="8">
                  <c:v>1.401642027573156</c:v>
                </c:pt>
                <c:pt idx="9">
                  <c:v>1.8053572446771451</c:v>
                </c:pt>
                <c:pt idx="10">
                  <c:v>5.7586410413875342</c:v>
                </c:pt>
                <c:pt idx="11">
                  <c:v>3.9079477054224725</c:v>
                </c:pt>
                <c:pt idx="12">
                  <c:v>-0.89507874969271839</c:v>
                </c:pt>
                <c:pt idx="13">
                  <c:v>0.88120973507885569</c:v>
                </c:pt>
                <c:pt idx="14">
                  <c:v>-2.5116331324302976</c:v>
                </c:pt>
                <c:pt idx="15">
                  <c:v>-2.5188484882757578</c:v>
                </c:pt>
                <c:pt idx="16">
                  <c:v>-0.57134281430207601</c:v>
                </c:pt>
                <c:pt idx="17">
                  <c:v>-1.8348658794299055</c:v>
                </c:pt>
                <c:pt idx="18">
                  <c:v>-2.0408347323552789E-3</c:v>
                </c:pt>
                <c:pt idx="19">
                  <c:v>9.2184978393554995E-2</c:v>
                </c:pt>
                <c:pt idx="20">
                  <c:v>-2.2832747281975685</c:v>
                </c:pt>
                <c:pt idx="21">
                  <c:v>1.5013384734673121</c:v>
                </c:pt>
                <c:pt idx="22">
                  <c:v>-1.7839402673280258</c:v>
                </c:pt>
                <c:pt idx="23">
                  <c:v>-0.3003008296009213</c:v>
                </c:pt>
                <c:pt idx="24">
                  <c:v>-1.8608451469011129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14.611566880074037</c:v>
                </c:pt>
                <c:pt idx="1">
                  <c:v>29.35739289361598</c:v>
                </c:pt>
                <c:pt idx="2">
                  <c:v>14.064886490408242</c:v>
                </c:pt>
                <c:pt idx="3">
                  <c:v>3.0128689557297577</c:v>
                </c:pt>
                <c:pt idx="4">
                  <c:v>-4.7206146999292855</c:v>
                </c:pt>
                <c:pt idx="5">
                  <c:v>-1.7447217357687208</c:v>
                </c:pt>
                <c:pt idx="6">
                  <c:v>-0.78193625473025463</c:v>
                </c:pt>
                <c:pt idx="7">
                  <c:v>-2.0842410969289489</c:v>
                </c:pt>
                <c:pt idx="8">
                  <c:v>-4.858201432470608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12.818794864757692</c:v>
                </c:pt>
                <c:pt idx="1">
                  <c:v>38.555135341382652</c:v>
                </c:pt>
                <c:pt idx="2">
                  <c:v>8.3543977816470658</c:v>
                </c:pt>
                <c:pt idx="3">
                  <c:v>-10.357220915399793</c:v>
                </c:pt>
                <c:pt idx="4">
                  <c:v>2.9202732665124245</c:v>
                </c:pt>
                <c:pt idx="5">
                  <c:v>14.372794245129001</c:v>
                </c:pt>
                <c:pt idx="6">
                  <c:v>0.71119785880939901</c:v>
                </c:pt>
                <c:pt idx="7">
                  <c:v>5.0945005834598618</c:v>
                </c:pt>
                <c:pt idx="8">
                  <c:v>0.4631269737014776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35.766993687634262</c:v>
                </c:pt>
                <c:pt idx="1">
                  <c:v>39.465291974006028</c:v>
                </c:pt>
                <c:pt idx="2">
                  <c:v>39.207715591952784</c:v>
                </c:pt>
                <c:pt idx="3">
                  <c:v>40.502768690223071</c:v>
                </c:pt>
                <c:pt idx="4">
                  <c:v>40.805644465739441</c:v>
                </c:pt>
                <c:pt idx="5">
                  <c:v>42.938149344297912</c:v>
                </c:pt>
                <c:pt idx="6">
                  <c:v>46.207298572354567</c:v>
                </c:pt>
                <c:pt idx="7">
                  <c:v>48.789805147307817</c:v>
                </c:pt>
                <c:pt idx="8">
                  <c:v>49.316394740920067</c:v>
                </c:pt>
                <c:pt idx="9">
                  <c:v>52.868757572834184</c:v>
                </c:pt>
                <c:pt idx="10">
                  <c:v>54.180297161373659</c:v>
                </c:pt>
                <c:pt idx="11">
                  <c:v>48.323773528694069</c:v>
                </c:pt>
                <c:pt idx="12">
                  <c:v>48.925253962495809</c:v>
                </c:pt>
                <c:pt idx="13">
                  <c:v>49.637636015858739</c:v>
                </c:pt>
                <c:pt idx="14">
                  <c:v>50.339160471905686</c:v>
                </c:pt>
                <c:pt idx="15">
                  <c:v>50.907082191906866</c:v>
                </c:pt>
                <c:pt idx="16">
                  <c:v>51.422813597197262</c:v>
                </c:pt>
                <c:pt idx="17">
                  <c:v>51.916777945198525</c:v>
                </c:pt>
                <c:pt idx="18">
                  <c:v>52.412478136995006</c:v>
                </c:pt>
                <c:pt idx="19">
                  <c:v>52.916919810072542</c:v>
                </c:pt>
                <c:pt idx="20">
                  <c:v>53.449663823035152</c:v>
                </c:pt>
                <c:pt idx="21">
                  <c:v>53.991059026501375</c:v>
                </c:pt>
                <c:pt idx="22">
                  <c:v>54.540988202441262</c:v>
                </c:pt>
                <c:pt idx="23">
                  <c:v>55.116981715769008</c:v>
                </c:pt>
                <c:pt idx="24">
                  <c:v>55.633638945268153</c:v>
                </c:pt>
                <c:pt idx="25">
                  <c:v>56.127050128569742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17.499171659257069</c:v>
                </c:pt>
                <c:pt idx="1">
                  <c:v>20.411631989292957</c:v>
                </c:pt>
                <c:pt idx="2">
                  <c:v>19.510911770464293</c:v>
                </c:pt>
                <c:pt idx="3">
                  <c:v>20.78661947879754</c:v>
                </c:pt>
                <c:pt idx="4">
                  <c:v>24.788134857016942</c:v>
                </c:pt>
                <c:pt idx="5">
                  <c:v>22.464797068351196</c:v>
                </c:pt>
                <c:pt idx="6">
                  <c:v>21.499597015347426</c:v>
                </c:pt>
                <c:pt idx="7">
                  <c:v>24.389490102334314</c:v>
                </c:pt>
                <c:pt idx="8">
                  <c:v>24.380034874745213</c:v>
                </c:pt>
                <c:pt idx="9">
                  <c:v>25.451321634442539</c:v>
                </c:pt>
                <c:pt idx="10">
                  <c:v>25.834216131349482</c:v>
                </c:pt>
                <c:pt idx="11">
                  <c:v>29.543369771400609</c:v>
                </c:pt>
                <c:pt idx="12">
                  <c:v>30.119070187121846</c:v>
                </c:pt>
                <c:pt idx="13">
                  <c:v>30.825920255063721</c:v>
                </c:pt>
                <c:pt idx="14">
                  <c:v>31.471272796785996</c:v>
                </c:pt>
                <c:pt idx="15">
                  <c:v>32.020845088346476</c:v>
                </c:pt>
                <c:pt idx="16">
                  <c:v>32.548594902236061</c:v>
                </c:pt>
                <c:pt idx="17">
                  <c:v>33.054543198027126</c:v>
                </c:pt>
                <c:pt idx="18">
                  <c:v>33.572427266136145</c:v>
                </c:pt>
                <c:pt idx="19">
                  <c:v>34.087552430666378</c:v>
                </c:pt>
                <c:pt idx="20">
                  <c:v>34.619550766527837</c:v>
                </c:pt>
                <c:pt idx="21">
                  <c:v>35.154988432503423</c:v>
                </c:pt>
                <c:pt idx="22">
                  <c:v>35.669905642379192</c:v>
                </c:pt>
                <c:pt idx="23">
                  <c:v>36.178591485120357</c:v>
                </c:pt>
                <c:pt idx="24">
                  <c:v>36.640059521156189</c:v>
                </c:pt>
                <c:pt idx="25">
                  <c:v>36.706258028911087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33.668551895784411</c:v>
                </c:pt>
                <c:pt idx="1">
                  <c:v>33.418541639148479</c:v>
                </c:pt>
                <c:pt idx="2">
                  <c:v>32.349313229184268</c:v>
                </c:pt>
                <c:pt idx="3">
                  <c:v>32.38589423865465</c:v>
                </c:pt>
                <c:pt idx="4">
                  <c:v>34.905891400383894</c:v>
                </c:pt>
                <c:pt idx="5">
                  <c:v>36.672318620886401</c:v>
                </c:pt>
                <c:pt idx="6">
                  <c:v>39.190625141670871</c:v>
                </c:pt>
                <c:pt idx="7">
                  <c:v>39.215412058063997</c:v>
                </c:pt>
                <c:pt idx="8">
                  <c:v>41.934507133915901</c:v>
                </c:pt>
                <c:pt idx="9">
                  <c:v>44.181276919273614</c:v>
                </c:pt>
                <c:pt idx="10">
                  <c:v>45.067500927904305</c:v>
                </c:pt>
                <c:pt idx="11">
                  <c:v>45.446587042019026</c:v>
                </c:pt>
                <c:pt idx="12">
                  <c:v>46.054553844374276</c:v>
                </c:pt>
                <c:pt idx="13">
                  <c:v>46.763318879803933</c:v>
                </c:pt>
                <c:pt idx="14">
                  <c:v>47.459047398606472</c:v>
                </c:pt>
                <c:pt idx="15">
                  <c:v>48.029739863667864</c:v>
                </c:pt>
                <c:pt idx="16">
                  <c:v>48.572650571670593</c:v>
                </c:pt>
                <c:pt idx="17">
                  <c:v>49.10371096389531</c:v>
                </c:pt>
                <c:pt idx="18">
                  <c:v>49.655942078291076</c:v>
                </c:pt>
                <c:pt idx="19">
                  <c:v>50.213484406629497</c:v>
                </c:pt>
                <c:pt idx="20">
                  <c:v>50.799415828071503</c:v>
                </c:pt>
                <c:pt idx="21">
                  <c:v>51.378600314590223</c:v>
                </c:pt>
                <c:pt idx="22">
                  <c:v>51.972772394906855</c:v>
                </c:pt>
                <c:pt idx="23">
                  <c:v>52.570675313963456</c:v>
                </c:pt>
                <c:pt idx="24">
                  <c:v>53.152357228945093</c:v>
                </c:pt>
                <c:pt idx="25">
                  <c:v>53.740746494622861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22.995383620240336</c:v>
                </c:pt>
                <c:pt idx="1">
                  <c:v>24.605221796731783</c:v>
                </c:pt>
                <c:pt idx="2">
                  <c:v>25.742758183245535</c:v>
                </c:pt>
                <c:pt idx="3">
                  <c:v>27.405497669414178</c:v>
                </c:pt>
                <c:pt idx="4">
                  <c:v>27.85497348791246</c:v>
                </c:pt>
                <c:pt idx="5">
                  <c:v>28.238401733936694</c:v>
                </c:pt>
                <c:pt idx="6">
                  <c:v>28.459852285432305</c:v>
                </c:pt>
                <c:pt idx="7">
                  <c:v>31.053670989180297</c:v>
                </c:pt>
                <c:pt idx="8">
                  <c:v>30.519234892436454</c:v>
                </c:pt>
                <c:pt idx="9">
                  <c:v>32.139980140321818</c:v>
                </c:pt>
                <c:pt idx="10">
                  <c:v>31.993399422001332</c:v>
                </c:pt>
                <c:pt idx="11">
                  <c:v>33.379447001584957</c:v>
                </c:pt>
                <c:pt idx="12">
                  <c:v>33.967204249956197</c:v>
                </c:pt>
                <c:pt idx="13">
                  <c:v>34.573363299338965</c:v>
                </c:pt>
                <c:pt idx="14">
                  <c:v>35.223329199404247</c:v>
                </c:pt>
                <c:pt idx="15">
                  <c:v>35.798361399787268</c:v>
                </c:pt>
                <c:pt idx="16">
                  <c:v>36.358936176625882</c:v>
                </c:pt>
                <c:pt idx="17">
                  <c:v>36.910021174313016</c:v>
                </c:pt>
                <c:pt idx="18">
                  <c:v>37.501524907901015</c:v>
                </c:pt>
                <c:pt idx="19">
                  <c:v>38.074722426357127</c:v>
                </c:pt>
                <c:pt idx="20">
                  <c:v>38.663131980915985</c:v>
                </c:pt>
                <c:pt idx="21">
                  <c:v>39.244969904521888</c:v>
                </c:pt>
                <c:pt idx="22">
                  <c:v>39.834283363313688</c:v>
                </c:pt>
                <c:pt idx="23">
                  <c:v>40.455580805535504</c:v>
                </c:pt>
                <c:pt idx="24">
                  <c:v>41.070477477651508</c:v>
                </c:pt>
                <c:pt idx="25">
                  <c:v>41.655296523313282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31.404405186924784</c:v>
                </c:pt>
                <c:pt idx="1">
                  <c:v>31.721510560735837</c:v>
                </c:pt>
                <c:pt idx="2">
                  <c:v>32.273541601391663</c:v>
                </c:pt>
                <c:pt idx="3">
                  <c:v>31.660671362852849</c:v>
                </c:pt>
                <c:pt idx="4">
                  <c:v>30.715427350057425</c:v>
                </c:pt>
                <c:pt idx="5">
                  <c:v>32.143468280986859</c:v>
                </c:pt>
                <c:pt idx="6">
                  <c:v>35.768900755787158</c:v>
                </c:pt>
                <c:pt idx="7">
                  <c:v>34.264398878679032</c:v>
                </c:pt>
                <c:pt idx="8">
                  <c:v>34.514622282656518</c:v>
                </c:pt>
                <c:pt idx="9">
                  <c:v>36.615892271915136</c:v>
                </c:pt>
                <c:pt idx="10">
                  <c:v>36.952850069536403</c:v>
                </c:pt>
                <c:pt idx="11">
                  <c:v>37.188256408795858</c:v>
                </c:pt>
                <c:pt idx="12">
                  <c:v>37.617849972875106</c:v>
                </c:pt>
                <c:pt idx="13">
                  <c:v>38.09778797068158</c:v>
                </c:pt>
                <c:pt idx="14">
                  <c:v>38.610734761589654</c:v>
                </c:pt>
                <c:pt idx="15">
                  <c:v>39.044054848893367</c:v>
                </c:pt>
                <c:pt idx="16">
                  <c:v>39.464805127692919</c:v>
                </c:pt>
                <c:pt idx="17">
                  <c:v>39.879479661340682</c:v>
                </c:pt>
                <c:pt idx="18">
                  <c:v>40.292535339965156</c:v>
                </c:pt>
                <c:pt idx="19">
                  <c:v>40.726295768213582</c:v>
                </c:pt>
                <c:pt idx="20">
                  <c:v>41.142950853085843</c:v>
                </c:pt>
                <c:pt idx="21">
                  <c:v>41.559307567460998</c:v>
                </c:pt>
                <c:pt idx="22">
                  <c:v>41.976934707552253</c:v>
                </c:pt>
                <c:pt idx="23">
                  <c:v>42.408456248742347</c:v>
                </c:pt>
                <c:pt idx="24">
                  <c:v>42.857816647863565</c:v>
                </c:pt>
                <c:pt idx="25">
                  <c:v>43.301720134497579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38.853733847473272</c:v>
                </c:pt>
                <c:pt idx="1">
                  <c:v>37.315119957979519</c:v>
                </c:pt>
                <c:pt idx="2">
                  <c:v>34.662226760778488</c:v>
                </c:pt>
                <c:pt idx="3">
                  <c:v>37.117046516817439</c:v>
                </c:pt>
                <c:pt idx="4">
                  <c:v>38.916696709585089</c:v>
                </c:pt>
                <c:pt idx="5">
                  <c:v>38.678127669784701</c:v>
                </c:pt>
                <c:pt idx="6">
                  <c:v>40.267578434526904</c:v>
                </c:pt>
                <c:pt idx="7">
                  <c:v>40.738149914102785</c:v>
                </c:pt>
                <c:pt idx="8">
                  <c:v>43.059802350636708</c:v>
                </c:pt>
                <c:pt idx="9">
                  <c:v>47.13679519434654</c:v>
                </c:pt>
                <c:pt idx="10">
                  <c:v>51.075958779768619</c:v>
                </c:pt>
                <c:pt idx="11">
                  <c:v>54.139736393951637</c:v>
                </c:pt>
                <c:pt idx="12">
                  <c:v>54.969969598774497</c:v>
                </c:pt>
                <c:pt idx="13">
                  <c:v>55.872356898776815</c:v>
                </c:pt>
                <c:pt idx="14">
                  <c:v>56.762997368467246</c:v>
                </c:pt>
                <c:pt idx="15">
                  <c:v>57.508598884083078</c:v>
                </c:pt>
                <c:pt idx="16">
                  <c:v>58.241456386702367</c:v>
                </c:pt>
                <c:pt idx="17">
                  <c:v>58.959272047680635</c:v>
                </c:pt>
                <c:pt idx="18">
                  <c:v>59.6646270281502</c:v>
                </c:pt>
                <c:pt idx="19">
                  <c:v>60.391889664070924</c:v>
                </c:pt>
                <c:pt idx="20">
                  <c:v>61.141360652716386</c:v>
                </c:pt>
                <c:pt idx="21">
                  <c:v>61.86473361191873</c:v>
                </c:pt>
                <c:pt idx="22">
                  <c:v>62.629751140289507</c:v>
                </c:pt>
                <c:pt idx="23">
                  <c:v>63.425722746633056</c:v>
                </c:pt>
                <c:pt idx="24">
                  <c:v>64.190435051874147</c:v>
                </c:pt>
                <c:pt idx="25">
                  <c:v>64.947081388159603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11.352074513617692</c:v>
                </c:pt>
                <c:pt idx="1">
                  <c:v>11.216839195934298</c:v>
                </c:pt>
                <c:pt idx="2">
                  <c:v>10.869250526497053</c:v>
                </c:pt>
                <c:pt idx="3">
                  <c:v>11.156078918939535</c:v>
                </c:pt>
                <c:pt idx="4">
                  <c:v>10.635217975817659</c:v>
                </c:pt>
                <c:pt idx="5">
                  <c:v>10.907788798291339</c:v>
                </c:pt>
                <c:pt idx="6">
                  <c:v>11.512345855718554</c:v>
                </c:pt>
                <c:pt idx="7">
                  <c:v>13.159860122525266</c:v>
                </c:pt>
                <c:pt idx="8">
                  <c:v>13.385171954279748</c:v>
                </c:pt>
                <c:pt idx="9">
                  <c:v>13.601139011049995</c:v>
                </c:pt>
                <c:pt idx="10">
                  <c:v>14.668046101047215</c:v>
                </c:pt>
                <c:pt idx="11">
                  <c:v>12.556160116192517</c:v>
                </c:pt>
                <c:pt idx="12">
                  <c:v>12.678900684974529</c:v>
                </c:pt>
                <c:pt idx="13">
                  <c:v>12.829788894957634</c:v>
                </c:pt>
                <c:pt idx="14">
                  <c:v>12.979332324921977</c:v>
                </c:pt>
                <c:pt idx="15">
                  <c:v>13.089247386268946</c:v>
                </c:pt>
                <c:pt idx="16">
                  <c:v>13.187940420504624</c:v>
                </c:pt>
                <c:pt idx="17">
                  <c:v>13.288149549838922</c:v>
                </c:pt>
                <c:pt idx="18">
                  <c:v>13.377105444071425</c:v>
                </c:pt>
                <c:pt idx="19">
                  <c:v>13.455574792769402</c:v>
                </c:pt>
                <c:pt idx="20">
                  <c:v>13.538423620009045</c:v>
                </c:pt>
                <c:pt idx="21">
                  <c:v>13.63967291123503</c:v>
                </c:pt>
                <c:pt idx="22">
                  <c:v>13.754071602185597</c:v>
                </c:pt>
                <c:pt idx="23">
                  <c:v>13.861959397786464</c:v>
                </c:pt>
                <c:pt idx="24">
                  <c:v>13.971001249993991</c:v>
                </c:pt>
                <c:pt idx="25">
                  <c:v>14.073986811785645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9.4781126206635058</c:v>
                </c:pt>
                <c:pt idx="1">
                  <c:v>11.517536775323915</c:v>
                </c:pt>
                <c:pt idx="2">
                  <c:v>11.842023213021733</c:v>
                </c:pt>
                <c:pt idx="3">
                  <c:v>12.047726184505272</c:v>
                </c:pt>
                <c:pt idx="4">
                  <c:v>12.230719446480384</c:v>
                </c:pt>
                <c:pt idx="5">
                  <c:v>12.672322398251792</c:v>
                </c:pt>
                <c:pt idx="6">
                  <c:v>12.514541671918543</c:v>
                </c:pt>
                <c:pt idx="7">
                  <c:v>12.69519331174943</c:v>
                </c:pt>
                <c:pt idx="8">
                  <c:v>13.743827594178258</c:v>
                </c:pt>
                <c:pt idx="9">
                  <c:v>13.825973129845568</c:v>
                </c:pt>
                <c:pt idx="10">
                  <c:v>14.011311272266314</c:v>
                </c:pt>
                <c:pt idx="11">
                  <c:v>13.725682076757511</c:v>
                </c:pt>
                <c:pt idx="12">
                  <c:v>13.946501489269785</c:v>
                </c:pt>
                <c:pt idx="13">
                  <c:v>14.177986173644635</c:v>
                </c:pt>
                <c:pt idx="14">
                  <c:v>14.425104840594946</c:v>
                </c:pt>
                <c:pt idx="15">
                  <c:v>14.642321279036423</c:v>
                </c:pt>
                <c:pt idx="16">
                  <c:v>14.851542148717714</c:v>
                </c:pt>
                <c:pt idx="17">
                  <c:v>15.05515184175904</c:v>
                </c:pt>
                <c:pt idx="18">
                  <c:v>15.269015707055132</c:v>
                </c:pt>
                <c:pt idx="19">
                  <c:v>15.48713933752866</c:v>
                </c:pt>
                <c:pt idx="20">
                  <c:v>15.713394099952302</c:v>
                </c:pt>
                <c:pt idx="21">
                  <c:v>15.937449904917958</c:v>
                </c:pt>
                <c:pt idx="22">
                  <c:v>16.156965549866491</c:v>
                </c:pt>
                <c:pt idx="23">
                  <c:v>16.378139429343403</c:v>
                </c:pt>
                <c:pt idx="24">
                  <c:v>16.600531894413358</c:v>
                </c:pt>
                <c:pt idx="25">
                  <c:v>16.82649231978526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6.1305732882820143</c:v>
                </c:pt>
                <c:pt idx="1">
                  <c:v>7.4226462098394865</c:v>
                </c:pt>
                <c:pt idx="2">
                  <c:v>6.8416368439957598</c:v>
                </c:pt>
                <c:pt idx="3">
                  <c:v>6.0083216014397607</c:v>
                </c:pt>
                <c:pt idx="4">
                  <c:v>6.0826483256348567</c:v>
                </c:pt>
                <c:pt idx="5">
                  <c:v>6.2012482905548607</c:v>
                </c:pt>
                <c:pt idx="6">
                  <c:v>7.0550180236100211</c:v>
                </c:pt>
                <c:pt idx="7">
                  <c:v>7.0616740497780404</c:v>
                </c:pt>
                <c:pt idx="8">
                  <c:v>7.0345323761370437</c:v>
                </c:pt>
                <c:pt idx="9">
                  <c:v>7.1518078291842917</c:v>
                </c:pt>
                <c:pt idx="10">
                  <c:v>7.6028903181280167</c:v>
                </c:pt>
                <c:pt idx="11">
                  <c:v>8.3985471923829511</c:v>
                </c:pt>
                <c:pt idx="12">
                  <c:v>8.5444137887851443</c:v>
                </c:pt>
                <c:pt idx="13">
                  <c:v>8.6817270264104138</c:v>
                </c:pt>
                <c:pt idx="14">
                  <c:v>8.8143457350432595</c:v>
                </c:pt>
                <c:pt idx="15">
                  <c:v>8.909240641590241</c:v>
                </c:pt>
                <c:pt idx="16">
                  <c:v>9.0099443355187603</c:v>
                </c:pt>
                <c:pt idx="17">
                  <c:v>9.1044070190983089</c:v>
                </c:pt>
                <c:pt idx="18">
                  <c:v>9.2036953739295377</c:v>
                </c:pt>
                <c:pt idx="19">
                  <c:v>9.3019065316317189</c:v>
                </c:pt>
                <c:pt idx="20">
                  <c:v>9.4227021913066107</c:v>
                </c:pt>
                <c:pt idx="21">
                  <c:v>9.5378447587943036</c:v>
                </c:pt>
                <c:pt idx="22">
                  <c:v>9.6628940208182321</c:v>
                </c:pt>
                <c:pt idx="23">
                  <c:v>9.7458263387480759</c:v>
                </c:pt>
                <c:pt idx="24">
                  <c:v>9.8531563786742176</c:v>
                </c:pt>
                <c:pt idx="25">
                  <c:v>9.9290426865952348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9.9304902102049262</c:v>
                </c:pt>
                <c:pt idx="1">
                  <c:v>12.460003358793903</c:v>
                </c:pt>
                <c:pt idx="2">
                  <c:v>11.761849005856266</c:v>
                </c:pt>
                <c:pt idx="3">
                  <c:v>11.536843764565685</c:v>
                </c:pt>
                <c:pt idx="4">
                  <c:v>13.097623717515782</c:v>
                </c:pt>
                <c:pt idx="5">
                  <c:v>13.508690891635464</c:v>
                </c:pt>
                <c:pt idx="6">
                  <c:v>14.171263708506737</c:v>
                </c:pt>
                <c:pt idx="7">
                  <c:v>13.564367218329926</c:v>
                </c:pt>
                <c:pt idx="8">
                  <c:v>14.653561514277159</c:v>
                </c:pt>
                <c:pt idx="9">
                  <c:v>15.393075816079602</c:v>
                </c:pt>
                <c:pt idx="10">
                  <c:v>15.314048136312609</c:v>
                </c:pt>
                <c:pt idx="11">
                  <c:v>14.607883599462372</c:v>
                </c:pt>
                <c:pt idx="12">
                  <c:v>15.098889271719232</c:v>
                </c:pt>
                <c:pt idx="13">
                  <c:v>15.482482531231655</c:v>
                </c:pt>
                <c:pt idx="14">
                  <c:v>15.757877328111512</c:v>
                </c:pt>
                <c:pt idx="15">
                  <c:v>15.98530073643483</c:v>
                </c:pt>
                <c:pt idx="16">
                  <c:v>16.200487604183159</c:v>
                </c:pt>
                <c:pt idx="17">
                  <c:v>16.412641557728858</c:v>
                </c:pt>
                <c:pt idx="18">
                  <c:v>16.62735163506937</c:v>
                </c:pt>
                <c:pt idx="19">
                  <c:v>16.848810780766488</c:v>
                </c:pt>
                <c:pt idx="20">
                  <c:v>17.074243393946542</c:v>
                </c:pt>
                <c:pt idx="21">
                  <c:v>17.297879861584121</c:v>
                </c:pt>
                <c:pt idx="22">
                  <c:v>17.586107368497757</c:v>
                </c:pt>
                <c:pt idx="23">
                  <c:v>17.881438891947901</c:v>
                </c:pt>
                <c:pt idx="24">
                  <c:v>18.1612326523883</c:v>
                </c:pt>
                <c:pt idx="25">
                  <c:v>18.39505905987399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39.784030314743994</c:v>
                </c:pt>
                <c:pt idx="1">
                  <c:v>36.543554757770657</c:v>
                </c:pt>
                <c:pt idx="2">
                  <c:v>36.26477633310639</c:v>
                </c:pt>
                <c:pt idx="3">
                  <c:v>37.024552776406196</c:v>
                </c:pt>
                <c:pt idx="4">
                  <c:v>40.092797717251152</c:v>
                </c:pt>
                <c:pt idx="5">
                  <c:v>39.468903284007595</c:v>
                </c:pt>
                <c:pt idx="6">
                  <c:v>40.281090759914413</c:v>
                </c:pt>
                <c:pt idx="7">
                  <c:v>41.91946839638647</c:v>
                </c:pt>
                <c:pt idx="8">
                  <c:v>41.705500503955449</c:v>
                </c:pt>
                <c:pt idx="9">
                  <c:v>43.572701785550855</c:v>
                </c:pt>
                <c:pt idx="10">
                  <c:v>45.227544325395129</c:v>
                </c:pt>
                <c:pt idx="11">
                  <c:v>42.706716288441079</c:v>
                </c:pt>
                <c:pt idx="12">
                  <c:v>43.010409698714319</c:v>
                </c:pt>
                <c:pt idx="13">
                  <c:v>43.399592041983922</c:v>
                </c:pt>
                <c:pt idx="14">
                  <c:v>43.766252819459389</c:v>
                </c:pt>
                <c:pt idx="15">
                  <c:v>44.008281275489345</c:v>
                </c:pt>
                <c:pt idx="16">
                  <c:v>44.214170957690328</c:v>
                </c:pt>
                <c:pt idx="17">
                  <c:v>44.396500531373626</c:v>
                </c:pt>
                <c:pt idx="18">
                  <c:v>44.583115938232986</c:v>
                </c:pt>
                <c:pt idx="19">
                  <c:v>44.77905226440695</c:v>
                </c:pt>
                <c:pt idx="20">
                  <c:v>44.992301105746691</c:v>
                </c:pt>
                <c:pt idx="21">
                  <c:v>45.20118049079904</c:v>
                </c:pt>
                <c:pt idx="22">
                  <c:v>45.3975075466806</c:v>
                </c:pt>
                <c:pt idx="23">
                  <c:v>45.585385250398268</c:v>
                </c:pt>
                <c:pt idx="24">
                  <c:v>45.779454405559491</c:v>
                </c:pt>
                <c:pt idx="25">
                  <c:v>45.953657056756228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59.985541832408515</c:v>
                </c:pt>
                <c:pt idx="1">
                  <c:v>58.447916514849254</c:v>
                </c:pt>
                <c:pt idx="2">
                  <c:v>57.21216141291616</c:v>
                </c:pt>
                <c:pt idx="3">
                  <c:v>56.770196800683493</c:v>
                </c:pt>
                <c:pt idx="4">
                  <c:v>59.873665720944182</c:v>
                </c:pt>
                <c:pt idx="5">
                  <c:v>58.918156417682454</c:v>
                </c:pt>
                <c:pt idx="6">
                  <c:v>57.853925659850198</c:v>
                </c:pt>
                <c:pt idx="7">
                  <c:v>60.748743501546365</c:v>
                </c:pt>
                <c:pt idx="8">
                  <c:v>58.793477975105127</c:v>
                </c:pt>
                <c:pt idx="9">
                  <c:v>60.038256732625783</c:v>
                </c:pt>
                <c:pt idx="10">
                  <c:v>62.826104123104926</c:v>
                </c:pt>
                <c:pt idx="11">
                  <c:v>58.424377000423334</c:v>
                </c:pt>
                <c:pt idx="12">
                  <c:v>58.234733641258771</c:v>
                </c:pt>
                <c:pt idx="13">
                  <c:v>58.095129747387283</c:v>
                </c:pt>
                <c:pt idx="14">
                  <c:v>57.892643915358001</c:v>
                </c:pt>
                <c:pt idx="15">
                  <c:v>57.499337705617513</c:v>
                </c:pt>
                <c:pt idx="16">
                  <c:v>57.025831360930596</c:v>
                </c:pt>
                <c:pt idx="17">
                  <c:v>56.538512009837717</c:v>
                </c:pt>
                <c:pt idx="18">
                  <c:v>56.125121964830015</c:v>
                </c:pt>
                <c:pt idx="19">
                  <c:v>55.692305198953001</c:v>
                </c:pt>
                <c:pt idx="20">
                  <c:v>55.297287712838532</c:v>
                </c:pt>
                <c:pt idx="21">
                  <c:v>54.946403492567391</c:v>
                </c:pt>
                <c:pt idx="22">
                  <c:v>54.637635590762038</c:v>
                </c:pt>
                <c:pt idx="23">
                  <c:v>54.308483182246221</c:v>
                </c:pt>
                <c:pt idx="24">
                  <c:v>53.949194876079027</c:v>
                </c:pt>
                <c:pt idx="25">
                  <c:v>53.539180478220437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18.076347970712156</c:v>
                </c:pt>
                <c:pt idx="1">
                  <c:v>15.396205754489396</c:v>
                </c:pt>
                <c:pt idx="2">
                  <c:v>14.673285740646657</c:v>
                </c:pt>
                <c:pt idx="3">
                  <c:v>15.844903283917743</c:v>
                </c:pt>
                <c:pt idx="4">
                  <c:v>16.045254026742406</c:v>
                </c:pt>
                <c:pt idx="5">
                  <c:v>14.289760381319402</c:v>
                </c:pt>
                <c:pt idx="6">
                  <c:v>13.41618753682747</c:v>
                </c:pt>
                <c:pt idx="7">
                  <c:v>14.282949003146678</c:v>
                </c:pt>
                <c:pt idx="8">
                  <c:v>14.325805885505481</c:v>
                </c:pt>
                <c:pt idx="9">
                  <c:v>13.674666640216167</c:v>
                </c:pt>
                <c:pt idx="10">
                  <c:v>13.394681631626684</c:v>
                </c:pt>
                <c:pt idx="11">
                  <c:v>15.067766528078726</c:v>
                </c:pt>
                <c:pt idx="12">
                  <c:v>14.817654904493763</c:v>
                </c:pt>
                <c:pt idx="13">
                  <c:v>14.56974729577029</c:v>
                </c:pt>
                <c:pt idx="14">
                  <c:v>14.284568912965291</c:v>
                </c:pt>
                <c:pt idx="15">
                  <c:v>13.972064474419616</c:v>
                </c:pt>
                <c:pt idx="16">
                  <c:v>13.742947585384409</c:v>
                </c:pt>
                <c:pt idx="17">
                  <c:v>13.626394210775453</c:v>
                </c:pt>
                <c:pt idx="18">
                  <c:v>13.407433277532279</c:v>
                </c:pt>
                <c:pt idx="19">
                  <c:v>13.161585972358788</c:v>
                </c:pt>
                <c:pt idx="20">
                  <c:v>12.83744243409331</c:v>
                </c:pt>
                <c:pt idx="21">
                  <c:v>12.540435352539136</c:v>
                </c:pt>
                <c:pt idx="22">
                  <c:v>12.211317765012435</c:v>
                </c:pt>
                <c:pt idx="23">
                  <c:v>11.862062967773641</c:v>
                </c:pt>
                <c:pt idx="24">
                  <c:v>11.706984170960318</c:v>
                </c:pt>
                <c:pt idx="25">
                  <c:v>12.32438436111137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6.7523631610470725</c:v>
                </c:pt>
                <c:pt idx="1">
                  <c:v>6.7992323698918273</c:v>
                </c:pt>
                <c:pt idx="2">
                  <c:v>6.3221428697689337</c:v>
                </c:pt>
                <c:pt idx="3">
                  <c:v>6.2038231175646281</c:v>
                </c:pt>
                <c:pt idx="4">
                  <c:v>7.043891610877707</c:v>
                </c:pt>
                <c:pt idx="5">
                  <c:v>6.5022055073567637</c:v>
                </c:pt>
                <c:pt idx="6">
                  <c:v>7.6748429815438284</c:v>
                </c:pt>
                <c:pt idx="7">
                  <c:v>7.3821060096622499</c:v>
                </c:pt>
                <c:pt idx="8">
                  <c:v>7.0916416176278361</c:v>
                </c:pt>
                <c:pt idx="9">
                  <c:v>6.922741483579383</c:v>
                </c:pt>
                <c:pt idx="10">
                  <c:v>7.3834152424356194</c:v>
                </c:pt>
                <c:pt idx="11">
                  <c:v>7.1311296934298287</c:v>
                </c:pt>
                <c:pt idx="12">
                  <c:v>7.2305806206136589</c:v>
                </c:pt>
                <c:pt idx="13">
                  <c:v>7.3783585814418444</c:v>
                </c:pt>
                <c:pt idx="14">
                  <c:v>7.5049512340443414</c:v>
                </c:pt>
                <c:pt idx="15">
                  <c:v>7.5941210823503917</c:v>
                </c:pt>
                <c:pt idx="16">
                  <c:v>7.6782561093214543</c:v>
                </c:pt>
                <c:pt idx="17">
                  <c:v>7.7614068065497133</c:v>
                </c:pt>
                <c:pt idx="18">
                  <c:v>7.8440516922610435</c:v>
                </c:pt>
                <c:pt idx="19">
                  <c:v>7.9226158395736981</c:v>
                </c:pt>
                <c:pt idx="20">
                  <c:v>8.0181523219043225</c:v>
                </c:pt>
                <c:pt idx="21">
                  <c:v>8.1129371082647754</c:v>
                </c:pt>
                <c:pt idx="22">
                  <c:v>8.2157577311441301</c:v>
                </c:pt>
                <c:pt idx="23">
                  <c:v>8.3199435092904999</c:v>
                </c:pt>
                <c:pt idx="24">
                  <c:v>8.420054947674652</c:v>
                </c:pt>
                <c:pt idx="25">
                  <c:v>8.5176087776758589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21.59853625975974</c:v>
                </c:pt>
                <c:pt idx="1">
                  <c:v>24.168522842213275</c:v>
                </c:pt>
                <c:pt idx="2">
                  <c:v>21.158383975176509</c:v>
                </c:pt>
                <c:pt idx="3">
                  <c:v>22.608242188282819</c:v>
                </c:pt>
                <c:pt idx="4">
                  <c:v>23.616793683490126</c:v>
                </c:pt>
                <c:pt idx="5">
                  <c:v>25.165222536923586</c:v>
                </c:pt>
                <c:pt idx="6">
                  <c:v>24.841885281064723</c:v>
                </c:pt>
                <c:pt idx="7">
                  <c:v>23.60131810036302</c:v>
                </c:pt>
                <c:pt idx="8">
                  <c:v>24.01543790819423</c:v>
                </c:pt>
                <c:pt idx="9">
                  <c:v>25.442663360099967</c:v>
                </c:pt>
                <c:pt idx="10">
                  <c:v>22.653589404493289</c:v>
                </c:pt>
                <c:pt idx="11">
                  <c:v>22.729349274486307</c:v>
                </c:pt>
                <c:pt idx="12">
                  <c:v>22.683751158770612</c:v>
                </c:pt>
                <c:pt idx="13">
                  <c:v>22.730338417820175</c:v>
                </c:pt>
                <c:pt idx="14">
                  <c:v>22.749824206433761</c:v>
                </c:pt>
                <c:pt idx="15">
                  <c:v>22.679706291317412</c:v>
                </c:pt>
                <c:pt idx="16">
                  <c:v>22.618000852259385</c:v>
                </c:pt>
                <c:pt idx="17">
                  <c:v>22.555136771528918</c:v>
                </c:pt>
                <c:pt idx="18">
                  <c:v>22.487878824834397</c:v>
                </c:pt>
                <c:pt idx="19">
                  <c:v>22.426284471288128</c:v>
                </c:pt>
                <c:pt idx="20">
                  <c:v>22.370120829257154</c:v>
                </c:pt>
                <c:pt idx="21">
                  <c:v>22.312726955946005</c:v>
                </c:pt>
                <c:pt idx="22">
                  <c:v>22.251443290578457</c:v>
                </c:pt>
                <c:pt idx="23">
                  <c:v>22.190011023532911</c:v>
                </c:pt>
                <c:pt idx="24">
                  <c:v>22.117069174057807</c:v>
                </c:pt>
                <c:pt idx="25">
                  <c:v>22.053360861978735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20.23142699576724</c:v>
                </c:pt>
                <c:pt idx="1">
                  <c:v>21.173379278874766</c:v>
                </c:pt>
                <c:pt idx="2">
                  <c:v>20.553992469387417</c:v>
                </c:pt>
                <c:pt idx="3">
                  <c:v>20.951062333549551</c:v>
                </c:pt>
                <c:pt idx="4">
                  <c:v>22.64911816005133</c:v>
                </c:pt>
                <c:pt idx="5">
                  <c:v>22.82906567007748</c:v>
                </c:pt>
                <c:pt idx="6">
                  <c:v>22.789154276896767</c:v>
                </c:pt>
                <c:pt idx="7">
                  <c:v>23.455254833084169</c:v>
                </c:pt>
                <c:pt idx="8">
                  <c:v>22.019469090850354</c:v>
                </c:pt>
                <c:pt idx="9">
                  <c:v>25.194776722038259</c:v>
                </c:pt>
                <c:pt idx="10">
                  <c:v>20.310217181801722</c:v>
                </c:pt>
                <c:pt idx="11">
                  <c:v>21.603716594942632</c:v>
                </c:pt>
                <c:pt idx="12">
                  <c:v>21.718868091504667</c:v>
                </c:pt>
                <c:pt idx="13">
                  <c:v>22.081834433613199</c:v>
                </c:pt>
                <c:pt idx="14">
                  <c:v>22.360464028395288</c:v>
                </c:pt>
                <c:pt idx="15">
                  <c:v>22.439473245069419</c:v>
                </c:pt>
                <c:pt idx="16">
                  <c:v>22.507150007073783</c:v>
                </c:pt>
                <c:pt idx="17">
                  <c:v>22.550713567605463</c:v>
                </c:pt>
                <c:pt idx="18">
                  <c:v>22.584639925197511</c:v>
                </c:pt>
                <c:pt idx="19">
                  <c:v>22.621058880541852</c:v>
                </c:pt>
                <c:pt idx="20">
                  <c:v>22.664954012823873</c:v>
                </c:pt>
                <c:pt idx="21">
                  <c:v>22.699807139234856</c:v>
                </c:pt>
                <c:pt idx="22">
                  <c:v>22.726657761019815</c:v>
                </c:pt>
                <c:pt idx="23">
                  <c:v>22.748587598793922</c:v>
                </c:pt>
                <c:pt idx="24">
                  <c:v>22.764222568809856</c:v>
                </c:pt>
                <c:pt idx="25">
                  <c:v>22.784549454920924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11.383852060345605</c:v>
                </c:pt>
                <c:pt idx="1">
                  <c:v>11.313975299470806</c:v>
                </c:pt>
                <c:pt idx="2">
                  <c:v>11.94634100605724</c:v>
                </c:pt>
                <c:pt idx="3">
                  <c:v>11.675914159602907</c:v>
                </c:pt>
                <c:pt idx="4">
                  <c:v>12.399349044229835</c:v>
                </c:pt>
                <c:pt idx="5">
                  <c:v>11.977940144091628</c:v>
                </c:pt>
                <c:pt idx="6">
                  <c:v>12.39342140179059</c:v>
                </c:pt>
                <c:pt idx="7">
                  <c:v>12.855329763127369</c:v>
                </c:pt>
                <c:pt idx="8">
                  <c:v>12.396524653093239</c:v>
                </c:pt>
                <c:pt idx="9">
                  <c:v>11.762122894768362</c:v>
                </c:pt>
                <c:pt idx="10">
                  <c:v>11.406597329789552</c:v>
                </c:pt>
                <c:pt idx="11">
                  <c:v>11.492578389443089</c:v>
                </c:pt>
                <c:pt idx="12">
                  <c:v>11.517555997606701</c:v>
                </c:pt>
                <c:pt idx="13">
                  <c:v>11.583096421365513</c:v>
                </c:pt>
                <c:pt idx="14">
                  <c:v>11.624855079771413</c:v>
                </c:pt>
                <c:pt idx="15">
                  <c:v>11.637809385785573</c:v>
                </c:pt>
                <c:pt idx="16">
                  <c:v>11.642321994637985</c:v>
                </c:pt>
                <c:pt idx="17">
                  <c:v>11.632035215303352</c:v>
                </c:pt>
                <c:pt idx="18">
                  <c:v>11.62590556134513</c:v>
                </c:pt>
                <c:pt idx="19">
                  <c:v>11.61341876429278</c:v>
                </c:pt>
                <c:pt idx="20">
                  <c:v>11.597511277765259</c:v>
                </c:pt>
                <c:pt idx="21">
                  <c:v>11.58301990457417</c:v>
                </c:pt>
                <c:pt idx="22">
                  <c:v>11.562698745907847</c:v>
                </c:pt>
                <c:pt idx="23">
                  <c:v>11.531422530468094</c:v>
                </c:pt>
                <c:pt idx="24">
                  <c:v>11.493400269620372</c:v>
                </c:pt>
                <c:pt idx="25">
                  <c:v>11.31857333045709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48.485859732755046</c:v>
                </c:pt>
                <c:pt idx="1">
                  <c:v>44.742074889623453</c:v>
                </c:pt>
                <c:pt idx="2">
                  <c:v>47.529239700548032</c:v>
                </c:pt>
                <c:pt idx="3">
                  <c:v>49.079752206863816</c:v>
                </c:pt>
                <c:pt idx="4">
                  <c:v>50.853802906578728</c:v>
                </c:pt>
                <c:pt idx="5">
                  <c:v>52.413457013328141</c:v>
                </c:pt>
                <c:pt idx="6">
                  <c:v>52.870855807597508</c:v>
                </c:pt>
                <c:pt idx="7">
                  <c:v>52.758175063645147</c:v>
                </c:pt>
                <c:pt idx="8">
                  <c:v>51.646196899983991</c:v>
                </c:pt>
                <c:pt idx="9">
                  <c:v>52.757884878318556</c:v>
                </c:pt>
                <c:pt idx="10">
                  <c:v>50.578591133898236</c:v>
                </c:pt>
                <c:pt idx="11">
                  <c:v>52.842320190923928</c:v>
                </c:pt>
                <c:pt idx="12">
                  <c:v>53.581714099990691</c:v>
                </c:pt>
                <c:pt idx="13">
                  <c:v>54.324379054738081</c:v>
                </c:pt>
                <c:pt idx="14">
                  <c:v>55.103049225523414</c:v>
                </c:pt>
                <c:pt idx="15">
                  <c:v>55.794312737107695</c:v>
                </c:pt>
                <c:pt idx="16">
                  <c:v>56.417347033743049</c:v>
                </c:pt>
                <c:pt idx="17">
                  <c:v>57.002085088521426</c:v>
                </c:pt>
                <c:pt idx="18">
                  <c:v>57.680841838125467</c:v>
                </c:pt>
                <c:pt idx="19">
                  <c:v>58.368707898008992</c:v>
                </c:pt>
                <c:pt idx="20">
                  <c:v>59.068207008643554</c:v>
                </c:pt>
                <c:pt idx="21">
                  <c:v>59.756163101958407</c:v>
                </c:pt>
                <c:pt idx="22">
                  <c:v>60.375454135444031</c:v>
                </c:pt>
                <c:pt idx="23">
                  <c:v>61.015253302079188</c:v>
                </c:pt>
                <c:pt idx="24">
                  <c:v>61.666209032614084</c:v>
                </c:pt>
                <c:pt idx="25">
                  <c:v>62.337603443646799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13.263122412334843</c:v>
                </c:pt>
                <c:pt idx="1">
                  <c:v>13.716421406327752</c:v>
                </c:pt>
                <c:pt idx="2">
                  <c:v>12.953451954897879</c:v>
                </c:pt>
                <c:pt idx="3">
                  <c:v>13.754125052883776</c:v>
                </c:pt>
                <c:pt idx="4">
                  <c:v>14.769609315459155</c:v>
                </c:pt>
                <c:pt idx="5">
                  <c:v>13.548928185269016</c:v>
                </c:pt>
                <c:pt idx="6">
                  <c:v>13.9217336227258</c:v>
                </c:pt>
                <c:pt idx="7">
                  <c:v>14.134266332827423</c:v>
                </c:pt>
                <c:pt idx="8">
                  <c:v>14.561748456476201</c:v>
                </c:pt>
                <c:pt idx="9">
                  <c:v>15.209688568166156</c:v>
                </c:pt>
                <c:pt idx="10">
                  <c:v>13.546887350536661</c:v>
                </c:pt>
                <c:pt idx="11">
                  <c:v>13.87100591121435</c:v>
                </c:pt>
                <c:pt idx="12">
                  <c:v>14.153845166211951</c:v>
                </c:pt>
                <c:pt idx="13">
                  <c:v>14.409451174474352</c:v>
                </c:pt>
                <c:pt idx="14">
                  <c:v>14.628511334867765</c:v>
                </c:pt>
                <c:pt idx="15">
                  <c:v>14.796111690562263</c:v>
                </c:pt>
                <c:pt idx="16">
                  <c:v>14.959443224322449</c:v>
                </c:pt>
                <c:pt idx="17">
                  <c:v>15.118010024399291</c:v>
                </c:pt>
                <c:pt idx="18">
                  <c:v>15.270876459928756</c:v>
                </c:pt>
                <c:pt idx="19">
                  <c:v>15.421364979876296</c:v>
                </c:pt>
                <c:pt idx="20">
                  <c:v>15.578731616846792</c:v>
                </c:pt>
                <c:pt idx="21">
                  <c:v>15.736443304567878</c:v>
                </c:pt>
                <c:pt idx="22">
                  <c:v>15.897635620608558</c:v>
                </c:pt>
                <c:pt idx="23">
                  <c:v>16.056320227162303</c:v>
                </c:pt>
                <c:pt idx="24">
                  <c:v>16.188126825876555</c:v>
                </c:pt>
                <c:pt idx="25">
                  <c:v>16.27073399726499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0.93807323698454381</c:v>
                </c:pt>
                <c:pt idx="1">
                  <c:v>0.68665380686824062</c:v>
                </c:pt>
                <c:pt idx="2">
                  <c:v>0.65323965703579401</c:v>
                </c:pt>
                <c:pt idx="3">
                  <c:v>0.56451339671580558</c:v>
                </c:pt>
                <c:pt idx="4">
                  <c:v>0.64816783478495743</c:v>
                </c:pt>
                <c:pt idx="5">
                  <c:v>0.63230944269270872</c:v>
                </c:pt>
                <c:pt idx="6">
                  <c:v>0.54686070119392372</c:v>
                </c:pt>
                <c:pt idx="7">
                  <c:v>0.60815454972265048</c:v>
                </c:pt>
                <c:pt idx="8">
                  <c:v>0.61983918948045713</c:v>
                </c:pt>
                <c:pt idx="9">
                  <c:v>0.57649333226856991</c:v>
                </c:pt>
                <c:pt idx="10">
                  <c:v>0.72449442108626372</c:v>
                </c:pt>
                <c:pt idx="11">
                  <c:v>0.58091076304084466</c:v>
                </c:pt>
                <c:pt idx="12">
                  <c:v>0.58649981708504573</c:v>
                </c:pt>
                <c:pt idx="13">
                  <c:v>0.59225640793503975</c:v>
                </c:pt>
                <c:pt idx="14">
                  <c:v>0.59675079051964386</c:v>
                </c:pt>
                <c:pt idx="15">
                  <c:v>0.59819324308364985</c:v>
                </c:pt>
                <c:pt idx="16">
                  <c:v>0.60024213706792595</c:v>
                </c:pt>
                <c:pt idx="17">
                  <c:v>0.60194632372099421</c:v>
                </c:pt>
                <c:pt idx="18">
                  <c:v>0.60403879102795499</c:v>
                </c:pt>
                <c:pt idx="19">
                  <c:v>0.60499654895659194</c:v>
                </c:pt>
                <c:pt idx="20">
                  <c:v>0.60722174609744717</c:v>
                </c:pt>
                <c:pt idx="21">
                  <c:v>0.60909137704973226</c:v>
                </c:pt>
                <c:pt idx="22">
                  <c:v>0.61174091389824303</c:v>
                </c:pt>
                <c:pt idx="23">
                  <c:v>0.6121644686520179</c:v>
                </c:pt>
                <c:pt idx="24">
                  <c:v>0.61426444540052749</c:v>
                </c:pt>
                <c:pt idx="25">
                  <c:v>0.61442970973837574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42.732741305530993</c:v>
                </c:pt>
                <c:pt idx="1">
                  <c:v>44.714874394664363</c:v>
                </c:pt>
                <c:pt idx="2">
                  <c:v>46.435108270783765</c:v>
                </c:pt>
                <c:pt idx="3">
                  <c:v>46.019014572879975</c:v>
                </c:pt>
                <c:pt idx="4">
                  <c:v>46.436114608564402</c:v>
                </c:pt>
                <c:pt idx="5">
                  <c:v>46.091838121478574</c:v>
                </c:pt>
                <c:pt idx="6">
                  <c:v>50.707745901065898</c:v>
                </c:pt>
                <c:pt idx="7">
                  <c:v>47.722102917315659</c:v>
                </c:pt>
                <c:pt idx="8">
                  <c:v>45.173534801053876</c:v>
                </c:pt>
                <c:pt idx="9">
                  <c:v>43.871528509632491</c:v>
                </c:pt>
                <c:pt idx="10">
                  <c:v>43.808563393281005</c:v>
                </c:pt>
                <c:pt idx="11">
                  <c:v>41.24614840003121</c:v>
                </c:pt>
                <c:pt idx="12">
                  <c:v>41.236344434064875</c:v>
                </c:pt>
                <c:pt idx="13">
                  <c:v>41.260150210387891</c:v>
                </c:pt>
                <c:pt idx="14">
                  <c:v>41.290296186328561</c:v>
                </c:pt>
                <c:pt idx="15">
                  <c:v>41.225897241630136</c:v>
                </c:pt>
                <c:pt idx="16">
                  <c:v>41.112358083181057</c:v>
                </c:pt>
                <c:pt idx="17">
                  <c:v>40.944368796934448</c:v>
                </c:pt>
                <c:pt idx="18">
                  <c:v>40.753544539565034</c:v>
                </c:pt>
                <c:pt idx="19">
                  <c:v>40.555547635455504</c:v>
                </c:pt>
                <c:pt idx="20">
                  <c:v>40.35046814225462</c:v>
                </c:pt>
                <c:pt idx="21">
                  <c:v>40.120019742121883</c:v>
                </c:pt>
                <c:pt idx="22">
                  <c:v>39.889285621789192</c:v>
                </c:pt>
                <c:pt idx="23">
                  <c:v>39.631434233442342</c:v>
                </c:pt>
                <c:pt idx="24">
                  <c:v>39.378109144999911</c:v>
                </c:pt>
                <c:pt idx="25">
                  <c:v>39.077360695658875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10.127696112971979</c:v>
                </c:pt>
                <c:pt idx="1">
                  <c:v>9.7267289971524367</c:v>
                </c:pt>
                <c:pt idx="2">
                  <c:v>9.4599539611521184</c:v>
                </c:pt>
                <c:pt idx="3">
                  <c:v>9.5046644995782863</c:v>
                </c:pt>
                <c:pt idx="4">
                  <c:v>9.5352026519991959</c:v>
                </c:pt>
                <c:pt idx="5">
                  <c:v>10.234478084594558</c:v>
                </c:pt>
                <c:pt idx="6">
                  <c:v>9.9798182654604854</c:v>
                </c:pt>
                <c:pt idx="7">
                  <c:v>11.153660919833628</c:v>
                </c:pt>
                <c:pt idx="8">
                  <c:v>11.267547093490036</c:v>
                </c:pt>
                <c:pt idx="9">
                  <c:v>11.335580062523221</c:v>
                </c:pt>
                <c:pt idx="10">
                  <c:v>11.73581655806187</c:v>
                </c:pt>
                <c:pt idx="11">
                  <c:v>14.127042123312453</c:v>
                </c:pt>
                <c:pt idx="12">
                  <c:v>14.362483149939722</c:v>
                </c:pt>
                <c:pt idx="13">
                  <c:v>14.646622269901293</c:v>
                </c:pt>
                <c:pt idx="14">
                  <c:v>14.914532573327326</c:v>
                </c:pt>
                <c:pt idx="15">
                  <c:v>15.136345627162273</c:v>
                </c:pt>
                <c:pt idx="16">
                  <c:v>15.340359409116159</c:v>
                </c:pt>
                <c:pt idx="17">
                  <c:v>15.543207376907043</c:v>
                </c:pt>
                <c:pt idx="18">
                  <c:v>15.742141544641024</c:v>
                </c:pt>
                <c:pt idx="19">
                  <c:v>15.944159952563588</c:v>
                </c:pt>
                <c:pt idx="20">
                  <c:v>16.156764476938314</c:v>
                </c:pt>
                <c:pt idx="21">
                  <c:v>16.365778283638051</c:v>
                </c:pt>
                <c:pt idx="22">
                  <c:v>16.571581634460191</c:v>
                </c:pt>
                <c:pt idx="23">
                  <c:v>16.775374806312506</c:v>
                </c:pt>
                <c:pt idx="24">
                  <c:v>16.97938283382231</c:v>
                </c:pt>
                <c:pt idx="25">
                  <c:v>17.178217114493396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14.106805661009558</c:v>
                </c:pt>
                <c:pt idx="1">
                  <c:v>13.236967383474848</c:v>
                </c:pt>
                <c:pt idx="2">
                  <c:v>13.60536313937482</c:v>
                </c:pt>
                <c:pt idx="3">
                  <c:v>14.092901197075406</c:v>
                </c:pt>
                <c:pt idx="4">
                  <c:v>14.599242026503985</c:v>
                </c:pt>
                <c:pt idx="5">
                  <c:v>14.372579669233323</c:v>
                </c:pt>
                <c:pt idx="6">
                  <c:v>14.501136990875054</c:v>
                </c:pt>
                <c:pt idx="7">
                  <c:v>14.892997065653082</c:v>
                </c:pt>
                <c:pt idx="8">
                  <c:v>14.980031678025368</c:v>
                </c:pt>
                <c:pt idx="9">
                  <c:v>14.408539235023833</c:v>
                </c:pt>
                <c:pt idx="10">
                  <c:v>12.588639401905297</c:v>
                </c:pt>
                <c:pt idx="11">
                  <c:v>15.216174223990517</c:v>
                </c:pt>
                <c:pt idx="12">
                  <c:v>15.223074036676751</c:v>
                </c:pt>
                <c:pt idx="13">
                  <c:v>15.325925660474681</c:v>
                </c:pt>
                <c:pt idx="14">
                  <c:v>15.422546720348228</c:v>
                </c:pt>
                <c:pt idx="15">
                  <c:v>15.460548705409252</c:v>
                </c:pt>
                <c:pt idx="16">
                  <c:v>15.461996085265341</c:v>
                </c:pt>
                <c:pt idx="17">
                  <c:v>15.459108952597607</c:v>
                </c:pt>
                <c:pt idx="18">
                  <c:v>15.43166740846196</c:v>
                </c:pt>
                <c:pt idx="19">
                  <c:v>15.403642746693883</c:v>
                </c:pt>
                <c:pt idx="20">
                  <c:v>15.389568890993353</c:v>
                </c:pt>
                <c:pt idx="21">
                  <c:v>15.37399460282395</c:v>
                </c:pt>
                <c:pt idx="22">
                  <c:v>15.358612956815556</c:v>
                </c:pt>
                <c:pt idx="23">
                  <c:v>15.38311938080609</c:v>
                </c:pt>
                <c:pt idx="24">
                  <c:v>15.413148492879538</c:v>
                </c:pt>
                <c:pt idx="25">
                  <c:v>15.48263998182496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20.223434119532644</c:v>
                </c:pt>
                <c:pt idx="1">
                  <c:v>20.122679425576411</c:v>
                </c:pt>
                <c:pt idx="2">
                  <c:v>18.945336596108572</c:v>
                </c:pt>
                <c:pt idx="3">
                  <c:v>18.958386409545767</c:v>
                </c:pt>
                <c:pt idx="4">
                  <c:v>21.281193515380327</c:v>
                </c:pt>
                <c:pt idx="5">
                  <c:v>20.377212675867636</c:v>
                </c:pt>
                <c:pt idx="6">
                  <c:v>22.380164731629801</c:v>
                </c:pt>
                <c:pt idx="7">
                  <c:v>21.562740628798586</c:v>
                </c:pt>
                <c:pt idx="8">
                  <c:v>23.37440470210479</c:v>
                </c:pt>
                <c:pt idx="9">
                  <c:v>22.487639632501249</c:v>
                </c:pt>
                <c:pt idx="10">
                  <c:v>20.076911846266714</c:v>
                </c:pt>
                <c:pt idx="11">
                  <c:v>21.319185549111079</c:v>
                </c:pt>
                <c:pt idx="12">
                  <c:v>21.310020424226163</c:v>
                </c:pt>
                <c:pt idx="13">
                  <c:v>21.466966097267516</c:v>
                </c:pt>
                <c:pt idx="14">
                  <c:v>21.631764611020806</c:v>
                </c:pt>
                <c:pt idx="15">
                  <c:v>21.705010130244343</c:v>
                </c:pt>
                <c:pt idx="16">
                  <c:v>21.771082133855238</c:v>
                </c:pt>
                <c:pt idx="17">
                  <c:v>21.821073192711317</c:v>
                </c:pt>
                <c:pt idx="18">
                  <c:v>21.87827291183617</c:v>
                </c:pt>
                <c:pt idx="19">
                  <c:v>21.938262074747389</c:v>
                </c:pt>
                <c:pt idx="20">
                  <c:v>22.007458699129494</c:v>
                </c:pt>
                <c:pt idx="21">
                  <c:v>22.070208216551897</c:v>
                </c:pt>
                <c:pt idx="22">
                  <c:v>22.125758644646194</c:v>
                </c:pt>
                <c:pt idx="23">
                  <c:v>22.180855284335866</c:v>
                </c:pt>
                <c:pt idx="24">
                  <c:v>22.229014992672433</c:v>
                </c:pt>
                <c:pt idx="25">
                  <c:v>22.277411849806906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9.6900612060330999</c:v>
                </c:pt>
                <c:pt idx="1">
                  <c:v>9.4937414227802162</c:v>
                </c:pt>
                <c:pt idx="2">
                  <c:v>9.3332153000803313</c:v>
                </c:pt>
                <c:pt idx="3">
                  <c:v>9.0788154089440134</c:v>
                </c:pt>
                <c:pt idx="4">
                  <c:v>10.521083895064969</c:v>
                </c:pt>
                <c:pt idx="5">
                  <c:v>10.453262576239467</c:v>
                </c:pt>
                <c:pt idx="6">
                  <c:v>10.715508679961337</c:v>
                </c:pt>
                <c:pt idx="7">
                  <c:v>10.268390338081209</c:v>
                </c:pt>
                <c:pt idx="8">
                  <c:v>10.05571008659877</c:v>
                </c:pt>
                <c:pt idx="9">
                  <c:v>9.5918388746728045</c:v>
                </c:pt>
                <c:pt idx="10">
                  <c:v>8.5924174293383544</c:v>
                </c:pt>
                <c:pt idx="11">
                  <c:v>7.4447912237444589</c:v>
                </c:pt>
                <c:pt idx="12">
                  <c:v>7.4615066161596566</c:v>
                </c:pt>
                <c:pt idx="13">
                  <c:v>7.5097289691134916</c:v>
                </c:pt>
                <c:pt idx="14">
                  <c:v>7.5439936217569104</c:v>
                </c:pt>
                <c:pt idx="15">
                  <c:v>7.5498121645967622</c:v>
                </c:pt>
                <c:pt idx="16">
                  <c:v>7.5503528215297111</c:v>
                </c:pt>
                <c:pt idx="17">
                  <c:v>7.5446335264514817</c:v>
                </c:pt>
                <c:pt idx="18">
                  <c:v>7.534676682994756</c:v>
                </c:pt>
                <c:pt idx="19">
                  <c:v>7.5257246390825605</c:v>
                </c:pt>
                <c:pt idx="20">
                  <c:v>7.5282796872082773</c:v>
                </c:pt>
                <c:pt idx="21">
                  <c:v>7.5163077138606482</c:v>
                </c:pt>
                <c:pt idx="22">
                  <c:v>7.496257214154646</c:v>
                </c:pt>
                <c:pt idx="23">
                  <c:v>7.4740774796426681</c:v>
                </c:pt>
                <c:pt idx="24">
                  <c:v>7.4480409370494858</c:v>
                </c:pt>
                <c:pt idx="25">
                  <c:v>7.4235278246892404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61.922617087980711</c:v>
                </c:pt>
                <c:pt idx="1">
                  <c:v>57.937727998186162</c:v>
                </c:pt>
                <c:pt idx="2">
                  <c:v>58.097780886571478</c:v>
                </c:pt>
                <c:pt idx="3">
                  <c:v>57.170664169296145</c:v>
                </c:pt>
                <c:pt idx="4">
                  <c:v>60.33373554593441</c:v>
                </c:pt>
                <c:pt idx="5">
                  <c:v>60.360367192860409</c:v>
                </c:pt>
                <c:pt idx="6">
                  <c:v>59.915645936729305</c:v>
                </c:pt>
                <c:pt idx="7">
                  <c:v>60.810320784755497</c:v>
                </c:pt>
                <c:pt idx="8">
                  <c:v>60.435439744271932</c:v>
                </c:pt>
                <c:pt idx="9">
                  <c:v>61.394857768720776</c:v>
                </c:pt>
                <c:pt idx="10">
                  <c:v>57.363010907290921</c:v>
                </c:pt>
                <c:pt idx="11">
                  <c:v>59.877344714144613</c:v>
                </c:pt>
                <c:pt idx="12">
                  <c:v>59.88235109233662</c:v>
                </c:pt>
                <c:pt idx="13">
                  <c:v>60.331055270557357</c:v>
                </c:pt>
                <c:pt idx="14">
                  <c:v>60.513792514448546</c:v>
                </c:pt>
                <c:pt idx="15">
                  <c:v>60.472182680138992</c:v>
                </c:pt>
                <c:pt idx="16">
                  <c:v>60.434968933572137</c:v>
                </c:pt>
                <c:pt idx="17">
                  <c:v>60.326712645901715</c:v>
                </c:pt>
                <c:pt idx="18">
                  <c:v>60.144089721621469</c:v>
                </c:pt>
                <c:pt idx="19">
                  <c:v>59.947976184493747</c:v>
                </c:pt>
                <c:pt idx="20">
                  <c:v>59.847692827891414</c:v>
                </c:pt>
                <c:pt idx="21">
                  <c:v>59.704976919474078</c:v>
                </c:pt>
                <c:pt idx="22">
                  <c:v>59.537980834827032</c:v>
                </c:pt>
                <c:pt idx="23">
                  <c:v>59.367132381474079</c:v>
                </c:pt>
                <c:pt idx="24">
                  <c:v>59.185615833694939</c:v>
                </c:pt>
                <c:pt idx="25">
                  <c:v>58.995027485641501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59.876923963298985</c:v>
                </c:pt>
                <c:pt idx="2">
                  <c:v>58.718627362417081</c:v>
                </c:pt>
                <c:pt idx="3">
                  <c:v>61.289388169020611</c:v>
                </c:pt>
                <c:pt idx="4">
                  <c:v>65.593779322756376</c:v>
                </c:pt>
                <c:pt idx="5">
                  <c:v>65.402946412649101</c:v>
                </c:pt>
                <c:pt idx="6">
                  <c:v>67.706895587701993</c:v>
                </c:pt>
                <c:pt idx="7">
                  <c:v>73.179295249642138</c:v>
                </c:pt>
                <c:pt idx="8">
                  <c:v>73.696429615665281</c:v>
                </c:pt>
                <c:pt idx="9">
                  <c:v>78.32007920727672</c:v>
                </c:pt>
                <c:pt idx="10">
                  <c:v>80.014513292723137</c:v>
                </c:pt>
                <c:pt idx="11">
                  <c:v>77.867143300094682</c:v>
                </c:pt>
                <c:pt idx="12">
                  <c:v>79.044324149617651</c:v>
                </c:pt>
                <c:pt idx="13">
                  <c:v>80.463556270922453</c:v>
                </c:pt>
                <c:pt idx="14">
                  <c:v>81.810433268691682</c:v>
                </c:pt>
                <c:pt idx="15">
                  <c:v>82.927927280253343</c:v>
                </c:pt>
                <c:pt idx="16">
                  <c:v>83.971408499433323</c:v>
                </c:pt>
                <c:pt idx="17">
                  <c:v>84.971321143225651</c:v>
                </c:pt>
                <c:pt idx="18">
                  <c:v>85.984905403131151</c:v>
                </c:pt>
                <c:pt idx="19">
                  <c:v>87.00447224073892</c:v>
                </c:pt>
                <c:pt idx="20">
                  <c:v>88.069214589562989</c:v>
                </c:pt>
                <c:pt idx="21">
                  <c:v>89.146047459004791</c:v>
                </c:pt>
                <c:pt idx="22">
                  <c:v>90.210893844820447</c:v>
                </c:pt>
                <c:pt idx="23">
                  <c:v>91.295573200889365</c:v>
                </c:pt>
                <c:pt idx="24">
                  <c:v>92.273698466424349</c:v>
                </c:pt>
                <c:pt idx="25">
                  <c:v>92.833308157480829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126.92207455042282</c:v>
                </c:pt>
                <c:pt idx="1">
                  <c:v>127.06039395459563</c:v>
                </c:pt>
                <c:pt idx="2">
                  <c:v>125.02783977459995</c:v>
                </c:pt>
                <c:pt idx="3">
                  <c:v>128.56910978773914</c:v>
                </c:pt>
                <c:pt idx="4">
                  <c:v>132.39298894793887</c:v>
                </c:pt>
                <c:pt idx="5">
                  <c:v>135.73231630559468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160.07394452585712</c:v>
                </c:pt>
                <c:pt idx="10">
                  <c:v>165.08970919921066</c:v>
                </c:pt>
                <c:pt idx="11">
                  <c:v>170.15402684635148</c:v>
                </c:pt>
                <c:pt idx="12">
                  <c:v>172.60957766598005</c:v>
                </c:pt>
                <c:pt idx="13">
                  <c:v>175.30682704860129</c:v>
                </c:pt>
                <c:pt idx="14">
                  <c:v>178.05610872806761</c:v>
                </c:pt>
                <c:pt idx="15">
                  <c:v>180.38075499643156</c:v>
                </c:pt>
                <c:pt idx="16">
                  <c:v>182.63784826269176</c:v>
                </c:pt>
                <c:pt idx="17">
                  <c:v>184.85248384722965</c:v>
                </c:pt>
                <c:pt idx="18">
                  <c:v>187.11462935430745</c:v>
                </c:pt>
                <c:pt idx="19">
                  <c:v>189.40639226527114</c:v>
                </c:pt>
                <c:pt idx="20">
                  <c:v>191.74685931478973</c:v>
                </c:pt>
                <c:pt idx="21">
                  <c:v>194.04761139849182</c:v>
                </c:pt>
                <c:pt idx="22">
                  <c:v>196.4137416060623</c:v>
                </c:pt>
                <c:pt idx="23">
                  <c:v>198.86043511487435</c:v>
                </c:pt>
                <c:pt idx="24">
                  <c:v>201.27108640633432</c:v>
                </c:pt>
                <c:pt idx="25">
                  <c:v>203.64484454059331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79.160580297662264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82.139007182699828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88.40056309876914</c:v>
                </c:pt>
                <c:pt idx="8">
                  <c:v>90.522593942827655</c:v>
                </c:pt>
                <c:pt idx="9">
                  <c:v>93.544697571710316</c:v>
                </c:pt>
                <c:pt idx="10">
                  <c:v>96.823840153149291</c:v>
                </c:pt>
                <c:pt idx="11">
                  <c:v>91.994989273236428</c:v>
                </c:pt>
                <c:pt idx="12">
                  <c:v>93.279114933463006</c:v>
                </c:pt>
                <c:pt idx="13">
                  <c:v>94.571576668228261</c:v>
                </c:pt>
                <c:pt idx="14">
                  <c:v>95.742913048131086</c:v>
                </c:pt>
                <c:pt idx="15">
                  <c:v>96.63439131881978</c:v>
                </c:pt>
                <c:pt idx="16">
                  <c:v>97.464085466614591</c:v>
                </c:pt>
                <c:pt idx="17">
                  <c:v>98.256850499798759</c:v>
                </c:pt>
                <c:pt idx="18">
                  <c:v>99.060284098358466</c:v>
                </c:pt>
                <c:pt idx="19">
                  <c:v>99.872483707103214</c:v>
                </c:pt>
                <c:pt idx="20">
                  <c:v>100.74106441096119</c:v>
                </c:pt>
                <c:pt idx="21">
                  <c:v>101.61402792733045</c:v>
                </c:pt>
                <c:pt idx="22">
                  <c:v>102.55754608804867</c:v>
                </c:pt>
                <c:pt idx="23">
                  <c:v>103.45274930822411</c:v>
                </c:pt>
                <c:pt idx="24">
                  <c:v>104.36537658102935</c:v>
                </c:pt>
                <c:pt idx="25">
                  <c:v>105.17823793479636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78.061889803120664</c:v>
                </c:pt>
                <c:pt idx="1">
                  <c:v>73.844122269338655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73.20791679900185</c:v>
                </c:pt>
                <c:pt idx="6">
                  <c:v>71.27011319667767</c:v>
                </c:pt>
                <c:pt idx="7">
                  <c:v>75.031692504693041</c:v>
                </c:pt>
                <c:pt idx="8">
                  <c:v>73.119283860610608</c:v>
                </c:pt>
                <c:pt idx="9">
                  <c:v>73.712923372841942</c:v>
                </c:pt>
                <c:pt idx="10">
                  <c:v>76.220785754731608</c:v>
                </c:pt>
                <c:pt idx="11">
                  <c:v>73.492143528502055</c:v>
                </c:pt>
                <c:pt idx="12">
                  <c:v>73.052388545752535</c:v>
                </c:pt>
                <c:pt idx="13">
                  <c:v>72.664877043157574</c:v>
                </c:pt>
                <c:pt idx="14">
                  <c:v>72.177212828323292</c:v>
                </c:pt>
                <c:pt idx="15">
                  <c:v>71.471402180037131</c:v>
                </c:pt>
                <c:pt idx="16">
                  <c:v>70.76877894631501</c:v>
                </c:pt>
                <c:pt idx="17">
                  <c:v>70.164906220613176</c:v>
                </c:pt>
                <c:pt idx="18">
                  <c:v>69.532555242362292</c:v>
                </c:pt>
                <c:pt idx="19">
                  <c:v>68.853891171311787</c:v>
                </c:pt>
                <c:pt idx="20">
                  <c:v>68.134730146931844</c:v>
                </c:pt>
                <c:pt idx="21">
                  <c:v>67.486838845106533</c:v>
                </c:pt>
                <c:pt idx="22">
                  <c:v>66.848953355774469</c:v>
                </c:pt>
                <c:pt idx="23">
                  <c:v>66.17054615001986</c:v>
                </c:pt>
                <c:pt idx="24">
                  <c:v>65.656179047039345</c:v>
                </c:pt>
                <c:pt idx="25">
                  <c:v>65.863564839331815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59.966178476919652</c:v>
                </c:pt>
                <c:pt idx="1">
                  <c:v>63.45510979045067</c:v>
                </c:pt>
                <c:pt idx="2">
                  <c:v>59.9808603203901</c:v>
                </c:pt>
                <c:pt idx="3">
                  <c:v>61.439041798999909</c:v>
                </c:pt>
                <c:pt idx="4">
                  <c:v>65.709152498649004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67.294008706236809</c:v>
                </c:pt>
                <c:pt idx="8">
                  <c:v>65.523073269765661</c:v>
                </c:pt>
                <c:pt idx="9">
                  <c:v>69.322304460485981</c:v>
                </c:pt>
                <c:pt idx="10">
                  <c:v>61.753819158520173</c:v>
                </c:pt>
                <c:pt idx="11">
                  <c:v>62.956773952301859</c:v>
                </c:pt>
                <c:pt idx="12">
                  <c:v>63.150755868495636</c:v>
                </c:pt>
                <c:pt idx="13">
                  <c:v>63.773627854240729</c:v>
                </c:pt>
                <c:pt idx="14">
                  <c:v>64.240094548644805</c:v>
                </c:pt>
                <c:pt idx="15">
                  <c:v>64.351110004522795</c:v>
                </c:pt>
                <c:pt idx="16">
                  <c:v>64.445728963292609</c:v>
                </c:pt>
                <c:pt idx="17">
                  <c:v>64.49929236098744</c:v>
                </c:pt>
                <c:pt idx="18">
                  <c:v>64.542476003638086</c:v>
                </c:pt>
                <c:pt idx="19">
                  <c:v>64.583377955696449</c:v>
                </c:pt>
                <c:pt idx="20">
                  <c:v>64.650738441750619</c:v>
                </c:pt>
                <c:pt idx="21">
                  <c:v>64.7084911080198</c:v>
                </c:pt>
                <c:pt idx="22">
                  <c:v>64.756557528650248</c:v>
                </c:pt>
                <c:pt idx="23">
                  <c:v>64.789964662085424</c:v>
                </c:pt>
                <c:pt idx="24">
                  <c:v>64.794746960162684</c:v>
                </c:pt>
                <c:pt idx="25">
                  <c:v>64.674092425032597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62.687055382074433</c:v>
                </c:pt>
                <c:pt idx="1">
                  <c:v>59.14515010281945</c:v>
                </c:pt>
                <c:pt idx="2">
                  <c:v>61.135931312481709</c:v>
                </c:pt>
                <c:pt idx="3">
                  <c:v>63.398390656463398</c:v>
                </c:pt>
                <c:pt idx="4">
                  <c:v>66.271580056822842</c:v>
                </c:pt>
                <c:pt idx="5">
                  <c:v>66.594694641289877</c:v>
                </c:pt>
                <c:pt idx="6">
                  <c:v>67.339450131517225</c:v>
                </c:pt>
                <c:pt idx="7">
                  <c:v>67.500595946195233</c:v>
                </c:pt>
                <c:pt idx="8">
                  <c:v>66.827784545940645</c:v>
                </c:pt>
                <c:pt idx="9">
                  <c:v>68.544066778753276</c:v>
                </c:pt>
                <c:pt idx="10">
                  <c:v>64.849972905521156</c:v>
                </c:pt>
                <c:pt idx="11">
                  <c:v>67.29423686517913</c:v>
                </c:pt>
                <c:pt idx="12">
                  <c:v>68.322059083287684</c:v>
                </c:pt>
                <c:pt idx="13">
                  <c:v>69.326086637147469</c:v>
                </c:pt>
                <c:pt idx="14">
                  <c:v>70.328311350910823</c:v>
                </c:pt>
                <c:pt idx="15">
                  <c:v>71.188617670753615</c:v>
                </c:pt>
                <c:pt idx="16">
                  <c:v>71.977032395133421</c:v>
                </c:pt>
                <c:pt idx="17">
                  <c:v>72.722041436641717</c:v>
                </c:pt>
                <c:pt idx="18">
                  <c:v>73.555757089082178</c:v>
                </c:pt>
                <c:pt idx="19">
                  <c:v>74.395069426841886</c:v>
                </c:pt>
                <c:pt idx="20">
                  <c:v>75.254160371587801</c:v>
                </c:pt>
                <c:pt idx="21">
                  <c:v>76.101697783576014</c:v>
                </c:pt>
                <c:pt idx="22">
                  <c:v>76.88483066995083</c:v>
                </c:pt>
                <c:pt idx="23">
                  <c:v>77.683737997893502</c:v>
                </c:pt>
                <c:pt idx="24">
                  <c:v>78.468600303891165</c:v>
                </c:pt>
                <c:pt idx="25">
                  <c:v>79.222767150650157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52.860437418502968</c:v>
                </c:pt>
                <c:pt idx="1">
                  <c:v>54.441603391816798</c:v>
                </c:pt>
                <c:pt idx="2">
                  <c:v>55.895062231935881</c:v>
                </c:pt>
                <c:pt idx="3">
                  <c:v>55.523679072458265</c:v>
                </c:pt>
                <c:pt idx="4">
                  <c:v>55.971317260563595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58.875763837149286</c:v>
                </c:pt>
                <c:pt idx="8">
                  <c:v>56.441081894543913</c:v>
                </c:pt>
                <c:pt idx="9">
                  <c:v>55.207108572155711</c:v>
                </c:pt>
                <c:pt idx="10">
                  <c:v>55.544379951342876</c:v>
                </c:pt>
                <c:pt idx="11">
                  <c:v>55.373190523343666</c:v>
                </c:pt>
                <c:pt idx="12">
                  <c:v>55.598827584004596</c:v>
                </c:pt>
                <c:pt idx="13">
                  <c:v>55.906772480289185</c:v>
                </c:pt>
                <c:pt idx="14">
                  <c:v>56.204828759655889</c:v>
                </c:pt>
                <c:pt idx="15">
                  <c:v>56.362242868792407</c:v>
                </c:pt>
                <c:pt idx="16">
                  <c:v>56.452717492297218</c:v>
                </c:pt>
                <c:pt idx="17">
                  <c:v>56.487576173841489</c:v>
                </c:pt>
                <c:pt idx="18">
                  <c:v>56.495686084206056</c:v>
                </c:pt>
                <c:pt idx="19">
                  <c:v>56.499707588019092</c:v>
                </c:pt>
                <c:pt idx="20">
                  <c:v>56.507232619192933</c:v>
                </c:pt>
                <c:pt idx="21">
                  <c:v>56.485798025759934</c:v>
                </c:pt>
                <c:pt idx="22">
                  <c:v>56.460867256249387</c:v>
                </c:pt>
                <c:pt idx="23">
                  <c:v>56.406809039754847</c:v>
                </c:pt>
                <c:pt idx="24">
                  <c:v>56.357491978822225</c:v>
                </c:pt>
                <c:pt idx="25">
                  <c:v>56.255577810152275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36.881301722504858</c:v>
                </c:pt>
                <c:pt idx="7">
                  <c:v>36.45573769445167</c:v>
                </c:pt>
                <c:pt idx="8">
                  <c:v>38.35443638013016</c:v>
                </c:pt>
                <c:pt idx="9">
                  <c:v>36.89617886752508</c:v>
                </c:pt>
                <c:pt idx="10">
                  <c:v>32.665551248172008</c:v>
                </c:pt>
                <c:pt idx="11">
                  <c:v>36.535359773101597</c:v>
                </c:pt>
                <c:pt idx="12">
                  <c:v>36.533094460902916</c:v>
                </c:pt>
                <c:pt idx="13">
                  <c:v>36.792891757742197</c:v>
                </c:pt>
                <c:pt idx="14">
                  <c:v>37.054311331369036</c:v>
                </c:pt>
                <c:pt idx="15">
                  <c:v>37.165558835653599</c:v>
                </c:pt>
                <c:pt idx="16">
                  <c:v>37.233078219120578</c:v>
                </c:pt>
                <c:pt idx="17">
                  <c:v>37.280182145308927</c:v>
                </c:pt>
                <c:pt idx="18">
                  <c:v>37.309940320298132</c:v>
                </c:pt>
                <c:pt idx="19">
                  <c:v>37.341904821441275</c:v>
                </c:pt>
                <c:pt idx="20">
                  <c:v>37.397027590122846</c:v>
                </c:pt>
                <c:pt idx="21">
                  <c:v>37.444202819375846</c:v>
                </c:pt>
                <c:pt idx="22">
                  <c:v>37.484371601461746</c:v>
                </c:pt>
                <c:pt idx="23">
                  <c:v>37.563974665141956</c:v>
                </c:pt>
                <c:pt idx="24">
                  <c:v>37.642163485551968</c:v>
                </c:pt>
                <c:pt idx="25">
                  <c:v>37.76005183163187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71.612678294013818</c:v>
                </c:pt>
                <c:pt idx="1">
                  <c:v>67.43146942096638</c:v>
                </c:pt>
                <c:pt idx="2">
                  <c:v>67.430996186651811</c:v>
                </c:pt>
                <c:pt idx="3">
                  <c:v>66.249479578240155</c:v>
                </c:pt>
                <c:pt idx="4">
                  <c:v>70.854819440999378</c:v>
                </c:pt>
                <c:pt idx="5">
                  <c:v>70.813629769099876</c:v>
                </c:pt>
                <c:pt idx="6">
                  <c:v>70.631154616690637</c:v>
                </c:pt>
                <c:pt idx="7">
                  <c:v>71.078711122836708</c:v>
                </c:pt>
                <c:pt idx="8">
                  <c:v>70.491149830870697</c:v>
                </c:pt>
                <c:pt idx="9">
                  <c:v>70.986696643393586</c:v>
                </c:pt>
                <c:pt idx="10">
                  <c:v>65.955428336629268</c:v>
                </c:pt>
                <c:pt idx="11">
                  <c:v>67.322135937889072</c:v>
                </c:pt>
                <c:pt idx="12">
                  <c:v>67.343857708496273</c:v>
                </c:pt>
                <c:pt idx="13">
                  <c:v>67.840784239670853</c:v>
                </c:pt>
                <c:pt idx="14">
                  <c:v>68.057786136205451</c:v>
                </c:pt>
                <c:pt idx="15">
                  <c:v>68.021994844735758</c:v>
                </c:pt>
                <c:pt idx="16">
                  <c:v>67.98532175510185</c:v>
                </c:pt>
                <c:pt idx="17">
                  <c:v>67.871346172353199</c:v>
                </c:pt>
                <c:pt idx="18">
                  <c:v>67.678766404616226</c:v>
                </c:pt>
                <c:pt idx="19">
                  <c:v>67.473700823576308</c:v>
                </c:pt>
                <c:pt idx="20">
                  <c:v>67.37597251509969</c:v>
                </c:pt>
                <c:pt idx="21">
                  <c:v>67.221284633334733</c:v>
                </c:pt>
                <c:pt idx="22">
                  <c:v>67.034238048981678</c:v>
                </c:pt>
                <c:pt idx="23">
                  <c:v>66.841209861116752</c:v>
                </c:pt>
                <c:pt idx="24">
                  <c:v>66.633656770744423</c:v>
                </c:pt>
                <c:pt idx="25">
                  <c:v>66.418555310330746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59.876923963298985</c:v>
                </c:pt>
                <c:pt idx="2">
                  <c:v>58.718627362417081</c:v>
                </c:pt>
                <c:pt idx="3">
                  <c:v>61.289388169020611</c:v>
                </c:pt>
                <c:pt idx="4">
                  <c:v>65.593779322756376</c:v>
                </c:pt>
                <c:pt idx="5">
                  <c:v>65.402946412649101</c:v>
                </c:pt>
                <c:pt idx="6">
                  <c:v>67.706895587701993</c:v>
                </c:pt>
                <c:pt idx="7">
                  <c:v>73.179295249642138</c:v>
                </c:pt>
                <c:pt idx="8">
                  <c:v>73.696429615665281</c:v>
                </c:pt>
                <c:pt idx="9">
                  <c:v>78.32007920727672</c:v>
                </c:pt>
                <c:pt idx="10">
                  <c:v>80.014513292723137</c:v>
                </c:pt>
                <c:pt idx="11">
                  <c:v>77.867143300094682</c:v>
                </c:pt>
                <c:pt idx="12">
                  <c:v>79.044324149617651</c:v>
                </c:pt>
                <c:pt idx="13">
                  <c:v>80.463556270922453</c:v>
                </c:pt>
                <c:pt idx="14">
                  <c:v>81.810433268691682</c:v>
                </c:pt>
                <c:pt idx="15">
                  <c:v>82.927927280253343</c:v>
                </c:pt>
                <c:pt idx="16">
                  <c:v>83.971408499433323</c:v>
                </c:pt>
                <c:pt idx="17">
                  <c:v>84.971321143225651</c:v>
                </c:pt>
                <c:pt idx="18">
                  <c:v>85.984905403131151</c:v>
                </c:pt>
                <c:pt idx="19">
                  <c:v>87.00447224073892</c:v>
                </c:pt>
                <c:pt idx="20">
                  <c:v>88.069214589562989</c:v>
                </c:pt>
                <c:pt idx="21">
                  <c:v>89.146047459004791</c:v>
                </c:pt>
                <c:pt idx="22">
                  <c:v>90.210893844820447</c:v>
                </c:pt>
                <c:pt idx="23">
                  <c:v>91.295573200889365</c:v>
                </c:pt>
                <c:pt idx="24">
                  <c:v>92.273698466424349</c:v>
                </c:pt>
                <c:pt idx="25">
                  <c:v>92.833308157480829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126.92207455042282</c:v>
                </c:pt>
                <c:pt idx="1">
                  <c:v>127.06039395459563</c:v>
                </c:pt>
                <c:pt idx="2">
                  <c:v>125.02783977459995</c:v>
                </c:pt>
                <c:pt idx="3">
                  <c:v>128.56910978773914</c:v>
                </c:pt>
                <c:pt idx="4">
                  <c:v>132.39298894793887</c:v>
                </c:pt>
                <c:pt idx="5">
                  <c:v>135.73231630559468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160.07394452585712</c:v>
                </c:pt>
                <c:pt idx="10">
                  <c:v>165.08970919921066</c:v>
                </c:pt>
                <c:pt idx="11">
                  <c:v>170.15402684635148</c:v>
                </c:pt>
                <c:pt idx="12">
                  <c:v>172.60957766598005</c:v>
                </c:pt>
                <c:pt idx="13">
                  <c:v>175.30682704860129</c:v>
                </c:pt>
                <c:pt idx="14">
                  <c:v>178.05610872806761</c:v>
                </c:pt>
                <c:pt idx="15">
                  <c:v>180.38075499643156</c:v>
                </c:pt>
                <c:pt idx="16">
                  <c:v>182.63784826269176</c:v>
                </c:pt>
                <c:pt idx="17">
                  <c:v>184.85248384722965</c:v>
                </c:pt>
                <c:pt idx="18">
                  <c:v>187.11462935430745</c:v>
                </c:pt>
                <c:pt idx="19">
                  <c:v>189.40639226527114</c:v>
                </c:pt>
                <c:pt idx="20">
                  <c:v>191.74685931478973</c:v>
                </c:pt>
                <c:pt idx="21">
                  <c:v>194.04761139849182</c:v>
                </c:pt>
                <c:pt idx="22">
                  <c:v>196.4137416060623</c:v>
                </c:pt>
                <c:pt idx="23">
                  <c:v>198.86043511487435</c:v>
                </c:pt>
                <c:pt idx="24">
                  <c:v>201.27108640633432</c:v>
                </c:pt>
                <c:pt idx="25">
                  <c:v>203.64484454059331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79.160580297662264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82.139007182699828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88.40056309876914</c:v>
                </c:pt>
                <c:pt idx="8">
                  <c:v>90.522593942827655</c:v>
                </c:pt>
                <c:pt idx="9">
                  <c:v>93.544697571710316</c:v>
                </c:pt>
                <c:pt idx="10">
                  <c:v>96.823840153149291</c:v>
                </c:pt>
                <c:pt idx="11">
                  <c:v>91.994989273236428</c:v>
                </c:pt>
                <c:pt idx="12">
                  <c:v>93.279114933463006</c:v>
                </c:pt>
                <c:pt idx="13">
                  <c:v>94.571576668228261</c:v>
                </c:pt>
                <c:pt idx="14">
                  <c:v>95.742913048131086</c:v>
                </c:pt>
                <c:pt idx="15">
                  <c:v>96.63439131881978</c:v>
                </c:pt>
                <c:pt idx="16">
                  <c:v>97.464085466614591</c:v>
                </c:pt>
                <c:pt idx="17">
                  <c:v>98.256850499798759</c:v>
                </c:pt>
                <c:pt idx="18">
                  <c:v>99.060284098358466</c:v>
                </c:pt>
                <c:pt idx="19">
                  <c:v>99.872483707103214</c:v>
                </c:pt>
                <c:pt idx="20">
                  <c:v>100.74106441096119</c:v>
                </c:pt>
                <c:pt idx="21">
                  <c:v>101.61402792733045</c:v>
                </c:pt>
                <c:pt idx="22">
                  <c:v>102.55754608804867</c:v>
                </c:pt>
                <c:pt idx="23">
                  <c:v>103.45274930822411</c:v>
                </c:pt>
                <c:pt idx="24">
                  <c:v>104.36537658102935</c:v>
                </c:pt>
                <c:pt idx="25">
                  <c:v>105.17823793479636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78.061889803120664</c:v>
                </c:pt>
                <c:pt idx="1">
                  <c:v>73.844122269338655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73.20791679900185</c:v>
                </c:pt>
                <c:pt idx="6">
                  <c:v>71.27011319667767</c:v>
                </c:pt>
                <c:pt idx="7">
                  <c:v>75.031692504693041</c:v>
                </c:pt>
                <c:pt idx="8">
                  <c:v>73.119283860610608</c:v>
                </c:pt>
                <c:pt idx="9">
                  <c:v>73.712923372841942</c:v>
                </c:pt>
                <c:pt idx="10">
                  <c:v>76.220785754731608</c:v>
                </c:pt>
                <c:pt idx="11">
                  <c:v>73.492143528502055</c:v>
                </c:pt>
                <c:pt idx="12">
                  <c:v>73.052388545752535</c:v>
                </c:pt>
                <c:pt idx="13">
                  <c:v>72.664877043157574</c:v>
                </c:pt>
                <c:pt idx="14">
                  <c:v>72.177212828323292</c:v>
                </c:pt>
                <c:pt idx="15">
                  <c:v>71.471402180037131</c:v>
                </c:pt>
                <c:pt idx="16">
                  <c:v>70.76877894631501</c:v>
                </c:pt>
                <c:pt idx="17">
                  <c:v>70.164906220613176</c:v>
                </c:pt>
                <c:pt idx="18">
                  <c:v>69.532555242362292</c:v>
                </c:pt>
                <c:pt idx="19">
                  <c:v>68.853891171311787</c:v>
                </c:pt>
                <c:pt idx="20">
                  <c:v>68.134730146931844</c:v>
                </c:pt>
                <c:pt idx="21">
                  <c:v>67.486838845106533</c:v>
                </c:pt>
                <c:pt idx="22">
                  <c:v>66.848953355774469</c:v>
                </c:pt>
                <c:pt idx="23">
                  <c:v>66.17054615001986</c:v>
                </c:pt>
                <c:pt idx="24">
                  <c:v>65.656179047039345</c:v>
                </c:pt>
                <c:pt idx="25">
                  <c:v>65.863564839331815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59.966178476919652</c:v>
                </c:pt>
                <c:pt idx="1">
                  <c:v>63.45510979045067</c:v>
                </c:pt>
                <c:pt idx="2">
                  <c:v>59.9808603203901</c:v>
                </c:pt>
                <c:pt idx="3">
                  <c:v>61.439041798999909</c:v>
                </c:pt>
                <c:pt idx="4">
                  <c:v>65.709152498649004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67.294008706236809</c:v>
                </c:pt>
                <c:pt idx="8">
                  <c:v>65.523073269765661</c:v>
                </c:pt>
                <c:pt idx="9">
                  <c:v>69.322304460485981</c:v>
                </c:pt>
                <c:pt idx="10">
                  <c:v>61.753819158520173</c:v>
                </c:pt>
                <c:pt idx="11">
                  <c:v>62.956773952301859</c:v>
                </c:pt>
                <c:pt idx="12">
                  <c:v>63.150755868495636</c:v>
                </c:pt>
                <c:pt idx="13">
                  <c:v>63.773627854240729</c:v>
                </c:pt>
                <c:pt idx="14">
                  <c:v>64.240094548644805</c:v>
                </c:pt>
                <c:pt idx="15">
                  <c:v>64.351110004522795</c:v>
                </c:pt>
                <c:pt idx="16">
                  <c:v>64.445728963292609</c:v>
                </c:pt>
                <c:pt idx="17">
                  <c:v>64.49929236098744</c:v>
                </c:pt>
                <c:pt idx="18">
                  <c:v>64.542476003638086</c:v>
                </c:pt>
                <c:pt idx="19">
                  <c:v>64.583377955696449</c:v>
                </c:pt>
                <c:pt idx="20">
                  <c:v>64.650738441750619</c:v>
                </c:pt>
                <c:pt idx="21">
                  <c:v>64.7084911080198</c:v>
                </c:pt>
                <c:pt idx="22">
                  <c:v>64.756557528650248</c:v>
                </c:pt>
                <c:pt idx="23">
                  <c:v>64.789964662085424</c:v>
                </c:pt>
                <c:pt idx="24">
                  <c:v>64.794746960162684</c:v>
                </c:pt>
                <c:pt idx="25">
                  <c:v>64.674092425032597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62.687055382074433</c:v>
                </c:pt>
                <c:pt idx="1">
                  <c:v>59.14515010281945</c:v>
                </c:pt>
                <c:pt idx="2">
                  <c:v>61.135931312481709</c:v>
                </c:pt>
                <c:pt idx="3">
                  <c:v>63.398390656463398</c:v>
                </c:pt>
                <c:pt idx="4">
                  <c:v>66.271580056822842</c:v>
                </c:pt>
                <c:pt idx="5">
                  <c:v>66.594694641289877</c:v>
                </c:pt>
                <c:pt idx="6">
                  <c:v>67.339450131517225</c:v>
                </c:pt>
                <c:pt idx="7">
                  <c:v>67.500595946195233</c:v>
                </c:pt>
                <c:pt idx="8">
                  <c:v>66.827784545940645</c:v>
                </c:pt>
                <c:pt idx="9">
                  <c:v>68.544066778753276</c:v>
                </c:pt>
                <c:pt idx="10">
                  <c:v>64.849972905521156</c:v>
                </c:pt>
                <c:pt idx="11">
                  <c:v>67.29423686517913</c:v>
                </c:pt>
                <c:pt idx="12">
                  <c:v>68.322059083287684</c:v>
                </c:pt>
                <c:pt idx="13">
                  <c:v>69.326086637147469</c:v>
                </c:pt>
                <c:pt idx="14">
                  <c:v>70.328311350910823</c:v>
                </c:pt>
                <c:pt idx="15">
                  <c:v>71.188617670753615</c:v>
                </c:pt>
                <c:pt idx="16">
                  <c:v>71.977032395133421</c:v>
                </c:pt>
                <c:pt idx="17">
                  <c:v>72.722041436641717</c:v>
                </c:pt>
                <c:pt idx="18">
                  <c:v>73.555757089082178</c:v>
                </c:pt>
                <c:pt idx="19">
                  <c:v>74.395069426841886</c:v>
                </c:pt>
                <c:pt idx="20">
                  <c:v>75.254160371587801</c:v>
                </c:pt>
                <c:pt idx="21">
                  <c:v>76.101697783576014</c:v>
                </c:pt>
                <c:pt idx="22">
                  <c:v>76.88483066995083</c:v>
                </c:pt>
                <c:pt idx="23">
                  <c:v>77.683737997893502</c:v>
                </c:pt>
                <c:pt idx="24">
                  <c:v>78.468600303891165</c:v>
                </c:pt>
                <c:pt idx="25">
                  <c:v>79.222767150650157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52.860437418502968</c:v>
                </c:pt>
                <c:pt idx="1">
                  <c:v>54.441603391816798</c:v>
                </c:pt>
                <c:pt idx="2">
                  <c:v>55.895062231935881</c:v>
                </c:pt>
                <c:pt idx="3">
                  <c:v>55.523679072458265</c:v>
                </c:pt>
                <c:pt idx="4">
                  <c:v>55.971317260563595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58.875763837149286</c:v>
                </c:pt>
                <c:pt idx="8">
                  <c:v>56.441081894543913</c:v>
                </c:pt>
                <c:pt idx="9">
                  <c:v>55.207108572155711</c:v>
                </c:pt>
                <c:pt idx="10">
                  <c:v>55.544379951342876</c:v>
                </c:pt>
                <c:pt idx="11">
                  <c:v>55.373190523343666</c:v>
                </c:pt>
                <c:pt idx="12">
                  <c:v>55.598827584004596</c:v>
                </c:pt>
                <c:pt idx="13">
                  <c:v>55.906772480289185</c:v>
                </c:pt>
                <c:pt idx="14">
                  <c:v>56.204828759655889</c:v>
                </c:pt>
                <c:pt idx="15">
                  <c:v>56.362242868792407</c:v>
                </c:pt>
                <c:pt idx="16">
                  <c:v>56.452717492297218</c:v>
                </c:pt>
                <c:pt idx="17">
                  <c:v>56.487576173841489</c:v>
                </c:pt>
                <c:pt idx="18">
                  <c:v>56.495686084206056</c:v>
                </c:pt>
                <c:pt idx="19">
                  <c:v>56.499707588019092</c:v>
                </c:pt>
                <c:pt idx="20">
                  <c:v>56.507232619192933</c:v>
                </c:pt>
                <c:pt idx="21">
                  <c:v>56.485798025759934</c:v>
                </c:pt>
                <c:pt idx="22">
                  <c:v>56.460867256249387</c:v>
                </c:pt>
                <c:pt idx="23">
                  <c:v>56.406809039754847</c:v>
                </c:pt>
                <c:pt idx="24">
                  <c:v>56.357491978822225</c:v>
                </c:pt>
                <c:pt idx="25">
                  <c:v>56.255577810152275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36.881301722504858</c:v>
                </c:pt>
                <c:pt idx="7">
                  <c:v>36.45573769445167</c:v>
                </c:pt>
                <c:pt idx="8">
                  <c:v>38.35443638013016</c:v>
                </c:pt>
                <c:pt idx="9">
                  <c:v>36.89617886752508</c:v>
                </c:pt>
                <c:pt idx="10">
                  <c:v>32.665551248172008</c:v>
                </c:pt>
                <c:pt idx="11">
                  <c:v>36.535359773101597</c:v>
                </c:pt>
                <c:pt idx="12">
                  <c:v>36.533094460902916</c:v>
                </c:pt>
                <c:pt idx="13">
                  <c:v>36.792891757742197</c:v>
                </c:pt>
                <c:pt idx="14">
                  <c:v>37.054311331369036</c:v>
                </c:pt>
                <c:pt idx="15">
                  <c:v>37.165558835653599</c:v>
                </c:pt>
                <c:pt idx="16">
                  <c:v>37.233078219120578</c:v>
                </c:pt>
                <c:pt idx="17">
                  <c:v>37.280182145308927</c:v>
                </c:pt>
                <c:pt idx="18">
                  <c:v>37.309940320298132</c:v>
                </c:pt>
                <c:pt idx="19">
                  <c:v>37.341904821441275</c:v>
                </c:pt>
                <c:pt idx="20">
                  <c:v>37.397027590122846</c:v>
                </c:pt>
                <c:pt idx="21">
                  <c:v>37.444202819375846</c:v>
                </c:pt>
                <c:pt idx="22">
                  <c:v>37.484371601461746</c:v>
                </c:pt>
                <c:pt idx="23">
                  <c:v>37.563974665141956</c:v>
                </c:pt>
                <c:pt idx="24">
                  <c:v>37.642163485551968</c:v>
                </c:pt>
                <c:pt idx="25">
                  <c:v>37.76005183163187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71.612678294013818</c:v>
                </c:pt>
                <c:pt idx="1">
                  <c:v>67.43146942096638</c:v>
                </c:pt>
                <c:pt idx="2">
                  <c:v>67.430996186651811</c:v>
                </c:pt>
                <c:pt idx="3">
                  <c:v>66.249479578240155</c:v>
                </c:pt>
                <c:pt idx="4">
                  <c:v>70.854819440999378</c:v>
                </c:pt>
                <c:pt idx="5">
                  <c:v>70.813629769099876</c:v>
                </c:pt>
                <c:pt idx="6">
                  <c:v>70.631154616690637</c:v>
                </c:pt>
                <c:pt idx="7">
                  <c:v>71.078711122836708</c:v>
                </c:pt>
                <c:pt idx="8">
                  <c:v>70.491149830870697</c:v>
                </c:pt>
                <c:pt idx="9">
                  <c:v>70.986696643393586</c:v>
                </c:pt>
                <c:pt idx="10">
                  <c:v>65.955428336629268</c:v>
                </c:pt>
                <c:pt idx="11">
                  <c:v>67.322135937889072</c:v>
                </c:pt>
                <c:pt idx="12">
                  <c:v>67.343857708496273</c:v>
                </c:pt>
                <c:pt idx="13">
                  <c:v>67.840784239670853</c:v>
                </c:pt>
                <c:pt idx="14">
                  <c:v>68.057786136205451</c:v>
                </c:pt>
                <c:pt idx="15">
                  <c:v>68.021994844735758</c:v>
                </c:pt>
                <c:pt idx="16">
                  <c:v>67.98532175510185</c:v>
                </c:pt>
                <c:pt idx="17">
                  <c:v>67.871346172353199</c:v>
                </c:pt>
                <c:pt idx="18">
                  <c:v>67.678766404616226</c:v>
                </c:pt>
                <c:pt idx="19">
                  <c:v>67.473700823576308</c:v>
                </c:pt>
                <c:pt idx="20">
                  <c:v>67.37597251509969</c:v>
                </c:pt>
                <c:pt idx="21">
                  <c:v>67.221284633334733</c:v>
                </c:pt>
                <c:pt idx="22">
                  <c:v>67.034238048981678</c:v>
                </c:pt>
                <c:pt idx="23">
                  <c:v>66.841209861116752</c:v>
                </c:pt>
                <c:pt idx="24">
                  <c:v>66.633656770744423</c:v>
                </c:pt>
                <c:pt idx="25">
                  <c:v>66.418555310330746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92.833308157480829</c:v>
                </c:pt>
                <c:pt idx="1">
                  <c:v>203.64484454059331</c:v>
                </c:pt>
                <c:pt idx="2">
                  <c:v>105.17823793479636</c:v>
                </c:pt>
                <c:pt idx="3">
                  <c:v>65.863564839331815</c:v>
                </c:pt>
                <c:pt idx="4">
                  <c:v>64.674092425032597</c:v>
                </c:pt>
                <c:pt idx="5">
                  <c:v>79.222767150650157</c:v>
                </c:pt>
                <c:pt idx="6">
                  <c:v>56.255577810152275</c:v>
                </c:pt>
                <c:pt idx="7">
                  <c:v>37.76005183163187</c:v>
                </c:pt>
                <c:pt idx="8">
                  <c:v>66.418555310330746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80.014513292723137</c:v>
                </c:pt>
                <c:pt idx="1">
                  <c:v>165.08970919921066</c:v>
                </c:pt>
                <c:pt idx="2">
                  <c:v>96.823840153149291</c:v>
                </c:pt>
                <c:pt idx="3">
                  <c:v>76.220785754731608</c:v>
                </c:pt>
                <c:pt idx="4">
                  <c:v>61.753819158520173</c:v>
                </c:pt>
                <c:pt idx="5">
                  <c:v>64.849972905521156</c:v>
                </c:pt>
                <c:pt idx="6">
                  <c:v>55.544379951342876</c:v>
                </c:pt>
                <c:pt idx="7">
                  <c:v>32.665551248172008</c:v>
                </c:pt>
                <c:pt idx="8">
                  <c:v>65.955428336629268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12.027361259813208</c:v>
                </c:pt>
                <c:pt idx="1">
                  <c:v>26.383958113754254</c:v>
                </c:pt>
                <c:pt idx="2">
                  <c:v>13.626754118968087</c:v>
                </c:pt>
                <c:pt idx="3">
                  <c:v>8.5331968008504013</c:v>
                </c:pt>
                <c:pt idx="4">
                  <c:v>8.379090319897573</c:v>
                </c:pt>
                <c:pt idx="5">
                  <c:v>10.263997474985478</c:v>
                </c:pt>
                <c:pt idx="6">
                  <c:v>7.2883986430220702</c:v>
                </c:pt>
                <c:pt idx="7">
                  <c:v>4.8921426326625062</c:v>
                </c:pt>
                <c:pt idx="8">
                  <c:v>8.6051006360464335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11.448340619746968</c:v>
                </c:pt>
                <c:pt idx="1">
                  <c:v>23.620755109928577</c:v>
                </c:pt>
                <c:pt idx="2">
                  <c:v>13.85339054841187</c:v>
                </c:pt>
                <c:pt idx="3">
                  <c:v>10.905540529036539</c:v>
                </c:pt>
                <c:pt idx="4">
                  <c:v>8.8356315273780552</c:v>
                </c:pt>
                <c:pt idx="5">
                  <c:v>9.2786239452297892</c:v>
                </c:pt>
                <c:pt idx="6">
                  <c:v>7.9471955152597111</c:v>
                </c:pt>
                <c:pt idx="7">
                  <c:v>4.6737315748302377</c:v>
                </c:pt>
                <c:pt idx="8">
                  <c:v>9.4367906301782547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10.030188343214686</c:v>
                </c:pt>
                <c:pt idx="1">
                  <c:v>20.815892425033041</c:v>
                </c:pt>
                <c:pt idx="2">
                  <c:v>12.691903619867015</c:v>
                </c:pt>
                <c:pt idx="3">
                  <c:v>11.227157704417511</c:v>
                </c:pt>
                <c:pt idx="4">
                  <c:v>10.194511534725963</c:v>
                </c:pt>
                <c:pt idx="5">
                  <c:v>10.212954714557362</c:v>
                </c:pt>
                <c:pt idx="6">
                  <c:v>8.6381973781706218</c:v>
                </c:pt>
                <c:pt idx="7">
                  <c:v>5.3292241592582537</c:v>
                </c:pt>
                <c:pt idx="8">
                  <c:v>10.859970120755555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8.6417457594302444E-2</c:v>
                </c:pt>
                <c:pt idx="1">
                  <c:v>9.6923514165026065E-2</c:v>
                </c:pt>
                <c:pt idx="2">
                  <c:v>9.622770603717945E-2</c:v>
                </c:pt>
                <c:pt idx="3">
                  <c:v>9.8868363209794627E-2</c:v>
                </c:pt>
                <c:pt idx="4">
                  <c:v>0.10079999035356535</c:v>
                </c:pt>
                <c:pt idx="5">
                  <c:v>0.10030188343214685</c:v>
                </c:pt>
                <c:pt idx="6">
                  <c:v>0.1008387914096214</c:v>
                </c:pt>
                <c:pt idx="7">
                  <c:v>0.10713011390866495</c:v>
                </c:pt>
                <c:pt idx="8">
                  <c:v>0.10758540040009293</c:v>
                </c:pt>
                <c:pt idx="9">
                  <c:v>0.11083950253503605</c:v>
                </c:pt>
                <c:pt idx="10">
                  <c:v>0.11448340619746969</c:v>
                </c:pt>
                <c:pt idx="11">
                  <c:v>0.11076564858688556</c:v>
                </c:pt>
                <c:pt idx="12">
                  <c:v>0.11149743720800191</c:v>
                </c:pt>
                <c:pt idx="13">
                  <c:v>0.11227781079237402</c:v>
                </c:pt>
                <c:pt idx="14">
                  <c:v>0.11304905159891736</c:v>
                </c:pt>
                <c:pt idx="15">
                  <c:v>0.11383318043587037</c:v>
                </c:pt>
                <c:pt idx="16">
                  <c:v>0.11456854145441525</c:v>
                </c:pt>
                <c:pt idx="17">
                  <c:v>0.11527693594032017</c:v>
                </c:pt>
                <c:pt idx="18">
                  <c:v>0.11599596020792709</c:v>
                </c:pt>
                <c:pt idx="19">
                  <c:v>0.11671700296974355</c:v>
                </c:pt>
                <c:pt idx="20">
                  <c:v>0.11744488041313847</c:v>
                </c:pt>
                <c:pt idx="21">
                  <c:v>0.11819070376504105</c:v>
                </c:pt>
                <c:pt idx="22">
                  <c:v>0.11890945235077544</c:v>
                </c:pt>
                <c:pt idx="23">
                  <c:v>0.11964324559623274</c:v>
                </c:pt>
                <c:pt idx="24">
                  <c:v>0.12023211342621645</c:v>
                </c:pt>
                <c:pt idx="25">
                  <c:v>0.12027361259813207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0.20591463499976123</c:v>
                </c:pt>
                <c:pt idx="1">
                  <c:v>0.20567422436096575</c:v>
                </c:pt>
                <c:pt idx="2">
                  <c:v>0.20489481366852119</c:v>
                </c:pt>
                <c:pt idx="3">
                  <c:v>0.20739997287946951</c:v>
                </c:pt>
                <c:pt idx="4">
                  <c:v>0.20345240275249826</c:v>
                </c:pt>
                <c:pt idx="5">
                  <c:v>0.20815892425033042</c:v>
                </c:pt>
                <c:pt idx="6">
                  <c:v>0.21399916390877652</c:v>
                </c:pt>
                <c:pt idx="7">
                  <c:v>0.21266898531378983</c:v>
                </c:pt>
                <c:pt idx="8">
                  <c:v>0.2190179424640521</c:v>
                </c:pt>
                <c:pt idx="9">
                  <c:v>0.22653853979272409</c:v>
                </c:pt>
                <c:pt idx="10">
                  <c:v>0.23620755109928579</c:v>
                </c:pt>
                <c:pt idx="11">
                  <c:v>0.2420433104970931</c:v>
                </c:pt>
                <c:pt idx="12">
                  <c:v>0.24347764060685481</c:v>
                </c:pt>
                <c:pt idx="13">
                  <c:v>0.2446208901294519</c:v>
                </c:pt>
                <c:pt idx="14">
                  <c:v>0.24604531987981806</c:v>
                </c:pt>
                <c:pt idx="15">
                  <c:v>0.24760434396575928</c:v>
                </c:pt>
                <c:pt idx="16">
                  <c:v>0.24918662511145817</c:v>
                </c:pt>
                <c:pt idx="17">
                  <c:v>0.25078141250678954</c:v>
                </c:pt>
                <c:pt idx="18">
                  <c:v>0.25242268976332327</c:v>
                </c:pt>
                <c:pt idx="19">
                  <c:v>0.25408977124008941</c:v>
                </c:pt>
                <c:pt idx="20">
                  <c:v>0.25570441461038257</c:v>
                </c:pt>
                <c:pt idx="21">
                  <c:v>0.25727022575689401</c:v>
                </c:pt>
                <c:pt idx="22">
                  <c:v>0.25889833758569458</c:v>
                </c:pt>
                <c:pt idx="23">
                  <c:v>0.26060746478330715</c:v>
                </c:pt>
                <c:pt idx="24">
                  <c:v>0.26225510077532638</c:v>
                </c:pt>
                <c:pt idx="25">
                  <c:v>0.26383958113754252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0.12439571718108598</c:v>
                </c:pt>
                <c:pt idx="1">
                  <c:v>0.1281382061392291</c:v>
                </c:pt>
                <c:pt idx="2">
                  <c:v>0.12713684077068724</c:v>
                </c:pt>
                <c:pt idx="3">
                  <c:v>0.125459580754363</c:v>
                </c:pt>
                <c:pt idx="4">
                  <c:v>0.12622555396491908</c:v>
                </c:pt>
                <c:pt idx="5">
                  <c:v>0.12691903619867015</c:v>
                </c:pt>
                <c:pt idx="6">
                  <c:v>0.12738985194391766</c:v>
                </c:pt>
                <c:pt idx="7">
                  <c:v>0.12941314017925817</c:v>
                </c:pt>
                <c:pt idx="8">
                  <c:v>0.13214900050631473</c:v>
                </c:pt>
                <c:pt idx="9">
                  <c:v>0.13238556253497039</c:v>
                </c:pt>
                <c:pt idx="10">
                  <c:v>0.1385339054841187</c:v>
                </c:pt>
                <c:pt idx="11">
                  <c:v>0.13086244366667582</c:v>
                </c:pt>
                <c:pt idx="12">
                  <c:v>0.13157658531465974</c:v>
                </c:pt>
                <c:pt idx="13">
                  <c:v>0.13196396087366341</c:v>
                </c:pt>
                <c:pt idx="14">
                  <c:v>0.13230153031778366</c:v>
                </c:pt>
                <c:pt idx="15">
                  <c:v>0.13264771548106771</c:v>
                </c:pt>
                <c:pt idx="16">
                  <c:v>0.13297762078355349</c:v>
                </c:pt>
                <c:pt idx="17">
                  <c:v>0.13330084207671453</c:v>
                </c:pt>
                <c:pt idx="18">
                  <c:v>0.13363499928954634</c:v>
                </c:pt>
                <c:pt idx="19">
                  <c:v>0.13397951481371609</c:v>
                </c:pt>
                <c:pt idx="20">
                  <c:v>0.13434345154066765</c:v>
                </c:pt>
                <c:pt idx="21">
                  <c:v>0.13472087451386594</c:v>
                </c:pt>
                <c:pt idx="22">
                  <c:v>0.13518391316183007</c:v>
                </c:pt>
                <c:pt idx="23">
                  <c:v>0.13557527773941155</c:v>
                </c:pt>
                <c:pt idx="24">
                  <c:v>0.1359875024346833</c:v>
                </c:pt>
                <c:pt idx="25">
                  <c:v>0.13626754118968087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0.12664531054300851</c:v>
                </c:pt>
                <c:pt idx="1">
                  <c:v>0.11953239006003584</c:v>
                </c:pt>
                <c:pt idx="2">
                  <c:v>0.11780540499268742</c:v>
                </c:pt>
                <c:pt idx="3">
                  <c:v>0.11713832205146432</c:v>
                </c:pt>
                <c:pt idx="4">
                  <c:v>0.11666695313537137</c:v>
                </c:pt>
                <c:pt idx="5">
                  <c:v>0.11227157704417511</c:v>
                </c:pt>
                <c:pt idx="6">
                  <c:v>0.10614564463483192</c:v>
                </c:pt>
                <c:pt idx="7">
                  <c:v>0.10984191276188869</c:v>
                </c:pt>
                <c:pt idx="8">
                  <c:v>0.10674285677253065</c:v>
                </c:pt>
                <c:pt idx="9">
                  <c:v>0.10431940110052812</c:v>
                </c:pt>
                <c:pt idx="10">
                  <c:v>0.10905540529036539</c:v>
                </c:pt>
                <c:pt idx="11">
                  <c:v>0.10454223179348505</c:v>
                </c:pt>
                <c:pt idx="12">
                  <c:v>0.10304540132897071</c:v>
                </c:pt>
                <c:pt idx="13">
                  <c:v>0.10139563417297161</c:v>
                </c:pt>
                <c:pt idx="14">
                  <c:v>9.9737467842231461E-2</c:v>
                </c:pt>
                <c:pt idx="15">
                  <c:v>9.8107082706528875E-2</c:v>
                </c:pt>
                <c:pt idx="16">
                  <c:v>9.6555195741940616E-2</c:v>
                </c:pt>
                <c:pt idx="17">
                  <c:v>9.5189709784770662E-2</c:v>
                </c:pt>
                <c:pt idx="18">
                  <c:v>9.380129539288698E-2</c:v>
                </c:pt>
                <c:pt idx="19">
                  <c:v>9.2367893435223072E-2</c:v>
                </c:pt>
                <c:pt idx="20">
                  <c:v>9.086120810070436E-2</c:v>
                </c:pt>
                <c:pt idx="21">
                  <c:v>8.9474712624237063E-2</c:v>
                </c:pt>
                <c:pt idx="22">
                  <c:v>8.8115438113620603E-2</c:v>
                </c:pt>
                <c:pt idx="23">
                  <c:v>8.6716788412546555E-2</c:v>
                </c:pt>
                <c:pt idx="24">
                  <c:v>8.5549634375910427E-2</c:v>
                </c:pt>
                <c:pt idx="25">
                  <c:v>8.5331968008504011E-2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9.7287361533788558E-2</c:v>
                </c:pt>
                <c:pt idx="1">
                  <c:v>0.10271556762648321</c:v>
                </c:pt>
                <c:pt idx="2">
                  <c:v>9.8296245229701665E-2</c:v>
                </c:pt>
                <c:pt idx="3">
                  <c:v>9.910977546543101E-2</c:v>
                </c:pt>
                <c:pt idx="4">
                  <c:v>0.10097728788295168</c:v>
                </c:pt>
                <c:pt idx="5">
                  <c:v>0.10194511534725964</c:v>
                </c:pt>
                <c:pt idx="6">
                  <c:v>0.10082748484414157</c:v>
                </c:pt>
                <c:pt idx="7">
                  <c:v>9.8514406205696473E-2</c:v>
                </c:pt>
                <c:pt idx="8">
                  <c:v>9.5653563000749828E-2</c:v>
                </c:pt>
                <c:pt idx="9">
                  <c:v>9.8105745279541148E-2</c:v>
                </c:pt>
                <c:pt idx="10">
                  <c:v>8.8356315273780558E-2</c:v>
                </c:pt>
                <c:pt idx="11">
                  <c:v>8.9555717652174086E-2</c:v>
                </c:pt>
                <c:pt idx="12">
                  <c:v>8.9078469742593272E-2</c:v>
                </c:pt>
                <c:pt idx="13">
                  <c:v>8.8988899491996384E-2</c:v>
                </c:pt>
                <c:pt idx="14">
                  <c:v>8.8769628434767184E-2</c:v>
                </c:pt>
                <c:pt idx="15">
                  <c:v>8.8333228101043743E-2</c:v>
                </c:pt>
                <c:pt idx="16">
                  <c:v>8.7928180582332677E-2</c:v>
                </c:pt>
                <c:pt idx="17">
                  <c:v>8.7503415195355122E-2</c:v>
                </c:pt>
                <c:pt idx="18">
                  <c:v>8.7069543696520299E-2</c:v>
                </c:pt>
                <c:pt idx="19">
                  <c:v>8.663897524478649E-2</c:v>
                </c:pt>
                <c:pt idx="20">
                  <c:v>8.6215123869315444E-2</c:v>
                </c:pt>
                <c:pt idx="21">
                  <c:v>8.5791151953739597E-2</c:v>
                </c:pt>
                <c:pt idx="22">
                  <c:v>8.5357393809876295E-2</c:v>
                </c:pt>
                <c:pt idx="23">
                  <c:v>8.4907530370394918E-2</c:v>
                </c:pt>
                <c:pt idx="24">
                  <c:v>8.4427193180860421E-2</c:v>
                </c:pt>
                <c:pt idx="25">
                  <c:v>8.3790903198975725E-2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0.10170163207568429</c:v>
                </c:pt>
                <c:pt idx="1">
                  <c:v>9.5738982805745526E-2</c:v>
                </c:pt>
                <c:pt idx="2">
                  <c:v>0.10018916808692442</c:v>
                </c:pt>
                <c:pt idx="3">
                  <c:v>0.10227047946789507</c:v>
                </c:pt>
                <c:pt idx="4">
                  <c:v>0.10184158771479311</c:v>
                </c:pt>
                <c:pt idx="5">
                  <c:v>0.10212954714557362</c:v>
                </c:pt>
                <c:pt idx="6">
                  <c:v>0.10029153908932216</c:v>
                </c:pt>
                <c:pt idx="7">
                  <c:v>9.881683757611788E-2</c:v>
                </c:pt>
                <c:pt idx="8">
                  <c:v>9.755823987296515E-2</c:v>
                </c:pt>
                <c:pt idx="9">
                  <c:v>9.7004374106652205E-2</c:v>
                </c:pt>
                <c:pt idx="10">
                  <c:v>9.27862394522979E-2</c:v>
                </c:pt>
                <c:pt idx="11">
                  <c:v>9.572573843892393E-2</c:v>
                </c:pt>
                <c:pt idx="12">
                  <c:v>9.6372947387609653E-2</c:v>
                </c:pt>
                <c:pt idx="13">
                  <c:v>9.6736729013234518E-2</c:v>
                </c:pt>
                <c:pt idx="14">
                  <c:v>9.7182579056410714E-2</c:v>
                </c:pt>
                <c:pt idx="15">
                  <c:v>9.7718911180657328E-2</c:v>
                </c:pt>
                <c:pt idx="16">
                  <c:v>9.8203707274759869E-2</c:v>
                </c:pt>
                <c:pt idx="17">
                  <c:v>9.8658865124746919E-2</c:v>
                </c:pt>
                <c:pt idx="18">
                  <c:v>9.9228703367956805E-2</c:v>
                </c:pt>
                <c:pt idx="19">
                  <c:v>9.9801416129516846E-2</c:v>
                </c:pt>
                <c:pt idx="20">
                  <c:v>0.1003553387710089</c:v>
                </c:pt>
                <c:pt idx="21">
                  <c:v>0.10089637707035282</c:v>
                </c:pt>
                <c:pt idx="22">
                  <c:v>0.10134400313971473</c:v>
                </c:pt>
                <c:pt idx="23">
                  <c:v>0.1018048763839168</c:v>
                </c:pt>
                <c:pt idx="24">
                  <c:v>0.10224414767082084</c:v>
                </c:pt>
                <c:pt idx="25">
                  <c:v>0.10263997474985478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8.5759216554836079E-2</c:v>
                </c:pt>
                <c:pt idx="1">
                  <c:v>8.8125293823506604E-2</c:v>
                </c:pt>
                <c:pt idx="2">
                  <c:v>9.1600465797454775E-2</c:v>
                </c:pt>
                <c:pt idx="3">
                  <c:v>8.9567467277387861E-2</c:v>
                </c:pt>
                <c:pt idx="4">
                  <c:v>8.6012855154754209E-2</c:v>
                </c:pt>
                <c:pt idx="5">
                  <c:v>8.6381973781706214E-2</c:v>
                </c:pt>
                <c:pt idx="6">
                  <c:v>9.0384599249857187E-2</c:v>
                </c:pt>
                <c:pt idx="7">
                  <c:v>8.6190598923051309E-2</c:v>
                </c:pt>
                <c:pt idx="8">
                  <c:v>8.2395258851837211E-2</c:v>
                </c:pt>
                <c:pt idx="9">
                  <c:v>7.812975309104303E-2</c:v>
                </c:pt>
                <c:pt idx="10">
                  <c:v>7.9471955152597112E-2</c:v>
                </c:pt>
                <c:pt idx="11">
                  <c:v>7.8768105553910672E-2</c:v>
                </c:pt>
                <c:pt idx="12">
                  <c:v>7.8425957259779591E-2</c:v>
                </c:pt>
                <c:pt idx="13">
                  <c:v>7.8011590755684729E-2</c:v>
                </c:pt>
                <c:pt idx="14">
                  <c:v>7.7666164726085729E-2</c:v>
                </c:pt>
                <c:pt idx="15">
                  <c:v>7.7367101441848482E-2</c:v>
                </c:pt>
                <c:pt idx="16">
                  <c:v>7.702271070365925E-2</c:v>
                </c:pt>
                <c:pt idx="17">
                  <c:v>7.6634264507196362E-2</c:v>
                </c:pt>
                <c:pt idx="18">
                  <c:v>7.6214206717083482E-2</c:v>
                </c:pt>
                <c:pt idx="19">
                  <c:v>7.5794684669699922E-2</c:v>
                </c:pt>
                <c:pt idx="20">
                  <c:v>7.5355335100547108E-2</c:v>
                </c:pt>
                <c:pt idx="21">
                  <c:v>7.4889424844827149E-2</c:v>
                </c:pt>
                <c:pt idx="22">
                  <c:v>7.4422617031589464E-2</c:v>
                </c:pt>
                <c:pt idx="23">
                  <c:v>7.3921368480738631E-2</c:v>
                </c:pt>
                <c:pt idx="24">
                  <c:v>7.3433497092136341E-2</c:v>
                </c:pt>
                <c:pt idx="25">
                  <c:v>7.2883986430220704E-2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5.5696369752105353E-2</c:v>
                </c:pt>
                <c:pt idx="1">
                  <c:v>5.3999671092309097E-2</c:v>
                </c:pt>
                <c:pt idx="2">
                  <c:v>5.3343875804825254E-2</c:v>
                </c:pt>
                <c:pt idx="3">
                  <c:v>5.3316353862617183E-2</c:v>
                </c:pt>
                <c:pt idx="4">
                  <c:v>5.5138575545515302E-2</c:v>
                </c:pt>
                <c:pt idx="5">
                  <c:v>5.3292241592582536E-2</c:v>
                </c:pt>
                <c:pt idx="6">
                  <c:v>5.4928908777003418E-2</c:v>
                </c:pt>
                <c:pt idx="7">
                  <c:v>5.3369020820819076E-2</c:v>
                </c:pt>
                <c:pt idx="8">
                  <c:v>5.5991550969235429E-2</c:v>
                </c:pt>
                <c:pt idx="9">
                  <c:v>5.2215908774773417E-2</c:v>
                </c:pt>
                <c:pt idx="10">
                  <c:v>4.673731574830238E-2</c:v>
                </c:pt>
                <c:pt idx="11">
                  <c:v>5.1971379070970561E-2</c:v>
                </c:pt>
                <c:pt idx="12">
                  <c:v>5.1532433852661749E-2</c:v>
                </c:pt>
                <c:pt idx="13">
                  <c:v>5.1340327605839696E-2</c:v>
                </c:pt>
                <c:pt idx="14">
                  <c:v>5.1203185049814075E-2</c:v>
                </c:pt>
                <c:pt idx="15">
                  <c:v>5.1016272849090175E-2</c:v>
                </c:pt>
                <c:pt idx="16">
                  <c:v>5.0799903701169768E-2</c:v>
                </c:pt>
                <c:pt idx="17">
                  <c:v>5.0576419328168434E-2</c:v>
                </c:pt>
                <c:pt idx="18">
                  <c:v>5.0332117392732974E-2</c:v>
                </c:pt>
                <c:pt idx="19">
                  <c:v>5.0094381400077631E-2</c:v>
                </c:pt>
                <c:pt idx="20">
                  <c:v>4.9870882278190774E-2</c:v>
                </c:pt>
                <c:pt idx="21">
                  <c:v>4.9643891224432891E-2</c:v>
                </c:pt>
                <c:pt idx="22">
                  <c:v>4.940917785949521E-2</c:v>
                </c:pt>
                <c:pt idx="23">
                  <c:v>4.9227752111736148E-2</c:v>
                </c:pt>
                <c:pt idx="24">
                  <c:v>4.9047528656823811E-2</c:v>
                </c:pt>
                <c:pt idx="25">
                  <c:v>4.8921426326625057E-2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0.11618229976542765</c:v>
                </c:pt>
                <c:pt idx="1">
                  <c:v>0.10915214992669883</c:v>
                </c:pt>
                <c:pt idx="2">
                  <c:v>0.11050547961201862</c:v>
                </c:pt>
                <c:pt idx="3">
                  <c:v>0.10686968503157741</c:v>
                </c:pt>
                <c:pt idx="4">
                  <c:v>0.1088847934956315</c:v>
                </c:pt>
                <c:pt idx="5">
                  <c:v>0.10859970120755556</c:v>
                </c:pt>
                <c:pt idx="6">
                  <c:v>0.10519401614252806</c:v>
                </c:pt>
                <c:pt idx="7">
                  <c:v>0.10405498431071354</c:v>
                </c:pt>
                <c:pt idx="8">
                  <c:v>0.10290618716222193</c:v>
                </c:pt>
                <c:pt idx="9">
                  <c:v>0.10046121278473158</c:v>
                </c:pt>
                <c:pt idx="10">
                  <c:v>9.4367906301782545E-2</c:v>
                </c:pt>
                <c:pt idx="11">
                  <c:v>9.5765424739881186E-2</c:v>
                </c:pt>
                <c:pt idx="12">
                  <c:v>9.4993127298868801E-2</c:v>
                </c:pt>
                <c:pt idx="13">
                  <c:v>9.4664157164783866E-2</c:v>
                </c:pt>
                <c:pt idx="14">
                  <c:v>9.4045073094171774E-2</c:v>
                </c:pt>
                <c:pt idx="15">
                  <c:v>9.3372163838133682E-2</c:v>
                </c:pt>
                <c:pt idx="16">
                  <c:v>9.2757514646711073E-2</c:v>
                </c:pt>
                <c:pt idx="17">
                  <c:v>9.2078135535938105E-2</c:v>
                </c:pt>
                <c:pt idx="18">
                  <c:v>9.1300484172022842E-2</c:v>
                </c:pt>
                <c:pt idx="19">
                  <c:v>9.0516360097146878E-2</c:v>
                </c:pt>
                <c:pt idx="20">
                  <c:v>8.9849365316044802E-2</c:v>
                </c:pt>
                <c:pt idx="21">
                  <c:v>8.912263824660957E-2</c:v>
                </c:pt>
                <c:pt idx="22">
                  <c:v>8.8359666947403687E-2</c:v>
                </c:pt>
                <c:pt idx="23">
                  <c:v>8.7595696121715361E-2</c:v>
                </c:pt>
                <c:pt idx="24">
                  <c:v>8.6823282387221826E-2</c:v>
                </c:pt>
                <c:pt idx="25">
                  <c:v>8.6051006360464338E-2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12.917132794627619</c:v>
                </c:pt>
                <c:pt idx="1">
                  <c:v>24.341628220262436</c:v>
                </c:pt>
                <c:pt idx="2">
                  <c:v>10.785743908969266</c:v>
                </c:pt>
                <c:pt idx="3">
                  <c:v>0.50500657384009173</c:v>
                </c:pt>
                <c:pt idx="4">
                  <c:v>2.8478706020365223</c:v>
                </c:pt>
                <c:pt idx="5">
                  <c:v>1.9493721374633992</c:v>
                </c:pt>
                <c:pt idx="6">
                  <c:v>-1.1192076339174193</c:v>
                </c:pt>
                <c:pt idx="7">
                  <c:v>2.1463865224241232</c:v>
                </c:pt>
                <c:pt idx="8">
                  <c:v>0.17306687429370982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1.6944340854464173</c:v>
                </c:pt>
                <c:pt idx="1">
                  <c:v>5.0157646733535444</c:v>
                </c:pt>
                <c:pt idx="2">
                  <c:v>3.2791425814389754</c:v>
                </c:pt>
                <c:pt idx="3">
                  <c:v>2.5078623818896659</c:v>
                </c:pt>
                <c:pt idx="4">
                  <c:v>-7.5684853019658078</c:v>
                </c:pt>
                <c:pt idx="5">
                  <c:v>-3.69409387323212</c:v>
                </c:pt>
                <c:pt idx="6">
                  <c:v>0.33727137918716465</c:v>
                </c:pt>
                <c:pt idx="7">
                  <c:v>-4.2306276193530721</c:v>
                </c:pt>
                <c:pt idx="8">
                  <c:v>-5.0312683067643178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2.9134139875302054</c:v>
                </c:pt>
                <c:pt idx="1">
                  <c:v>15.291045797220903</c:v>
                </c:pt>
                <c:pt idx="2">
                  <c:v>-0.18944883432951087</c:v>
                </c:pt>
                <c:pt idx="3">
                  <c:v>-4.7493835746944768</c:v>
                </c:pt>
                <c:pt idx="4">
                  <c:v>2.5972908460026218</c:v>
                </c:pt>
                <c:pt idx="5">
                  <c:v>6.3386447652324591</c:v>
                </c:pt>
                <c:pt idx="6">
                  <c:v>0.81786291744953132</c:v>
                </c:pt>
                <c:pt idx="7">
                  <c:v>4.5000075874815906</c:v>
                </c:pt>
                <c:pt idx="8">
                  <c:v>2.0665665081064901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9.9053808772274863</c:v>
                </c:pt>
                <c:pt idx="1">
                  <c:v>23.264089544161749</c:v>
                </c:pt>
                <c:pt idx="2">
                  <c:v>8.5438466159765767</c:v>
                </c:pt>
                <c:pt idx="3">
                  <c:v>-5.6078373407053164</c:v>
                </c:pt>
                <c:pt idx="4">
                  <c:v>0.32298242050980264</c:v>
                </c:pt>
                <c:pt idx="5">
                  <c:v>8.0341494798965414</c:v>
                </c:pt>
                <c:pt idx="6">
                  <c:v>-0.10666505864013232</c:v>
                </c:pt>
                <c:pt idx="7">
                  <c:v>0.59449299597827121</c:v>
                </c:pt>
                <c:pt idx="8">
                  <c:v>-1.6034395344050125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12.818794864757692</c:v>
                </c:pt>
                <c:pt idx="1">
                  <c:v>38.555135341382652</c:v>
                </c:pt>
                <c:pt idx="2">
                  <c:v>8.3543977816470658</c:v>
                </c:pt>
                <c:pt idx="3">
                  <c:v>-10.357220915399793</c:v>
                </c:pt>
                <c:pt idx="4">
                  <c:v>2.9202732665124245</c:v>
                </c:pt>
                <c:pt idx="5">
                  <c:v>14.372794245129001</c:v>
                </c:pt>
                <c:pt idx="6">
                  <c:v>0.71119785880939901</c:v>
                </c:pt>
                <c:pt idx="7">
                  <c:v>5.0945005834598618</c:v>
                </c:pt>
                <c:pt idx="8">
                  <c:v>0.4631269737014776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6.4020648241295781</c:v>
                </c:pt>
                <c:pt idx="1">
                  <c:v>21.886005407542513</c:v>
                </c:pt>
                <c:pt idx="2">
                  <c:v>9.1006166749471475</c:v>
                </c:pt>
                <c:pt idx="3">
                  <c:v>-10.506585071632315</c:v>
                </c:pt>
                <c:pt idx="4">
                  <c:v>2.2892927448128093</c:v>
                </c:pt>
                <c:pt idx="5">
                  <c:v>10.800241032169502</c:v>
                </c:pt>
                <c:pt idx="6">
                  <c:v>-0.92932513714919196</c:v>
                </c:pt>
                <c:pt idx="7">
                  <c:v>2.3242491106603271</c:v>
                </c:pt>
                <c:pt idx="8">
                  <c:v>0.33499288923970028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6.4167300406282806</c:v>
                </c:pt>
                <c:pt idx="1">
                  <c:v>16.669129933840196</c:v>
                </c:pt>
                <c:pt idx="2">
                  <c:v>-0.74621889330011015</c:v>
                </c:pt>
                <c:pt idx="3">
                  <c:v>0.14936415623257204</c:v>
                </c:pt>
                <c:pt idx="4">
                  <c:v>0.63098052169963381</c:v>
                </c:pt>
                <c:pt idx="5">
                  <c:v>3.5725532129594875</c:v>
                </c:pt>
                <c:pt idx="6">
                  <c:v>1.640522995958662</c:v>
                </c:pt>
                <c:pt idx="7">
                  <c:v>2.7702514727994938</c:v>
                </c:pt>
                <c:pt idx="8">
                  <c:v>0.12813408446180574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2.767510993452639</c:v>
                </c:pt>
                <c:pt idx="1">
                  <c:v>0.69038521975487654</c:v>
                </c:pt>
                <c:pt idx="2">
                  <c:v>2.1889783528589462</c:v>
                </c:pt>
                <c:pt idx="3">
                  <c:v>0.87918260988502439</c:v>
                </c:pt>
                <c:pt idx="4">
                  <c:v>4.167926814054951</c:v>
                </c:pt>
                <c:pt idx="5">
                  <c:v>2.6987221464505264</c:v>
                </c:pt>
                <c:pt idx="6">
                  <c:v>-0.44096811182327889</c:v>
                </c:pt>
                <c:pt idx="7">
                  <c:v>1.3280184596011528</c:v>
                </c:pt>
                <c:pt idx="8">
                  <c:v>2.7789357442943423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3.0879757360386648</c:v>
                </c:pt>
                <c:pt idx="1">
                  <c:v>11.384765169354452</c:v>
                </c:pt>
                <c:pt idx="2">
                  <c:v>3.1813412657304028</c:v>
                </c:pt>
                <c:pt idx="3">
                  <c:v>-4.6211421139048738</c:v>
                </c:pt>
                <c:pt idx="4">
                  <c:v>1.2675443034191192</c:v>
                </c:pt>
                <c:pt idx="5">
                  <c:v>4.5669034661018877</c:v>
                </c:pt>
                <c:pt idx="6">
                  <c:v>1.1302590927775213</c:v>
                </c:pt>
                <c:pt idx="7">
                  <c:v>2.4927859924855733</c:v>
                </c:pt>
                <c:pt idx="8">
                  <c:v>-2.8102136035131728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6.9633081352665798</c:v>
                </c:pt>
                <c:pt idx="1">
                  <c:v>26.479984952273284</c:v>
                </c:pt>
                <c:pt idx="2">
                  <c:v>2.9840781630577524</c:v>
                </c:pt>
                <c:pt idx="3">
                  <c:v>-6.6152614113799686</c:v>
                </c:pt>
                <c:pt idx="4">
                  <c:v>-2.51519785096162</c:v>
                </c:pt>
                <c:pt idx="5">
                  <c:v>7.1071686325766414</c:v>
                </c:pt>
                <c:pt idx="6">
                  <c:v>2.1906877855212059E-2</c:v>
                </c:pt>
                <c:pt idx="7">
                  <c:v>1.2736961313731001</c:v>
                </c:pt>
                <c:pt idx="8">
                  <c:v>0.49440483292021398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0.48723814003406929</c:v>
                </c:pt>
                <c:pt idx="1">
                  <c:v>1.2828005743666804</c:v>
                </c:pt>
                <c:pt idx="2">
                  <c:v>1.4849946195007373</c:v>
                </c:pt>
                <c:pt idx="3">
                  <c:v>0.55431314547708332</c:v>
                </c:pt>
                <c:pt idx="4">
                  <c:v>0.59439632450515933</c:v>
                </c:pt>
                <c:pt idx="5">
                  <c:v>1.8373676313091858</c:v>
                </c:pt>
                <c:pt idx="6">
                  <c:v>-0.24632313105651971</c:v>
                </c:pt>
                <c:pt idx="7">
                  <c:v>0.40525751288194778</c:v>
                </c:pt>
                <c:pt idx="8">
                  <c:v>1.6212473008325365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1.6532617186182588</c:v>
                </c:pt>
                <c:pt idx="1">
                  <c:v>8.1000611049983924</c:v>
                </c:pt>
                <c:pt idx="2">
                  <c:v>3.2698022595255374</c:v>
                </c:pt>
                <c:pt idx="3">
                  <c:v>-4.1042629790990901</c:v>
                </c:pt>
                <c:pt idx="4">
                  <c:v>0.4381508789480586</c:v>
                </c:pt>
                <c:pt idx="5">
                  <c:v>3.6113216338544376</c:v>
                </c:pt>
                <c:pt idx="6">
                  <c:v>0.17343647555858865</c:v>
                </c:pt>
                <c:pt idx="7">
                  <c:v>1.3369911744505709</c:v>
                </c:pt>
                <c:pt idx="8">
                  <c:v>-3.1795355131341303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4.2615649654772199</c:v>
                </c:pt>
                <c:pt idx="1">
                  <c:v>12.503143728177456</c:v>
                </c:pt>
                <c:pt idx="2">
                  <c:v>4.345819795920896</c:v>
                </c:pt>
                <c:pt idx="3">
                  <c:v>-6.956635238010346</c:v>
                </c:pt>
                <c:pt idx="4">
                  <c:v>1.256745541359594</c:v>
                </c:pt>
                <c:pt idx="5">
                  <c:v>5.3515517670059332</c:v>
                </c:pt>
                <c:pt idx="6">
                  <c:v>-0.85643848165128666</c:v>
                </c:pt>
                <c:pt idx="7">
                  <c:v>0.58200042332780688</c:v>
                </c:pt>
                <c:pt idx="8">
                  <c:v>1.8932811015412678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2.2802728534185537</c:v>
                </c:pt>
                <c:pt idx="1">
                  <c:v>-0.5924153546117914</c:v>
                </c:pt>
                <c:pt idx="2">
                  <c:v>0.70398373335820352</c:v>
                </c:pt>
                <c:pt idx="3">
                  <c:v>0.32486946440794107</c:v>
                </c:pt>
                <c:pt idx="4">
                  <c:v>3.5735304895497748</c:v>
                </c:pt>
                <c:pt idx="5">
                  <c:v>0.86135451514134331</c:v>
                </c:pt>
                <c:pt idx="6">
                  <c:v>-0.19464498076675962</c:v>
                </c:pt>
                <c:pt idx="7">
                  <c:v>0.9227609467192055</c:v>
                </c:pt>
                <c:pt idx="8">
                  <c:v>1.1576884434618151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1.4347140174204034</c:v>
                </c:pt>
                <c:pt idx="1">
                  <c:v>3.2847040643560739</c:v>
                </c:pt>
                <c:pt idx="2">
                  <c:v>-8.8460993795132836E-2</c:v>
                </c:pt>
                <c:pt idx="3">
                  <c:v>-0.51687913480577352</c:v>
                </c:pt>
                <c:pt idx="4">
                  <c:v>0.82939342447105968</c:v>
                </c:pt>
                <c:pt idx="5">
                  <c:v>0.95558183224744253</c:v>
                </c:pt>
                <c:pt idx="6">
                  <c:v>0.95682261721892381</c:v>
                </c:pt>
                <c:pt idx="7">
                  <c:v>1.1557948180350044</c:v>
                </c:pt>
                <c:pt idx="8">
                  <c:v>0.36932190962093614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2.7017431697893883</c:v>
                </c:pt>
                <c:pt idx="1">
                  <c:v>13.976841224095878</c:v>
                </c:pt>
                <c:pt idx="2">
                  <c:v>-1.3617416328631649</c:v>
                </c:pt>
                <c:pt idx="3">
                  <c:v>0.34137382663039517</c:v>
                </c:pt>
                <c:pt idx="4">
                  <c:v>-3.771943392321198</c:v>
                </c:pt>
                <c:pt idx="5">
                  <c:v>1.7556168655706976</c:v>
                </c:pt>
                <c:pt idx="6">
                  <c:v>0.8783453595065005</c:v>
                </c:pt>
                <c:pt idx="7">
                  <c:v>0.69169570804528036</c:v>
                </c:pt>
                <c:pt idx="8">
                  <c:v>-1.3988762686210485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26.624798331785438</c:v>
                </c:pt>
                <c:pt idx="1">
                  <c:v>33.116621707741402</c:v>
                </c:pt>
                <c:pt idx="2">
                  <c:v>24.700813215806608</c:v>
                </c:pt>
                <c:pt idx="3">
                  <c:v>25.482184310661509</c:v>
                </c:pt>
                <c:pt idx="4">
                  <c:v>24.907199454491099</c:v>
                </c:pt>
                <c:pt idx="5">
                  <c:v>20.308509939696165</c:v>
                </c:pt>
                <c:pt idx="6">
                  <c:v>20.433225748478957</c:v>
                </c:pt>
                <c:pt idx="7">
                  <c:v>19.123950405008788</c:v>
                </c:pt>
                <c:pt idx="8">
                  <c:v>20.765660212488775</c:v>
                </c:pt>
                <c:pt idx="9">
                  <c:v>18.957674112656939</c:v>
                </c:pt>
                <c:pt idx="10">
                  <c:v>22.724179078875757</c:v>
                </c:pt>
                <c:pt idx="11">
                  <c:v>21.394861379033721</c:v>
                </c:pt>
                <c:pt idx="12">
                  <c:v>18.64501740713153</c:v>
                </c:pt>
                <c:pt idx="13">
                  <c:v>18.027150660086146</c:v>
                </c:pt>
                <c:pt idx="14">
                  <c:v>17.350674287179633</c:v>
                </c:pt>
                <c:pt idx="15">
                  <c:v>16.977500684955508</c:v>
                </c:pt>
                <c:pt idx="16">
                  <c:v>16.585830552576127</c:v>
                </c:pt>
                <c:pt idx="17">
                  <c:v>16.145422557680327</c:v>
                </c:pt>
                <c:pt idx="18">
                  <c:v>15.712725517689377</c:v>
                </c:pt>
                <c:pt idx="19">
                  <c:v>15.264977248934377</c:v>
                </c:pt>
                <c:pt idx="20">
                  <c:v>14.801687860068906</c:v>
                </c:pt>
                <c:pt idx="21">
                  <c:v>14.309901885235719</c:v>
                </c:pt>
                <c:pt idx="22">
                  <c:v>13.765567769830733</c:v>
                </c:pt>
                <c:pt idx="23">
                  <c:v>13.192934119759569</c:v>
                </c:pt>
                <c:pt idx="24">
                  <c:v>12.633077924285452</c:v>
                </c:pt>
                <c:pt idx="25">
                  <c:v>12.695608516374177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93.698532901030106</c:v>
                </c:pt>
                <c:pt idx="1">
                  <c:v>88.918112881794528</c:v>
                </c:pt>
                <c:pt idx="2">
                  <c:v>85.234215764865723</c:v>
                </c:pt>
                <c:pt idx="3">
                  <c:v>81.473775107533925</c:v>
                </c:pt>
                <c:pt idx="4">
                  <c:v>89.782222937932133</c:v>
                </c:pt>
                <c:pt idx="5">
                  <c:v>79.062042498794398</c:v>
                </c:pt>
                <c:pt idx="6">
                  <c:v>90.276418407746604</c:v>
                </c:pt>
                <c:pt idx="7">
                  <c:v>80.774149211155063</c:v>
                </c:pt>
                <c:pt idx="8">
                  <c:v>85.274656619446489</c:v>
                </c:pt>
                <c:pt idx="9">
                  <c:v>93.546992862432788</c:v>
                </c:pt>
                <c:pt idx="10">
                  <c:v>84.962603990685437</c:v>
                </c:pt>
                <c:pt idx="11">
                  <c:v>77.007735257474081</c:v>
                </c:pt>
                <c:pt idx="12">
                  <c:v>80.764772592785775</c:v>
                </c:pt>
                <c:pt idx="13">
                  <c:v>79.700625299768006</c:v>
                </c:pt>
                <c:pt idx="14">
                  <c:v>78.45074289473277</c:v>
                </c:pt>
                <c:pt idx="15">
                  <c:v>76.825833358181754</c:v>
                </c:pt>
                <c:pt idx="16">
                  <c:v>75.064496981268121</c:v>
                </c:pt>
                <c:pt idx="17">
                  <c:v>73.202107660336949</c:v>
                </c:pt>
                <c:pt idx="18">
                  <c:v>71.274515444953934</c:v>
                </c:pt>
                <c:pt idx="19">
                  <c:v>69.285120206601619</c:v>
                </c:pt>
                <c:pt idx="20">
                  <c:v>67.335983915521837</c:v>
                </c:pt>
                <c:pt idx="21">
                  <c:v>65.315206484514661</c:v>
                </c:pt>
                <c:pt idx="22">
                  <c:v>63.209390935523089</c:v>
                </c:pt>
                <c:pt idx="23">
                  <c:v>61.011599514994728</c:v>
                </c:pt>
                <c:pt idx="24">
                  <c:v>58.657262514468293</c:v>
                </c:pt>
                <c:pt idx="25">
                  <c:v>56.083901016923569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130.20501645268729</c:v>
                </c:pt>
                <c:pt idx="1">
                  <c:v>136.85165421592939</c:v>
                </c:pt>
                <c:pt idx="2">
                  <c:v>136.058492228728</c:v>
                </c:pt>
                <c:pt idx="3">
                  <c:v>133.51293106172091</c:v>
                </c:pt>
                <c:pt idx="4">
                  <c:v>133.30485219942776</c:v>
                </c:pt>
                <c:pt idx="5">
                  <c:v>139.27445334793657</c:v>
                </c:pt>
                <c:pt idx="6">
                  <c:v>130.47352711149409</c:v>
                </c:pt>
                <c:pt idx="7">
                  <c:v>134.40084434571835</c:v>
                </c:pt>
                <c:pt idx="8">
                  <c:v>134.22891580866923</c:v>
                </c:pt>
                <c:pt idx="9">
                  <c:v>134.93834877575384</c:v>
                </c:pt>
                <c:pt idx="10">
                  <c:v>127.77264102493363</c:v>
                </c:pt>
                <c:pt idx="11">
                  <c:v>122.12629100885408</c:v>
                </c:pt>
                <c:pt idx="12">
                  <c:v>122.96240143088151</c:v>
                </c:pt>
                <c:pt idx="13">
                  <c:v>121.10941043942039</c:v>
                </c:pt>
                <c:pt idx="14">
                  <c:v>119.11465154038099</c:v>
                </c:pt>
                <c:pt idx="15">
                  <c:v>116.67894281206537</c:v>
                </c:pt>
                <c:pt idx="16">
                  <c:v>114.18396486836876</c:v>
                </c:pt>
                <c:pt idx="17">
                  <c:v>111.64507841688632</c:v>
                </c:pt>
                <c:pt idx="18">
                  <c:v>109.12891945490014</c:v>
                </c:pt>
                <c:pt idx="19">
                  <c:v>106.60612847332851</c:v>
                </c:pt>
                <c:pt idx="20">
                  <c:v>104.1170864355732</c:v>
                </c:pt>
                <c:pt idx="21">
                  <c:v>101.64728867910551</c:v>
                </c:pt>
                <c:pt idx="22">
                  <c:v>99.181639821072935</c:v>
                </c:pt>
                <c:pt idx="23">
                  <c:v>96.718886200420954</c:v>
                </c:pt>
                <c:pt idx="24">
                  <c:v>94.264671634488906</c:v>
                </c:pt>
                <c:pt idx="25">
                  <c:v>91.735554205409926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133.4004543334834</c:v>
                </c:pt>
                <c:pt idx="1">
                  <c:v>127.45658504484443</c:v>
                </c:pt>
                <c:pt idx="2">
                  <c:v>127.30895182915916</c:v>
                </c:pt>
                <c:pt idx="3">
                  <c:v>138.46174415821028</c:v>
                </c:pt>
                <c:pt idx="4">
                  <c:v>136.10137489085668</c:v>
                </c:pt>
                <c:pt idx="5">
                  <c:v>143.50954666053372</c:v>
                </c:pt>
                <c:pt idx="6">
                  <c:v>143.75226418219066</c:v>
                </c:pt>
                <c:pt idx="7">
                  <c:v>148.73333695240268</c:v>
                </c:pt>
                <c:pt idx="8">
                  <c:v>149.86559940686524</c:v>
                </c:pt>
                <c:pt idx="9">
                  <c:v>156.12878233752346</c:v>
                </c:pt>
                <c:pt idx="10">
                  <c:v>148.56796366400877</c:v>
                </c:pt>
                <c:pt idx="11">
                  <c:v>140.75615510981984</c:v>
                </c:pt>
                <c:pt idx="12">
                  <c:v>149.88776102503408</c:v>
                </c:pt>
                <c:pt idx="13">
                  <c:v>151.23931119657868</c:v>
                </c:pt>
                <c:pt idx="14">
                  <c:v>152.44570673265335</c:v>
                </c:pt>
                <c:pt idx="15">
                  <c:v>153.08650389893199</c:v>
                </c:pt>
                <c:pt idx="16">
                  <c:v>153.65776957558504</c:v>
                </c:pt>
                <c:pt idx="17">
                  <c:v>154.18312196399296</c:v>
                </c:pt>
                <c:pt idx="18">
                  <c:v>154.72403793939918</c:v>
                </c:pt>
                <c:pt idx="19">
                  <c:v>155.26128158714667</c:v>
                </c:pt>
                <c:pt idx="20">
                  <c:v>155.84657793731898</c:v>
                </c:pt>
                <c:pt idx="21">
                  <c:v>156.41633981624793</c:v>
                </c:pt>
                <c:pt idx="22">
                  <c:v>157.00490326159462</c:v>
                </c:pt>
                <c:pt idx="23">
                  <c:v>157.60339643057713</c:v>
                </c:pt>
                <c:pt idx="24">
                  <c:v>158.20925514856489</c:v>
                </c:pt>
                <c:pt idx="25">
                  <c:v>158.70588543239239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32.67100608380423</c:v>
                </c:pt>
                <c:pt idx="2">
                  <c:v>33.313039334937059</c:v>
                </c:pt>
                <c:pt idx="3">
                  <c:v>33.043094970138931</c:v>
                </c:pt>
                <c:pt idx="4">
                  <c:v>35.52015928021644</c:v>
                </c:pt>
                <c:pt idx="5">
                  <c:v>34.986858555132955</c:v>
                </c:pt>
                <c:pt idx="6">
                  <c:v>37.472920644357899</c:v>
                </c:pt>
                <c:pt idx="7">
                  <c:v>36.994490845636804</c:v>
                </c:pt>
                <c:pt idx="8">
                  <c:v>36.041851137690458</c:v>
                </c:pt>
                <c:pt idx="9">
                  <c:v>36.124288151843068</c:v>
                </c:pt>
                <c:pt idx="10">
                  <c:v>37.823249388740507</c:v>
                </c:pt>
                <c:pt idx="11">
                  <c:v>42.678388291830316</c:v>
                </c:pt>
                <c:pt idx="12">
                  <c:v>39.52758199065471</c:v>
                </c:pt>
                <c:pt idx="13">
                  <c:v>40.18625672687547</c:v>
                </c:pt>
                <c:pt idx="14">
                  <c:v>40.812099524012581</c:v>
                </c:pt>
                <c:pt idx="15">
                  <c:v>41.298824908965848</c:v>
                </c:pt>
                <c:pt idx="16">
                  <c:v>41.785624609639669</c:v>
                </c:pt>
                <c:pt idx="17">
                  <c:v>42.274804535838697</c:v>
                </c:pt>
                <c:pt idx="18" formatCode="General">
                  <c:v>42.753509108483833</c:v>
                </c:pt>
                <c:pt idx="19" formatCode="General">
                  <c:v>43.23135173936933</c:v>
                </c:pt>
                <c:pt idx="20" formatCode="General">
                  <c:v>43.73463325340925</c:v>
                </c:pt>
                <c:pt idx="21" formatCode="General">
                  <c:v>44.236404334734637</c:v>
                </c:pt>
                <c:pt idx="22">
                  <c:v>44.743625010828104</c:v>
                </c:pt>
                <c:pt idx="23">
                  <c:v>45.30343045096955</c:v>
                </c:pt>
                <c:pt idx="24">
                  <c:v>45.88218699978195</c:v>
                </c:pt>
                <c:pt idx="25">
                  <c:v>46.385728514677048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38.76278292763503</c:v>
                </c:pt>
                <c:pt idx="1">
                  <c:v>38.439858050628906</c:v>
                </c:pt>
                <c:pt idx="2">
                  <c:v>38.32151600526543</c:v>
                </c:pt>
                <c:pt idx="3">
                  <c:v>40.033582416075895</c:v>
                </c:pt>
                <c:pt idx="4">
                  <c:v>40.268720781033295</c:v>
                </c:pt>
                <c:pt idx="5">
                  <c:v>38.581609161201449</c:v>
                </c:pt>
                <c:pt idx="6">
                  <c:v>39.908439326539209</c:v>
                </c:pt>
                <c:pt idx="7">
                  <c:v>39.529429921493055</c:v>
                </c:pt>
                <c:pt idx="8">
                  <c:v>38.130665312048777</c:v>
                </c:pt>
                <c:pt idx="9">
                  <c:v>35.999395314228778</c:v>
                </c:pt>
                <c:pt idx="10">
                  <c:v>37.962676249169995</c:v>
                </c:pt>
                <c:pt idx="11">
                  <c:v>41.639338527856388</c:v>
                </c:pt>
                <c:pt idx="12">
                  <c:v>38.658456067651294</c:v>
                </c:pt>
                <c:pt idx="13">
                  <c:v>39.061308619512282</c:v>
                </c:pt>
                <c:pt idx="14">
                  <c:v>39.483917975452641</c:v>
                </c:pt>
                <c:pt idx="15">
                  <c:v>39.778603598017227</c:v>
                </c:pt>
                <c:pt idx="16">
                  <c:v>40.073701017698866</c:v>
                </c:pt>
                <c:pt idx="17">
                  <c:v>40.399546683937189</c:v>
                </c:pt>
                <c:pt idx="18" formatCode="General">
                  <c:v>40.7552210166427</c:v>
                </c:pt>
                <c:pt idx="19" formatCode="General">
                  <c:v>41.151794977342227</c:v>
                </c:pt>
                <c:pt idx="20" formatCode="General">
                  <c:v>41.56754094039119</c:v>
                </c:pt>
                <c:pt idx="21" formatCode="General">
                  <c:v>42.000666705161272</c:v>
                </c:pt>
                <c:pt idx="22">
                  <c:v>42.483103625046908</c:v>
                </c:pt>
                <c:pt idx="23">
                  <c:v>42.959513681827737</c:v>
                </c:pt>
                <c:pt idx="24">
                  <c:v>43.396113622272132</c:v>
                </c:pt>
                <c:pt idx="25">
                  <c:v>43.819176850473369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110.09011848616169</c:v>
                </c:pt>
                <c:pt idx="2">
                  <c:v>112.47273492894051</c:v>
                </c:pt>
                <c:pt idx="3">
                  <c:v>118.10989426958261</c:v>
                </c:pt>
                <c:pt idx="4">
                  <c:v>125.78497867958893</c:v>
                </c:pt>
                <c:pt idx="5">
                  <c:v>126.66778583166143</c:v>
                </c:pt>
                <c:pt idx="6">
                  <c:v>135.19047418801102</c:v>
                </c:pt>
                <c:pt idx="7">
                  <c:v>136.43411327245013</c:v>
                </c:pt>
                <c:pt idx="8">
                  <c:v>135.94340026356642</c:v>
                </c:pt>
                <c:pt idx="9">
                  <c:v>135.99225855009223</c:v>
                </c:pt>
                <c:pt idx="10">
                  <c:v>142.67323742396263</c:v>
                </c:pt>
                <c:pt idx="11">
                  <c:v>159.62545889433039</c:v>
                </c:pt>
                <c:pt idx="12">
                  <c:v>150.80097597971132</c:v>
                </c:pt>
                <c:pt idx="13">
                  <c:v>153.63761472866761</c:v>
                </c:pt>
                <c:pt idx="14">
                  <c:v>156.33362670878594</c:v>
                </c:pt>
                <c:pt idx="15">
                  <c:v>158.50904516371602</c:v>
                </c:pt>
                <c:pt idx="16">
                  <c:v>160.56696216906369</c:v>
                </c:pt>
                <c:pt idx="17">
                  <c:v>162.54066710245201</c:v>
                </c:pt>
                <c:pt idx="18" formatCode="General">
                  <c:v>164.45450713515521</c:v>
                </c:pt>
                <c:pt idx="19" formatCode="General">
                  <c:v>166.33392473506666</c:v>
                </c:pt>
                <c:pt idx="20" formatCode="General">
                  <c:v>168.23923595807116</c:v>
                </c:pt>
                <c:pt idx="21" formatCode="General">
                  <c:v>170.10638983475297</c:v>
                </c:pt>
                <c:pt idx="22" formatCode="General">
                  <c:v>171.96526400172993</c:v>
                </c:pt>
                <c:pt idx="23" formatCode="General">
                  <c:v>173.81378881403691</c:v>
                </c:pt>
                <c:pt idx="24" formatCode="General">
                  <c:v>175.71832742234145</c:v>
                </c:pt>
                <c:pt idx="25" formatCode="General">
                  <c:v>177.53735865380156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49.851350922693328</c:v>
                </c:pt>
                <c:pt idx="1">
                  <c:v>43.84612665120541</c:v>
                </c:pt>
                <c:pt idx="2">
                  <c:v>46.187278201454419</c:v>
                </c:pt>
                <c:pt idx="3">
                  <c:v>43.27138042728587</c:v>
                </c:pt>
                <c:pt idx="4">
                  <c:v>56.780990997853635</c:v>
                </c:pt>
                <c:pt idx="5">
                  <c:v>60.677363051198768</c:v>
                </c:pt>
                <c:pt idx="6">
                  <c:v>64.590179290906832</c:v>
                </c:pt>
                <c:pt idx="7">
                  <c:v>75.93264378302959</c:v>
                </c:pt>
                <c:pt idx="8">
                  <c:v>73.858382680849189</c:v>
                </c:pt>
                <c:pt idx="9">
                  <c:v>82.754799081636946</c:v>
                </c:pt>
                <c:pt idx="10">
                  <c:v>84.495120325286905</c:v>
                </c:pt>
                <c:pt idx="11">
                  <c:v>85.585833728596938</c:v>
                </c:pt>
                <c:pt idx="12">
                  <c:v>94.208299119867007</c:v>
                </c:pt>
                <c:pt idx="13">
                  <c:v>99.469702841050164</c:v>
                </c:pt>
                <c:pt idx="14">
                  <c:v>104.72057392719094</c:v>
                </c:pt>
                <c:pt idx="15">
                  <c:v>109.68580323778512</c:v>
                </c:pt>
                <c:pt idx="16">
                  <c:v>114.65493311118225</c:v>
                </c:pt>
                <c:pt idx="17">
                  <c:v>119.64978289397477</c:v>
                </c:pt>
                <c:pt idx="18" formatCode="General">
                  <c:v>124.68433513517459</c:v>
                </c:pt>
                <c:pt idx="19" formatCode="General">
                  <c:v>129.77833613627701</c:v>
                </c:pt>
                <c:pt idx="20" formatCode="General">
                  <c:v>134.96907201355401</c:v>
                </c:pt>
                <c:pt idx="21" formatCode="General">
                  <c:v>140.20344237017662</c:v>
                </c:pt>
                <c:pt idx="22" formatCode="General">
                  <c:v>145.51464963845589</c:v>
                </c:pt>
                <c:pt idx="23" formatCode="General">
                  <c:v>150.9054790735351</c:v>
                </c:pt>
                <c:pt idx="24" formatCode="General">
                  <c:v>156.36366741420107</c:v>
                </c:pt>
                <c:pt idx="25" formatCode="General">
                  <c:v>161.76968256365015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7.0100988284235823</c:v>
                </c:pt>
                <c:pt idx="1">
                  <c:v>6.3849168778901788</c:v>
                </c:pt>
                <c:pt idx="2">
                  <c:v>6.6079584908430427</c:v>
                </c:pt>
                <c:pt idx="3">
                  <c:v>6.5204132787910751</c:v>
                </c:pt>
                <c:pt idx="4">
                  <c:v>8.2815007786002486</c:v>
                </c:pt>
                <c:pt idx="5">
                  <c:v>8.9928309538442406</c:v>
                </c:pt>
                <c:pt idx="6">
                  <c:v>9.3395511002759939</c:v>
                </c:pt>
                <c:pt idx="7">
                  <c:v>11.165041263106074</c:v>
                </c:pt>
                <c:pt idx="8">
                  <c:v>10.894868558375874</c:v>
                </c:pt>
                <c:pt idx="9">
                  <c:v>12.165460813831665</c:v>
                </c:pt>
                <c:pt idx="10">
                  <c:v>11.93632885433613</c:v>
                </c:pt>
                <c:pt idx="11">
                  <c:v>12.175937802204258</c:v>
                </c:pt>
                <c:pt idx="12">
                  <c:v>13.478734386283163</c:v>
                </c:pt>
                <c:pt idx="13">
                  <c:v>14.215619488041202</c:v>
                </c:pt>
                <c:pt idx="14">
                  <c:v>14.960006409611438</c:v>
                </c:pt>
                <c:pt idx="15">
                  <c:v>15.662942337380088</c:v>
                </c:pt>
                <c:pt idx="16">
                  <c:v>16.362717114617119</c:v>
                </c:pt>
                <c:pt idx="17">
                  <c:v>17.065468184900588</c:v>
                </c:pt>
                <c:pt idx="18" formatCode="General">
                  <c:v>17.787229247601065</c:v>
                </c:pt>
                <c:pt idx="19" formatCode="General">
                  <c:v>18.518084895933786</c:v>
                </c:pt>
                <c:pt idx="20" formatCode="General">
                  <c:v>19.265181686090951</c:v>
                </c:pt>
                <c:pt idx="21" formatCode="General">
                  <c:v>20.02035989007129</c:v>
                </c:pt>
                <c:pt idx="22" formatCode="General">
                  <c:v>20.783855935917256</c:v>
                </c:pt>
                <c:pt idx="23" formatCode="General">
                  <c:v>21.555971713877135</c:v>
                </c:pt>
                <c:pt idx="24" formatCode="General">
                  <c:v>22.33843731959578</c:v>
                </c:pt>
                <c:pt idx="25" formatCode="General">
                  <c:v>23.118104246297868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26.624798331785438</c:v>
                </c:pt>
                <c:pt idx="1">
                  <c:v>33.116621707741402</c:v>
                </c:pt>
                <c:pt idx="2">
                  <c:v>24.700813215806608</c:v>
                </c:pt>
                <c:pt idx="3">
                  <c:v>25.482184310661509</c:v>
                </c:pt>
                <c:pt idx="4">
                  <c:v>24.907199454491099</c:v>
                </c:pt>
                <c:pt idx="5">
                  <c:v>20.308509939696165</c:v>
                </c:pt>
                <c:pt idx="6">
                  <c:v>20.433225748478957</c:v>
                </c:pt>
                <c:pt idx="7">
                  <c:v>19.123950405008788</c:v>
                </c:pt>
                <c:pt idx="8">
                  <c:v>20.765660212488775</c:v>
                </c:pt>
                <c:pt idx="9">
                  <c:v>18.957674112656939</c:v>
                </c:pt>
                <c:pt idx="10">
                  <c:v>22.724179078875757</c:v>
                </c:pt>
                <c:pt idx="11">
                  <c:v>21.394861379033721</c:v>
                </c:pt>
                <c:pt idx="12">
                  <c:v>18.64501740713153</c:v>
                </c:pt>
                <c:pt idx="13">
                  <c:v>18.027150660086146</c:v>
                </c:pt>
                <c:pt idx="14">
                  <c:v>17.350674287179633</c:v>
                </c:pt>
                <c:pt idx="15">
                  <c:v>16.977500684955508</c:v>
                </c:pt>
                <c:pt idx="16">
                  <c:v>16.585830552576127</c:v>
                </c:pt>
                <c:pt idx="17">
                  <c:v>16.145422557680327</c:v>
                </c:pt>
                <c:pt idx="18">
                  <c:v>15.712725517689377</c:v>
                </c:pt>
                <c:pt idx="19">
                  <c:v>15.264977248934377</c:v>
                </c:pt>
                <c:pt idx="20">
                  <c:v>14.801687860068906</c:v>
                </c:pt>
                <c:pt idx="21">
                  <c:v>14.309901885235719</c:v>
                </c:pt>
                <c:pt idx="22">
                  <c:v>13.765567769830733</c:v>
                </c:pt>
                <c:pt idx="23">
                  <c:v>13.192934119759569</c:v>
                </c:pt>
                <c:pt idx="24">
                  <c:v>12.633077924285452</c:v>
                </c:pt>
                <c:pt idx="25">
                  <c:v>12.695608516374177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93.698532901030106</c:v>
                </c:pt>
                <c:pt idx="1">
                  <c:v>88.918112881794528</c:v>
                </c:pt>
                <c:pt idx="2">
                  <c:v>85.234215764865723</c:v>
                </c:pt>
                <c:pt idx="3">
                  <c:v>81.473775107533925</c:v>
                </c:pt>
                <c:pt idx="4">
                  <c:v>89.782222937932133</c:v>
                </c:pt>
                <c:pt idx="5">
                  <c:v>79.062042498794398</c:v>
                </c:pt>
                <c:pt idx="6">
                  <c:v>90.276418407746604</c:v>
                </c:pt>
                <c:pt idx="7">
                  <c:v>80.774149211155063</c:v>
                </c:pt>
                <c:pt idx="8">
                  <c:v>85.274656619446489</c:v>
                </c:pt>
                <c:pt idx="9">
                  <c:v>93.546992862432788</c:v>
                </c:pt>
                <c:pt idx="10">
                  <c:v>84.962603990685437</c:v>
                </c:pt>
                <c:pt idx="11">
                  <c:v>77.007735257474081</c:v>
                </c:pt>
                <c:pt idx="12">
                  <c:v>80.764772592785775</c:v>
                </c:pt>
                <c:pt idx="13">
                  <c:v>79.700625299768006</c:v>
                </c:pt>
                <c:pt idx="14">
                  <c:v>78.45074289473277</c:v>
                </c:pt>
                <c:pt idx="15">
                  <c:v>76.825833358181754</c:v>
                </c:pt>
                <c:pt idx="16">
                  <c:v>75.064496981268121</c:v>
                </c:pt>
                <c:pt idx="17">
                  <c:v>73.202107660336949</c:v>
                </c:pt>
                <c:pt idx="18">
                  <c:v>71.274515444953934</c:v>
                </c:pt>
                <c:pt idx="19">
                  <c:v>69.285120206601619</c:v>
                </c:pt>
                <c:pt idx="20">
                  <c:v>67.335983915521837</c:v>
                </c:pt>
                <c:pt idx="21">
                  <c:v>65.315206484514661</c:v>
                </c:pt>
                <c:pt idx="22">
                  <c:v>63.209390935523089</c:v>
                </c:pt>
                <c:pt idx="23">
                  <c:v>61.011599514994728</c:v>
                </c:pt>
                <c:pt idx="24">
                  <c:v>58.657262514468293</c:v>
                </c:pt>
                <c:pt idx="25">
                  <c:v>56.083901016923569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130.20501645268729</c:v>
                </c:pt>
                <c:pt idx="1">
                  <c:v>136.85165421592939</c:v>
                </c:pt>
                <c:pt idx="2">
                  <c:v>136.058492228728</c:v>
                </c:pt>
                <c:pt idx="3">
                  <c:v>133.51293106172091</c:v>
                </c:pt>
                <c:pt idx="4">
                  <c:v>133.30485219942776</c:v>
                </c:pt>
                <c:pt idx="5">
                  <c:v>139.27445334793657</c:v>
                </c:pt>
                <c:pt idx="6">
                  <c:v>130.47352711149409</c:v>
                </c:pt>
                <c:pt idx="7">
                  <c:v>134.40084434571835</c:v>
                </c:pt>
                <c:pt idx="8">
                  <c:v>134.22891580866923</c:v>
                </c:pt>
                <c:pt idx="9">
                  <c:v>134.93834877575384</c:v>
                </c:pt>
                <c:pt idx="10">
                  <c:v>127.77264102493363</c:v>
                </c:pt>
                <c:pt idx="11">
                  <c:v>122.12629100885408</c:v>
                </c:pt>
                <c:pt idx="12">
                  <c:v>122.96240143088151</c:v>
                </c:pt>
                <c:pt idx="13">
                  <c:v>121.10941043942039</c:v>
                </c:pt>
                <c:pt idx="14">
                  <c:v>119.11465154038099</c:v>
                </c:pt>
                <c:pt idx="15">
                  <c:v>116.67894281206537</c:v>
                </c:pt>
                <c:pt idx="16">
                  <c:v>114.18396486836876</c:v>
                </c:pt>
                <c:pt idx="17">
                  <c:v>111.64507841688632</c:v>
                </c:pt>
                <c:pt idx="18">
                  <c:v>109.12891945490014</c:v>
                </c:pt>
                <c:pt idx="19">
                  <c:v>106.60612847332851</c:v>
                </c:pt>
                <c:pt idx="20">
                  <c:v>104.1170864355732</c:v>
                </c:pt>
                <c:pt idx="21">
                  <c:v>101.64728867910551</c:v>
                </c:pt>
                <c:pt idx="22">
                  <c:v>99.181639821072935</c:v>
                </c:pt>
                <c:pt idx="23">
                  <c:v>96.718886200420954</c:v>
                </c:pt>
                <c:pt idx="24">
                  <c:v>94.264671634488906</c:v>
                </c:pt>
                <c:pt idx="25">
                  <c:v>91.735554205409926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133.4004543334834</c:v>
                </c:pt>
                <c:pt idx="1">
                  <c:v>127.45658504484443</c:v>
                </c:pt>
                <c:pt idx="2">
                  <c:v>127.30895182915916</c:v>
                </c:pt>
                <c:pt idx="3">
                  <c:v>138.46174415821028</c:v>
                </c:pt>
                <c:pt idx="4">
                  <c:v>136.10137489085668</c:v>
                </c:pt>
                <c:pt idx="5">
                  <c:v>143.50954666053372</c:v>
                </c:pt>
                <c:pt idx="6">
                  <c:v>143.75226418219066</c:v>
                </c:pt>
                <c:pt idx="7">
                  <c:v>148.73333695240268</c:v>
                </c:pt>
                <c:pt idx="8">
                  <c:v>149.86559940686524</c:v>
                </c:pt>
                <c:pt idx="9">
                  <c:v>156.12878233752346</c:v>
                </c:pt>
                <c:pt idx="10">
                  <c:v>148.56796366400877</c:v>
                </c:pt>
                <c:pt idx="11">
                  <c:v>140.75615510981984</c:v>
                </c:pt>
                <c:pt idx="12">
                  <c:v>149.88776102503408</c:v>
                </c:pt>
                <c:pt idx="13">
                  <c:v>151.23931119657868</c:v>
                </c:pt>
                <c:pt idx="14">
                  <c:v>152.44570673265335</c:v>
                </c:pt>
                <c:pt idx="15">
                  <c:v>153.08650389893199</c:v>
                </c:pt>
                <c:pt idx="16">
                  <c:v>153.65776957558504</c:v>
                </c:pt>
                <c:pt idx="17">
                  <c:v>154.18312196399296</c:v>
                </c:pt>
                <c:pt idx="18">
                  <c:v>154.72403793939918</c:v>
                </c:pt>
                <c:pt idx="19">
                  <c:v>155.26128158714667</c:v>
                </c:pt>
                <c:pt idx="20">
                  <c:v>155.84657793731898</c:v>
                </c:pt>
                <c:pt idx="21">
                  <c:v>156.41633981624793</c:v>
                </c:pt>
                <c:pt idx="22">
                  <c:v>157.00490326159462</c:v>
                </c:pt>
                <c:pt idx="23">
                  <c:v>157.60339643057713</c:v>
                </c:pt>
                <c:pt idx="24">
                  <c:v>158.20925514856489</c:v>
                </c:pt>
                <c:pt idx="25">
                  <c:v>158.70588543239239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32.67100608380423</c:v>
                </c:pt>
                <c:pt idx="2">
                  <c:v>33.313039334937059</c:v>
                </c:pt>
                <c:pt idx="3">
                  <c:v>33.043094970138931</c:v>
                </c:pt>
                <c:pt idx="4">
                  <c:v>35.52015928021644</c:v>
                </c:pt>
                <c:pt idx="5">
                  <c:v>34.986858555132955</c:v>
                </c:pt>
                <c:pt idx="6">
                  <c:v>37.472920644357899</c:v>
                </c:pt>
                <c:pt idx="7">
                  <c:v>36.994490845636804</c:v>
                </c:pt>
                <c:pt idx="8">
                  <c:v>36.041851137690458</c:v>
                </c:pt>
                <c:pt idx="9">
                  <c:v>36.124288151843068</c:v>
                </c:pt>
                <c:pt idx="10">
                  <c:v>37.823249388740507</c:v>
                </c:pt>
                <c:pt idx="11">
                  <c:v>42.678388291830316</c:v>
                </c:pt>
                <c:pt idx="12">
                  <c:v>39.52758199065471</c:v>
                </c:pt>
                <c:pt idx="13">
                  <c:v>40.18625672687547</c:v>
                </c:pt>
                <c:pt idx="14">
                  <c:v>40.812099524012581</c:v>
                </c:pt>
                <c:pt idx="15">
                  <c:v>41.298824908965848</c:v>
                </c:pt>
                <c:pt idx="16">
                  <c:v>41.785624609639669</c:v>
                </c:pt>
                <c:pt idx="17">
                  <c:v>42.274804535838697</c:v>
                </c:pt>
                <c:pt idx="18" formatCode="General">
                  <c:v>42.753509108483833</c:v>
                </c:pt>
                <c:pt idx="19" formatCode="General">
                  <c:v>43.23135173936933</c:v>
                </c:pt>
                <c:pt idx="20" formatCode="General">
                  <c:v>43.73463325340925</c:v>
                </c:pt>
                <c:pt idx="21" formatCode="General">
                  <c:v>44.236404334734637</c:v>
                </c:pt>
                <c:pt idx="22">
                  <c:v>44.743625010828104</c:v>
                </c:pt>
                <c:pt idx="23">
                  <c:v>45.30343045096955</c:v>
                </c:pt>
                <c:pt idx="24">
                  <c:v>45.88218699978195</c:v>
                </c:pt>
                <c:pt idx="25">
                  <c:v>46.385728514677048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38.76278292763503</c:v>
                </c:pt>
                <c:pt idx="1">
                  <c:v>38.439858050628906</c:v>
                </c:pt>
                <c:pt idx="2">
                  <c:v>38.32151600526543</c:v>
                </c:pt>
                <c:pt idx="3">
                  <c:v>40.033582416075895</c:v>
                </c:pt>
                <c:pt idx="4">
                  <c:v>40.268720781033295</c:v>
                </c:pt>
                <c:pt idx="5">
                  <c:v>38.581609161201449</c:v>
                </c:pt>
                <c:pt idx="6">
                  <c:v>39.908439326539209</c:v>
                </c:pt>
                <c:pt idx="7">
                  <c:v>39.529429921493055</c:v>
                </c:pt>
                <c:pt idx="8">
                  <c:v>38.130665312048777</c:v>
                </c:pt>
                <c:pt idx="9">
                  <c:v>35.999395314228778</c:v>
                </c:pt>
                <c:pt idx="10">
                  <c:v>37.962676249169995</c:v>
                </c:pt>
                <c:pt idx="11">
                  <c:v>41.639338527856388</c:v>
                </c:pt>
                <c:pt idx="12">
                  <c:v>38.658456067651294</c:v>
                </c:pt>
                <c:pt idx="13">
                  <c:v>39.061308619512282</c:v>
                </c:pt>
                <c:pt idx="14">
                  <c:v>39.483917975452641</c:v>
                </c:pt>
                <c:pt idx="15">
                  <c:v>39.778603598017227</c:v>
                </c:pt>
                <c:pt idx="16">
                  <c:v>40.073701017698866</c:v>
                </c:pt>
                <c:pt idx="17">
                  <c:v>40.399546683937189</c:v>
                </c:pt>
                <c:pt idx="18" formatCode="General">
                  <c:v>40.7552210166427</c:v>
                </c:pt>
                <c:pt idx="19" formatCode="General">
                  <c:v>41.151794977342227</c:v>
                </c:pt>
                <c:pt idx="20" formatCode="General">
                  <c:v>41.56754094039119</c:v>
                </c:pt>
                <c:pt idx="21" formatCode="General">
                  <c:v>42.000666705161272</c:v>
                </c:pt>
                <c:pt idx="22">
                  <c:v>42.483103625046908</c:v>
                </c:pt>
                <c:pt idx="23">
                  <c:v>42.959513681827737</c:v>
                </c:pt>
                <c:pt idx="24">
                  <c:v>43.396113622272132</c:v>
                </c:pt>
                <c:pt idx="25">
                  <c:v>43.819176850473369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110.09011848616169</c:v>
                </c:pt>
                <c:pt idx="2">
                  <c:v>112.47273492894051</c:v>
                </c:pt>
                <c:pt idx="3">
                  <c:v>118.10989426958261</c:v>
                </c:pt>
                <c:pt idx="4">
                  <c:v>125.78497867958893</c:v>
                </c:pt>
                <c:pt idx="5">
                  <c:v>126.66778583166143</c:v>
                </c:pt>
                <c:pt idx="6">
                  <c:v>135.19047418801102</c:v>
                </c:pt>
                <c:pt idx="7">
                  <c:v>136.43411327245013</c:v>
                </c:pt>
                <c:pt idx="8">
                  <c:v>135.94340026356642</c:v>
                </c:pt>
                <c:pt idx="9">
                  <c:v>135.99225855009223</c:v>
                </c:pt>
                <c:pt idx="10">
                  <c:v>142.67323742396263</c:v>
                </c:pt>
                <c:pt idx="11">
                  <c:v>159.62545889433039</c:v>
                </c:pt>
                <c:pt idx="12">
                  <c:v>150.80097597971132</c:v>
                </c:pt>
                <c:pt idx="13">
                  <c:v>153.63761472866761</c:v>
                </c:pt>
                <c:pt idx="14">
                  <c:v>156.33362670878594</c:v>
                </c:pt>
                <c:pt idx="15">
                  <c:v>158.50904516371602</c:v>
                </c:pt>
                <c:pt idx="16">
                  <c:v>160.56696216906369</c:v>
                </c:pt>
                <c:pt idx="17">
                  <c:v>162.54066710245201</c:v>
                </c:pt>
                <c:pt idx="18" formatCode="General">
                  <c:v>164.45450713515521</c:v>
                </c:pt>
                <c:pt idx="19" formatCode="General">
                  <c:v>166.33392473506666</c:v>
                </c:pt>
                <c:pt idx="20" formatCode="General">
                  <c:v>168.23923595807116</c:v>
                </c:pt>
                <c:pt idx="21" formatCode="General">
                  <c:v>170.10638983475297</c:v>
                </c:pt>
                <c:pt idx="22" formatCode="General">
                  <c:v>171.96526400172993</c:v>
                </c:pt>
                <c:pt idx="23" formatCode="General">
                  <c:v>173.81378881403691</c:v>
                </c:pt>
                <c:pt idx="24" formatCode="General">
                  <c:v>175.71832742234145</c:v>
                </c:pt>
                <c:pt idx="25" formatCode="General">
                  <c:v>177.53735865380156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49.851350922693328</c:v>
                </c:pt>
                <c:pt idx="1">
                  <c:v>43.84612665120541</c:v>
                </c:pt>
                <c:pt idx="2">
                  <c:v>46.187278201454419</c:v>
                </c:pt>
                <c:pt idx="3">
                  <c:v>43.27138042728587</c:v>
                </c:pt>
                <c:pt idx="4">
                  <c:v>56.780990997853635</c:v>
                </c:pt>
                <c:pt idx="5">
                  <c:v>60.677363051198768</c:v>
                </c:pt>
                <c:pt idx="6">
                  <c:v>64.590179290906832</c:v>
                </c:pt>
                <c:pt idx="7">
                  <c:v>75.93264378302959</c:v>
                </c:pt>
                <c:pt idx="8">
                  <c:v>73.858382680849189</c:v>
                </c:pt>
                <c:pt idx="9">
                  <c:v>82.754799081636946</c:v>
                </c:pt>
                <c:pt idx="10">
                  <c:v>84.495120325286905</c:v>
                </c:pt>
                <c:pt idx="11">
                  <c:v>85.585833728596938</c:v>
                </c:pt>
                <c:pt idx="12">
                  <c:v>94.208299119867007</c:v>
                </c:pt>
                <c:pt idx="13">
                  <c:v>99.469702841050164</c:v>
                </c:pt>
                <c:pt idx="14">
                  <c:v>104.72057392719094</c:v>
                </c:pt>
                <c:pt idx="15">
                  <c:v>109.68580323778512</c:v>
                </c:pt>
                <c:pt idx="16">
                  <c:v>114.65493311118225</c:v>
                </c:pt>
                <c:pt idx="17">
                  <c:v>119.64978289397477</c:v>
                </c:pt>
                <c:pt idx="18" formatCode="General">
                  <c:v>124.68433513517459</c:v>
                </c:pt>
                <c:pt idx="19" formatCode="General">
                  <c:v>129.77833613627701</c:v>
                </c:pt>
                <c:pt idx="20" formatCode="General">
                  <c:v>134.96907201355401</c:v>
                </c:pt>
                <c:pt idx="21" formatCode="General">
                  <c:v>140.20344237017662</c:v>
                </c:pt>
                <c:pt idx="22" formatCode="General">
                  <c:v>145.51464963845589</c:v>
                </c:pt>
                <c:pt idx="23" formatCode="General">
                  <c:v>150.9054790735351</c:v>
                </c:pt>
                <c:pt idx="24" formatCode="General">
                  <c:v>156.36366741420107</c:v>
                </c:pt>
                <c:pt idx="25" formatCode="General">
                  <c:v>161.76968256365015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7.0100988284235823</c:v>
                </c:pt>
                <c:pt idx="1">
                  <c:v>6.3849168778901788</c:v>
                </c:pt>
                <c:pt idx="2">
                  <c:v>6.6079584908430427</c:v>
                </c:pt>
                <c:pt idx="3">
                  <c:v>6.5204132787910751</c:v>
                </c:pt>
                <c:pt idx="4">
                  <c:v>8.2815007786002486</c:v>
                </c:pt>
                <c:pt idx="5">
                  <c:v>8.9928309538442406</c:v>
                </c:pt>
                <c:pt idx="6">
                  <c:v>9.3395511002759939</c:v>
                </c:pt>
                <c:pt idx="7">
                  <c:v>11.165041263106074</c:v>
                </c:pt>
                <c:pt idx="8">
                  <c:v>10.894868558375874</c:v>
                </c:pt>
                <c:pt idx="9">
                  <c:v>12.165460813831665</c:v>
                </c:pt>
                <c:pt idx="10">
                  <c:v>11.93632885433613</c:v>
                </c:pt>
                <c:pt idx="11">
                  <c:v>12.175937802204258</c:v>
                </c:pt>
                <c:pt idx="12">
                  <c:v>13.478734386283163</c:v>
                </c:pt>
                <c:pt idx="13">
                  <c:v>14.215619488041202</c:v>
                </c:pt>
                <c:pt idx="14">
                  <c:v>14.960006409611438</c:v>
                </c:pt>
                <c:pt idx="15">
                  <c:v>15.662942337380088</c:v>
                </c:pt>
                <c:pt idx="16">
                  <c:v>16.362717114617119</c:v>
                </c:pt>
                <c:pt idx="17">
                  <c:v>17.065468184900588</c:v>
                </c:pt>
                <c:pt idx="18" formatCode="General">
                  <c:v>17.787229247601065</c:v>
                </c:pt>
                <c:pt idx="19" formatCode="General">
                  <c:v>18.518084895933786</c:v>
                </c:pt>
                <c:pt idx="20" formatCode="General">
                  <c:v>19.265181686090951</c:v>
                </c:pt>
                <c:pt idx="21" formatCode="General">
                  <c:v>20.02035989007129</c:v>
                </c:pt>
                <c:pt idx="22" formatCode="General">
                  <c:v>20.783855935917256</c:v>
                </c:pt>
                <c:pt idx="23" formatCode="General">
                  <c:v>21.555971713877135</c:v>
                </c:pt>
                <c:pt idx="24" formatCode="General">
                  <c:v>22.33843731959578</c:v>
                </c:pt>
                <c:pt idx="25" formatCode="General">
                  <c:v>23.118104246297868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42.938149344297912</c:v>
                </c:pt>
                <c:pt idx="1">
                  <c:v>22.464797068351196</c:v>
                </c:pt>
                <c:pt idx="2">
                  <c:v>36.672318620886401</c:v>
                </c:pt>
                <c:pt idx="3">
                  <c:v>28.238401733936694</c:v>
                </c:pt>
                <c:pt idx="4">
                  <c:v>32.143468280986859</c:v>
                </c:pt>
                <c:pt idx="5">
                  <c:v>38.678127669784701</c:v>
                </c:pt>
                <c:pt idx="6">
                  <c:v>10.907788798291339</c:v>
                </c:pt>
                <c:pt idx="7">
                  <c:v>12.672322398251792</c:v>
                </c:pt>
                <c:pt idx="8">
                  <c:v>6.2012482905548607</c:v>
                </c:pt>
                <c:pt idx="9">
                  <c:v>13.508690891635464</c:v>
                </c:pt>
                <c:pt idx="10">
                  <c:v>39.468903284007595</c:v>
                </c:pt>
                <c:pt idx="11">
                  <c:v>58.918156417682454</c:v>
                </c:pt>
                <c:pt idx="12">
                  <c:v>14.289760381319402</c:v>
                </c:pt>
                <c:pt idx="13">
                  <c:v>6.5022055073567637</c:v>
                </c:pt>
                <c:pt idx="14">
                  <c:v>25.165222536923586</c:v>
                </c:pt>
                <c:pt idx="15">
                  <c:v>22.82906567007748</c:v>
                </c:pt>
                <c:pt idx="16">
                  <c:v>11.977940144091628</c:v>
                </c:pt>
                <c:pt idx="17">
                  <c:v>52.413457013328141</c:v>
                </c:pt>
                <c:pt idx="18">
                  <c:v>13.548928185269016</c:v>
                </c:pt>
                <c:pt idx="19">
                  <c:v>0.63230944269270872</c:v>
                </c:pt>
                <c:pt idx="20">
                  <c:v>46.091838121478574</c:v>
                </c:pt>
                <c:pt idx="21">
                  <c:v>10.234478084594558</c:v>
                </c:pt>
                <c:pt idx="22">
                  <c:v>14.372579669233323</c:v>
                </c:pt>
                <c:pt idx="23">
                  <c:v>20.377212675867636</c:v>
                </c:pt>
                <c:pt idx="24">
                  <c:v>10.453262576239467</c:v>
                </c:pt>
                <c:pt idx="25">
                  <c:v>60.360367192860409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54.180297161373659</c:v>
                </c:pt>
                <c:pt idx="1">
                  <c:v>25.834216131349482</c:v>
                </c:pt>
                <c:pt idx="2">
                  <c:v>45.067500927904305</c:v>
                </c:pt>
                <c:pt idx="3">
                  <c:v>31.993399422001332</c:v>
                </c:pt>
                <c:pt idx="4">
                  <c:v>36.952850069536403</c:v>
                </c:pt>
                <c:pt idx="5">
                  <c:v>51.075958779768619</c:v>
                </c:pt>
                <c:pt idx="6">
                  <c:v>14.668046101047215</c:v>
                </c:pt>
                <c:pt idx="7">
                  <c:v>14.011311272266314</c:v>
                </c:pt>
                <c:pt idx="8">
                  <c:v>7.6028903181280167</c:v>
                </c:pt>
                <c:pt idx="9">
                  <c:v>15.314048136312609</c:v>
                </c:pt>
                <c:pt idx="10">
                  <c:v>45.227544325395129</c:v>
                </c:pt>
                <c:pt idx="11">
                  <c:v>62.826104123104926</c:v>
                </c:pt>
                <c:pt idx="12">
                  <c:v>13.394681631626684</c:v>
                </c:pt>
                <c:pt idx="13">
                  <c:v>7.3834152424356194</c:v>
                </c:pt>
                <c:pt idx="14">
                  <c:v>22.653589404493289</c:v>
                </c:pt>
                <c:pt idx="15">
                  <c:v>20.310217181801722</c:v>
                </c:pt>
                <c:pt idx="16">
                  <c:v>11.406597329789552</c:v>
                </c:pt>
                <c:pt idx="17">
                  <c:v>50.578591133898236</c:v>
                </c:pt>
                <c:pt idx="18">
                  <c:v>13.546887350536661</c:v>
                </c:pt>
                <c:pt idx="19">
                  <c:v>0.72449442108626372</c:v>
                </c:pt>
                <c:pt idx="20">
                  <c:v>43.808563393281005</c:v>
                </c:pt>
                <c:pt idx="21">
                  <c:v>11.73581655806187</c:v>
                </c:pt>
                <c:pt idx="22">
                  <c:v>12.588639401905297</c:v>
                </c:pt>
                <c:pt idx="23">
                  <c:v>20.076911846266714</c:v>
                </c:pt>
                <c:pt idx="24">
                  <c:v>8.5924174293383544</c:v>
                </c:pt>
                <c:pt idx="25">
                  <c:v>57.363010907290921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56.127050128569742</c:v>
                </c:pt>
                <c:pt idx="1">
                  <c:v>36.706258028911087</c:v>
                </c:pt>
                <c:pt idx="2">
                  <c:v>53.740746494622861</c:v>
                </c:pt>
                <c:pt idx="3">
                  <c:v>41.655296523313282</c:v>
                </c:pt>
                <c:pt idx="4">
                  <c:v>43.301720134497579</c:v>
                </c:pt>
                <c:pt idx="5">
                  <c:v>64.947081388159603</c:v>
                </c:pt>
                <c:pt idx="6">
                  <c:v>14.073986811785645</c:v>
                </c:pt>
                <c:pt idx="7">
                  <c:v>16.82649231978526</c:v>
                </c:pt>
                <c:pt idx="8">
                  <c:v>9.9290426865952348</c:v>
                </c:pt>
                <c:pt idx="9">
                  <c:v>18.39505905987399</c:v>
                </c:pt>
                <c:pt idx="10">
                  <c:v>45.953657056756228</c:v>
                </c:pt>
                <c:pt idx="11">
                  <c:v>53.539180478220437</c:v>
                </c:pt>
                <c:pt idx="12">
                  <c:v>12.32438436111137</c:v>
                </c:pt>
                <c:pt idx="13">
                  <c:v>8.5176087776758589</c:v>
                </c:pt>
                <c:pt idx="14">
                  <c:v>22.053360861978735</c:v>
                </c:pt>
                <c:pt idx="15">
                  <c:v>22.784549454920924</c:v>
                </c:pt>
                <c:pt idx="16">
                  <c:v>11.31857333045709</c:v>
                </c:pt>
                <c:pt idx="17">
                  <c:v>62.337603443646799</c:v>
                </c:pt>
                <c:pt idx="18">
                  <c:v>16.27073399726499</c:v>
                </c:pt>
                <c:pt idx="19">
                  <c:v>0.61442970973837574</c:v>
                </c:pt>
                <c:pt idx="20">
                  <c:v>39.077360695658875</c:v>
                </c:pt>
                <c:pt idx="21">
                  <c:v>17.178217114493396</c:v>
                </c:pt>
                <c:pt idx="22">
                  <c:v>15.48263998182496</c:v>
                </c:pt>
                <c:pt idx="23">
                  <c:v>22.277411849806906</c:v>
                </c:pt>
                <c:pt idx="24">
                  <c:v>7.4235278246892404</c:v>
                </c:pt>
                <c:pt idx="25">
                  <c:v>58.995027485641501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11.242147817075747</c:v>
                </c:pt>
                <c:pt idx="1">
                  <c:v>3.3694190629982863</c:v>
                </c:pt>
                <c:pt idx="2">
                  <c:v>8.3951823070179046</c:v>
                </c:pt>
                <c:pt idx="3">
                  <c:v>3.7549976880646376</c:v>
                </c:pt>
                <c:pt idx="4">
                  <c:v>4.809381788549544</c:v>
                </c:pt>
                <c:pt idx="5">
                  <c:v>12.397831109983919</c:v>
                </c:pt>
                <c:pt idx="6">
                  <c:v>3.7602573027558766</c:v>
                </c:pt>
                <c:pt idx="7">
                  <c:v>1.3389888740145217</c:v>
                </c:pt>
                <c:pt idx="8">
                  <c:v>1.401642027573156</c:v>
                </c:pt>
                <c:pt idx="9">
                  <c:v>1.8053572446771451</c:v>
                </c:pt>
                <c:pt idx="10">
                  <c:v>5.7586410413875342</c:v>
                </c:pt>
                <c:pt idx="11">
                  <c:v>3.9079477054224725</c:v>
                </c:pt>
                <c:pt idx="12">
                  <c:v>-0.89507874969271839</c:v>
                </c:pt>
                <c:pt idx="13">
                  <c:v>0.88120973507885569</c:v>
                </c:pt>
                <c:pt idx="14">
                  <c:v>-2.5116331324302976</c:v>
                </c:pt>
                <c:pt idx="15">
                  <c:v>-2.5188484882757578</c:v>
                </c:pt>
                <c:pt idx="16">
                  <c:v>-0.57134281430207601</c:v>
                </c:pt>
                <c:pt idx="17">
                  <c:v>-1.8348658794299055</c:v>
                </c:pt>
                <c:pt idx="18">
                  <c:v>-2.0408347323552789E-3</c:v>
                </c:pt>
                <c:pt idx="19">
                  <c:v>9.2184978393554995E-2</c:v>
                </c:pt>
                <c:pt idx="20">
                  <c:v>-2.2832747281975685</c:v>
                </c:pt>
                <c:pt idx="21">
                  <c:v>1.5013384734673121</c:v>
                </c:pt>
                <c:pt idx="22">
                  <c:v>-1.7839402673280258</c:v>
                </c:pt>
                <c:pt idx="23">
                  <c:v>-0.3003008296009213</c:v>
                </c:pt>
                <c:pt idx="24">
                  <c:v>-1.8608451469011129</c:v>
                </c:pt>
                <c:pt idx="25">
                  <c:v>-2.997356285569488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  <c:pt idx="25">
                  <c:v>1.63201657835058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6.5849896473332876</c:v>
                </c:pt>
                <c:pt idx="1">
                  <c:v>7.7520248672052583</c:v>
                </c:pt>
                <c:pt idx="2">
                  <c:v>7.2717467657060455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3.4451986958813969</c:v>
                </c:pt>
                <c:pt idx="1">
                  <c:v>3.696315752541711</c:v>
                </c:pt>
                <c:pt idx="2">
                  <c:v>4.7556144941071663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1.6728172361621594</c:v>
                </c:pt>
                <c:pt idx="1">
                  <c:v>2.0986791155825446</c:v>
                </c:pt>
                <c:pt idx="2">
                  <c:v>1.8234072135406509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1.9434259062038353</c:v>
                </c:pt>
                <c:pt idx="1">
                  <c:v>2.0047146120526738</c:v>
                </c:pt>
                <c:pt idx="2">
                  <c:v>2.1800182055584911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0.95102272495285889</c:v>
                </c:pt>
                <c:pt idx="1">
                  <c:v>1.0878086296429645</c:v>
                </c:pt>
                <c:pt idx="2">
                  <c:v>1.2863937063753546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2.0716912822014293</c:v>
                </c:pt>
                <c:pt idx="1">
                  <c:v>2.1911079892508996</c:v>
                </c:pt>
                <c:pt idx="2">
                  <c:v>2.3832396485687002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6.0529464703467299</c:v>
                </c:pt>
                <c:pt idx="1">
                  <c:v>6.471080201882784</c:v>
                </c:pt>
                <c:pt idx="2">
                  <c:v>5.9536953449248946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9.0356816950687833</c:v>
                </c:pt>
                <c:pt idx="1">
                  <c:v>8.9890522383319507</c:v>
                </c:pt>
                <c:pt idx="2">
                  <c:v>6.9364657787863795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2.1914760093487269</c:v>
                </c:pt>
                <c:pt idx="1">
                  <c:v>1.9164882907045859</c:v>
                </c:pt>
                <c:pt idx="2">
                  <c:v>1.5967310220640223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8.0381217421879452</c:v>
                </c:pt>
                <c:pt idx="1">
                  <c:v>7.2366988879808813</c:v>
                </c:pt>
                <c:pt idx="2">
                  <c:v>8.0763778816956684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2.0778620689274492</c:v>
                </c:pt>
                <c:pt idx="1">
                  <c:v>1.938265626373431</c:v>
                </c:pt>
                <c:pt idx="2">
                  <c:v>2.1080148885296515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9.6970903441964587E-2</c:v>
                </c:pt>
                <c:pt idx="1">
                  <c:v>0.10365943087547659</c:v>
                </c:pt>
                <c:pt idx="2">
                  <c:v>7.9604704760164333E-2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7.0686389956581621</c:v>
                </c:pt>
                <c:pt idx="1">
                  <c:v>6.2680548209204785</c:v>
                </c:pt>
                <c:pt idx="2">
                  <c:v>5.0628114358417484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1.5695583825124579</c:v>
                </c:pt>
                <c:pt idx="1">
                  <c:v>1.6791406943392311</c:v>
                </c:pt>
                <c:pt idx="2">
                  <c:v>2.225587207180324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2.204177165822419</c:v>
                </c:pt>
                <c:pt idx="1">
                  <c:v>1.8011611379167933</c:v>
                </c:pt>
                <c:pt idx="2">
                  <c:v>2.0059104648209263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3.1250469934358343</c:v>
                </c:pt>
                <c:pt idx="1">
                  <c:v>2.8725704369134442</c:v>
                </c:pt>
                <c:pt idx="2">
                  <c:v>2.8862321678415803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5.624062567901837</c:v>
                </c:pt>
                <c:pt idx="1">
                  <c:v>6.448181464478564</c:v>
                </c:pt>
                <c:pt idx="2">
                  <c:v>6.9625804066617629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4.3306380436702536</c:v>
                </c:pt>
                <c:pt idx="1">
                  <c:v>4.5775612335068372</c:v>
                </c:pt>
                <c:pt idx="2">
                  <c:v>5.3968054097634521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4.9295186004050011</c:v>
                </c:pt>
                <c:pt idx="1">
                  <c:v>5.2871510062033593</c:v>
                </c:pt>
                <c:pt idx="2">
                  <c:v>5.6101138865529228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5.9316732130559409</c:v>
                </c:pt>
                <c:pt idx="1">
                  <c:v>7.3078614057398159</c:v>
                </c:pt>
                <c:pt idx="2">
                  <c:v>8.4144584107761258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0.9971774891239874</c:v>
                </c:pt>
                <c:pt idx="1">
                  <c:v>1.0564065086942414</c:v>
                </c:pt>
                <c:pt idx="2">
                  <c:v>1.1035301862245255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3.8593356353046087</c:v>
                </c:pt>
                <c:pt idx="1">
                  <c:v>3.2412370842492653</c:v>
                </c:pt>
                <c:pt idx="2">
                  <c:v>2.8572044166527926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3.5010628867663423</c:v>
                </c:pt>
                <c:pt idx="1">
                  <c:v>2.905951367943266</c:v>
                </c:pt>
                <c:pt idx="2">
                  <c:v>2.9519362486957892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1.8369355235310234</c:v>
                </c:pt>
                <c:pt idx="1">
                  <c:v>1.6320365664912833</c:v>
                </c:pt>
                <c:pt idx="2">
                  <c:v>1.4664194683244687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1.6031111469999688</c:v>
                </c:pt>
                <c:pt idx="1">
                  <c:v>1.2293884875390748</c:v>
                </c:pt>
                <c:pt idx="2">
                  <c:v>0.96178249748840694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9.2568589737555858</c:v>
                </c:pt>
                <c:pt idx="1">
                  <c:v>8.2074021426391788</c:v>
                </c:pt>
                <c:pt idx="2">
                  <c:v>7.643318138558028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0.4631269737014776</c:v>
                </c:pt>
                <c:pt idx="1">
                  <c:v>5.0945005834598618</c:v>
                </c:pt>
                <c:pt idx="2">
                  <c:v>0.71119785880939901</c:v>
                </c:pt>
                <c:pt idx="3">
                  <c:v>14.372794245129001</c:v>
                </c:pt>
                <c:pt idx="4">
                  <c:v>2.9202732665124245</c:v>
                </c:pt>
                <c:pt idx="5">
                  <c:v>-10.357220915399793</c:v>
                </c:pt>
                <c:pt idx="6">
                  <c:v>8.3543977816470658</c:v>
                </c:pt>
                <c:pt idx="7">
                  <c:v>38.555135341382652</c:v>
                </c:pt>
                <c:pt idx="8">
                  <c:v>12.818794864757692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31.729103025303978</c:v>
                </c:pt>
                <c:pt idx="1">
                  <c:v>22.442958482568361</c:v>
                </c:pt>
                <c:pt idx="2">
                  <c:v>26.856944169062217</c:v>
                </c:pt>
                <c:pt idx="3">
                  <c:v>54.752458452257635</c:v>
                </c:pt>
                <c:pt idx="4">
                  <c:v>30.447548118854733</c:v>
                </c:pt>
                <c:pt idx="5">
                  <c:v>25.473140874516254</c:v>
                </c:pt>
                <c:pt idx="6">
                  <c:v>54.517529105977687</c:v>
                </c:pt>
                <c:pt idx="7">
                  <c:v>125.50575970010205</c:v>
                </c:pt>
                <c:pt idx="8">
                  <c:v>58.574174899896207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1.9467529671960833</c:v>
                </c:pt>
                <c:pt idx="1">
                  <c:v>10.872041897561605</c:v>
                </c:pt>
                <c:pt idx="2">
                  <c:v>8.6732455667185562</c:v>
                </c:pt>
                <c:pt idx="3">
                  <c:v>9.6618971013119506</c:v>
                </c:pt>
                <c:pt idx="4">
                  <c:v>6.3488700649611758</c:v>
                </c:pt>
                <c:pt idx="5">
                  <c:v>13.871122608390984</c:v>
                </c:pt>
                <c:pt idx="6">
                  <c:v>-0.59405928926157081</c:v>
                </c:pt>
                <c:pt idx="7">
                  <c:v>2.815181047518946</c:v>
                </c:pt>
                <c:pt idx="8">
                  <c:v>2.3261523684672181</c:v>
                </c:pt>
                <c:pt idx="9">
                  <c:v>3.0810109235613812</c:v>
                </c:pt>
                <c:pt idx="10">
                  <c:v>0.72611273136109844</c:v>
                </c:pt>
                <c:pt idx="11">
                  <c:v>-9.2869236448844887</c:v>
                </c:pt>
                <c:pt idx="12">
                  <c:v>-1.0702972705153133</c:v>
                </c:pt>
                <c:pt idx="13">
                  <c:v>1.1341935352402395</c:v>
                </c:pt>
                <c:pt idx="14">
                  <c:v>-0.60022854251455371</c:v>
                </c:pt>
                <c:pt idx="15">
                  <c:v>2.4743322731192023</c:v>
                </c:pt>
                <c:pt idx="16">
                  <c:v>-8.8023999332461855E-2</c:v>
                </c:pt>
                <c:pt idx="17">
                  <c:v>11.759012309748563</c:v>
                </c:pt>
                <c:pt idx="18">
                  <c:v>2.7238466467283295</c:v>
                </c:pt>
                <c:pt idx="19">
                  <c:v>-0.11006471134788798</c:v>
                </c:pt>
                <c:pt idx="20">
                  <c:v>-4.7312026976221304</c:v>
                </c:pt>
                <c:pt idx="21">
                  <c:v>5.4424005564315259</c:v>
                </c:pt>
                <c:pt idx="22">
                  <c:v>2.8940005799196626</c:v>
                </c:pt>
                <c:pt idx="23">
                  <c:v>2.200500003540192</c:v>
                </c:pt>
                <c:pt idx="24">
                  <c:v>-1.168889604649114</c:v>
                </c:pt>
                <c:pt idx="25">
                  <c:v>1.63201657835058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28.993926085159909</c:v>
                </c:pt>
                <c:pt idx="1">
                  <c:v>29.58024881473629</c:v>
                </c:pt>
                <c:pt idx="2">
                  <c:v>27.182683854102741</c:v>
                </c:pt>
                <c:pt idx="3">
                  <c:v>29.400410398466985</c:v>
                </c:pt>
                <c:pt idx="4">
                  <c:v>26.864004414573948</c:v>
                </c:pt>
                <c:pt idx="5">
                  <c:v>42.058661032958383</c:v>
                </c:pt>
                <c:pt idx="6">
                  <c:v>5.0286334520994984</c:v>
                </c:pt>
                <c:pt idx="7">
                  <c:v>11.525142295815346</c:v>
                </c:pt>
                <c:pt idx="8">
                  <c:v>5.4653964549400875</c:v>
                </c:pt>
                <c:pt idx="9">
                  <c:v>11.110562843903443</c:v>
                </c:pt>
                <c:pt idx="10">
                  <c:v>21.387794059219324</c:v>
                </c:pt>
                <c:pt idx="11">
                  <c:v>19.529956795274995</c:v>
                </c:pt>
                <c:pt idx="12">
                  <c:v>5.9431840792412514</c:v>
                </c:pt>
                <c:pt idx="13">
                  <c:v>5.3390563611414015</c:v>
                </c:pt>
                <c:pt idx="14">
                  <c:v>8.0829141541830563</c:v>
                </c:pt>
                <c:pt idx="15">
                  <c:v>11.973553410018992</c:v>
                </c:pt>
                <c:pt idx="16">
                  <c:v>5.0520241935112882</c:v>
                </c:pt>
                <c:pt idx="17">
                  <c:v>44.085140497578912</c:v>
                </c:pt>
                <c:pt idx="18">
                  <c:v>10.483556273367764</c:v>
                </c:pt>
                <c:pt idx="19">
                  <c:v>0.1837616813109631</c:v>
                </c:pt>
                <c:pt idx="20">
                  <c:v>14.245367629984028</c:v>
                </c:pt>
                <c:pt idx="21">
                  <c:v>12.611576539078188</c:v>
                </c:pt>
                <c:pt idx="22">
                  <c:v>8.7181610165158467</c:v>
                </c:pt>
                <c:pt idx="23">
                  <c:v>13.724797466052507</c:v>
                </c:pt>
                <c:pt idx="24">
                  <c:v>1.7740666216997387</c:v>
                </c:pt>
                <c:pt idx="25">
                  <c:v>29.955036403604229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automation/Data/Results/Workbooks/LSIPs/WS_LSIP/WS_LSIP_Database.Main.xlsx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 and North Somerset</v>
      </c>
      <c r="L1" s="19" t="str">
        <f>CONCATENATE("Industry Table 1.1  Employment by Industry Sector (SIC 2007), ",B$5,"-",F$5,", ",Info!B5)</f>
        <v>Industry Table 1.1  Employment by Industry Sector (SIC 2007), 2015-2035, West of England and North Somerset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12.173999999999994</v>
      </c>
      <c r="N5" s="11">
        <f t="shared" si="1"/>
        <v>15.227999999999996</v>
      </c>
      <c r="O5" s="11">
        <f t="shared" si="1"/>
        <v>16.865999999999993</v>
      </c>
      <c r="P5" s="11">
        <f t="shared" si="1"/>
        <v>17.392999999999994</v>
      </c>
      <c r="Q5" s="11">
        <f t="shared" si="1"/>
        <v>18.198000000000011</v>
      </c>
      <c r="R5" s="40">
        <f t="shared" ref="R5:R10" si="2">IF(D$5-B$5 &lt;&gt; 0,(EXP(LN(D7/B7)/(D$5-B$5))-1)*100,0)</f>
        <v>6.7371886440189543</v>
      </c>
      <c r="S5" s="40">
        <f t="shared" si="0"/>
        <v>0.50803237555354652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39.122000000000043</v>
      </c>
      <c r="N6" s="11">
        <f t="shared" si="1"/>
        <v>41.607999999999976</v>
      </c>
      <c r="O6" s="11">
        <f t="shared" si="1"/>
        <v>41.34099999999998</v>
      </c>
      <c r="P6" s="11">
        <f t="shared" si="1"/>
        <v>39.30600000000004</v>
      </c>
      <c r="Q6" s="11">
        <f t="shared" si="1"/>
        <v>36.017999999999944</v>
      </c>
      <c r="R6" s="40">
        <f t="shared" si="2"/>
        <v>1.1095053595156168</v>
      </c>
      <c r="S6" s="40">
        <f t="shared" si="0"/>
        <v>-0.91469715995071699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12.173999999999994</v>
      </c>
      <c r="C7" s="11">
        <f t="array" ref="C7:C12">MMULT(aggregation!$B$3:$W$8,'Ind T2'!C5:C26)</f>
        <v>15.227999999999996</v>
      </c>
      <c r="D7" s="11">
        <f t="array" ref="D7:D12">MMULT(aggregation!$B$3:$W$8,'Ind T2'!D5:D26)</f>
        <v>16.865999999999993</v>
      </c>
      <c r="E7" s="11">
        <f t="array" ref="E7:E12">MMULT(aggregation!$B$3:$W$8,'Ind T2'!E5:E26)</f>
        <v>17.392999999999994</v>
      </c>
      <c r="F7" s="11">
        <f t="array" ref="F7:F12">MMULT(aggregation!$B$3:$W$8,'Ind T2'!F5:F26)</f>
        <v>18.198000000000011</v>
      </c>
      <c r="G7" s="11"/>
      <c r="H7" s="11">
        <f>F7-D7</f>
        <v>1.3320000000000185</v>
      </c>
      <c r="I7" s="11">
        <f t="array" ref="I7:I12">MMULT(aggregation!$B$3:$W$8,'RD T1'!AB7:AB28)</f>
        <v>8.0971166486784973</v>
      </c>
      <c r="J7" s="11">
        <f>SUM(H7:I7)</f>
        <v>9.4291166486785158</v>
      </c>
      <c r="K7" s="11"/>
      <c r="L7" t="str">
        <f t="shared" si="1"/>
        <v>Construction</v>
      </c>
      <c r="M7" s="11">
        <f t="shared" si="1"/>
        <v>39.106000000000037</v>
      </c>
      <c r="N7" s="11">
        <f t="shared" si="1"/>
        <v>49.256999999999962</v>
      </c>
      <c r="O7" s="11">
        <f t="shared" si="1"/>
        <v>48.388000000000034</v>
      </c>
      <c r="P7" s="11">
        <f t="shared" si="1"/>
        <v>53.021000000000022</v>
      </c>
      <c r="Q7" s="11">
        <f t="shared" si="1"/>
        <v>59.454000000000043</v>
      </c>
      <c r="R7" s="40">
        <f>IF(D$5-B$5 &lt;&gt; 0,(EXP(LN(D9/B9)/(D$5-B$5))-1)*100,0)</f>
        <v>4.3515382037562</v>
      </c>
      <c r="S7" s="40">
        <f t="shared" si="0"/>
        <v>1.3824760634818967</v>
      </c>
    </row>
    <row r="8" spans="1:19" x14ac:dyDescent="0.2">
      <c r="A8" t="str">
        <f>name!C5</f>
        <v>Manufacturing</v>
      </c>
      <c r="B8" s="11">
        <v>39.122000000000043</v>
      </c>
      <c r="C8" s="11">
        <v>41.607999999999976</v>
      </c>
      <c r="D8" s="11">
        <v>41.34099999999998</v>
      </c>
      <c r="E8" s="11">
        <v>39.30600000000004</v>
      </c>
      <c r="F8" s="11">
        <v>36.017999999999944</v>
      </c>
      <c r="G8" s="11"/>
      <c r="H8" s="11">
        <f t="shared" ref="H8:H12" si="3">F8-D8</f>
        <v>-5.3230000000000359</v>
      </c>
      <c r="I8" s="11">
        <v>16.476221918283716</v>
      </c>
      <c r="J8" s="11">
        <f t="shared" ref="J8:J12" si="4">SUM(H8:I8)</f>
        <v>11.15322191828368</v>
      </c>
      <c r="K8" s="11"/>
      <c r="L8" t="str">
        <f t="shared" si="1"/>
        <v>Trade, accomod. and transport</v>
      </c>
      <c r="M8" s="11">
        <f t="shared" si="1"/>
        <v>159.4079999999999</v>
      </c>
      <c r="N8" s="11">
        <f t="shared" si="1"/>
        <v>168.59699999999987</v>
      </c>
      <c r="O8" s="11">
        <f t="shared" si="1"/>
        <v>168.72899999999996</v>
      </c>
      <c r="P8" s="11">
        <f t="shared" si="1"/>
        <v>173.66000000000008</v>
      </c>
      <c r="Q8" s="11">
        <f t="shared" si="1"/>
        <v>182.00600000000011</v>
      </c>
      <c r="R8" s="40">
        <f t="shared" si="2"/>
        <v>1.1430216217128475</v>
      </c>
      <c r="S8" s="40">
        <f t="shared" si="0"/>
        <v>0.50624897162290239</v>
      </c>
    </row>
    <row r="9" spans="1:19" x14ac:dyDescent="0.2">
      <c r="A9" t="str">
        <f>name!C6</f>
        <v>Construction</v>
      </c>
      <c r="B9" s="11">
        <v>39.106000000000037</v>
      </c>
      <c r="C9" s="11">
        <v>49.256999999999962</v>
      </c>
      <c r="D9" s="11">
        <v>48.388000000000034</v>
      </c>
      <c r="E9" s="11">
        <v>53.021000000000022</v>
      </c>
      <c r="F9" s="11">
        <v>59.454000000000043</v>
      </c>
      <c r="G9" s="11"/>
      <c r="H9" s="11">
        <f t="shared" si="3"/>
        <v>11.06600000000001</v>
      </c>
      <c r="I9" s="11">
        <v>22.649215796785427</v>
      </c>
      <c r="J9" s="11">
        <f t="shared" si="4"/>
        <v>33.715215796785436</v>
      </c>
      <c r="K9" s="11"/>
      <c r="L9" t="str">
        <f t="shared" si="1"/>
        <v>Business and other services</v>
      </c>
      <c r="M9" s="11">
        <f t="shared" si="1"/>
        <v>217.3809999999998</v>
      </c>
      <c r="N9" s="11">
        <f t="shared" si="1"/>
        <v>235.68000000000029</v>
      </c>
      <c r="O9" s="11">
        <f t="shared" si="1"/>
        <v>230.52199999999991</v>
      </c>
      <c r="P9" s="11">
        <f t="shared" si="1"/>
        <v>241.85099999999974</v>
      </c>
      <c r="Q9" s="11">
        <f t="shared" si="1"/>
        <v>255.73999999999981</v>
      </c>
      <c r="R9" s="40">
        <f t="shared" si="2"/>
        <v>1.1808117466280299</v>
      </c>
      <c r="S9" s="40">
        <f t="shared" si="0"/>
        <v>0.6945005523899761</v>
      </c>
    </row>
    <row r="10" spans="1:19" x14ac:dyDescent="0.2">
      <c r="A10" t="str">
        <f>name!C7</f>
        <v>Trade, accomod. and transport</v>
      </c>
      <c r="B10" s="11">
        <v>159.4079999999999</v>
      </c>
      <c r="C10" s="11">
        <v>168.59699999999987</v>
      </c>
      <c r="D10" s="11">
        <v>168.72899999999996</v>
      </c>
      <c r="E10" s="11">
        <v>173.66000000000008</v>
      </c>
      <c r="F10" s="11">
        <v>182.00600000000011</v>
      </c>
      <c r="G10" s="11"/>
      <c r="H10" s="11">
        <f t="shared" si="3"/>
        <v>13.277000000000157</v>
      </c>
      <c r="I10" s="11">
        <v>82.827124165314927</v>
      </c>
      <c r="J10" s="11">
        <f t="shared" si="4"/>
        <v>96.104124165315085</v>
      </c>
      <c r="K10" s="11"/>
      <c r="L10" t="str">
        <f t="shared" si="1"/>
        <v>Non-marketed services</v>
      </c>
      <c r="M10" s="11">
        <f t="shared" si="1"/>
        <v>184.86999999999969</v>
      </c>
      <c r="N10" s="11">
        <f t="shared" si="1"/>
        <v>196.23800000000006</v>
      </c>
      <c r="O10" s="11">
        <f t="shared" si="1"/>
        <v>193.07200000000006</v>
      </c>
      <c r="P10" s="11">
        <f t="shared" si="1"/>
        <v>203.27299999999985</v>
      </c>
      <c r="Q10" s="11">
        <f t="shared" si="1"/>
        <v>220.43499999999972</v>
      </c>
      <c r="R10" s="40">
        <f t="shared" si="2"/>
        <v>0.87198585881025359</v>
      </c>
      <c r="S10" s="40">
        <f t="shared" si="0"/>
        <v>0.88751318654627376</v>
      </c>
    </row>
    <row r="11" spans="1:19" x14ac:dyDescent="0.2">
      <c r="A11" t="str">
        <f>name!C8</f>
        <v>Business and other services</v>
      </c>
      <c r="B11" s="11">
        <v>217.3809999999998</v>
      </c>
      <c r="C11" s="11">
        <v>235.68000000000029</v>
      </c>
      <c r="D11" s="11">
        <v>230.52199999999991</v>
      </c>
      <c r="E11" s="11">
        <v>241.85099999999974</v>
      </c>
      <c r="F11" s="11">
        <v>255.73999999999981</v>
      </c>
      <c r="G11" s="11"/>
      <c r="H11" s="11">
        <f t="shared" si="3"/>
        <v>25.217999999999904</v>
      </c>
      <c r="I11" s="11">
        <v>118.26779465689398</v>
      </c>
      <c r="J11" s="11">
        <f t="shared" si="4"/>
        <v>143.48579465689389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184.86999999999969</v>
      </c>
      <c r="C12" s="11">
        <v>196.23800000000006</v>
      </c>
      <c r="D12" s="11">
        <v>193.07200000000006</v>
      </c>
      <c r="E12" s="11">
        <v>203.27299999999985</v>
      </c>
      <c r="F12" s="11">
        <v>220.43499999999972</v>
      </c>
      <c r="G12" s="11"/>
      <c r="H12" s="11">
        <f t="shared" si="3"/>
        <v>27.362999999999658</v>
      </c>
      <c r="I12" s="11">
        <v>109.04914364258283</v>
      </c>
      <c r="J12" s="11">
        <f t="shared" si="4"/>
        <v>136.41214364258249</v>
      </c>
      <c r="K12" s="11"/>
      <c r="L12" s="24" t="str">
        <f t="shared" ref="L12:Q12" si="5">A14</f>
        <v>All industries</v>
      </c>
      <c r="M12" s="34">
        <f t="shared" si="5"/>
        <v>652.06099999999947</v>
      </c>
      <c r="N12" s="34">
        <f t="shared" si="5"/>
        <v>706.60800000000017</v>
      </c>
      <c r="O12" s="34">
        <f t="shared" si="5"/>
        <v>698.91799999999989</v>
      </c>
      <c r="P12" s="34">
        <f t="shared" si="5"/>
        <v>728.50399999999968</v>
      </c>
      <c r="Q12" s="34">
        <f t="shared" si="5"/>
        <v>771.85099999999966</v>
      </c>
      <c r="R12" s="43">
        <f>IF(D$5-B$5 &lt;&gt; 0,(EXP(LN(D14/B14)/(D$5-B$5))-1)*100,0)</f>
        <v>1.3975823127557296</v>
      </c>
      <c r="S12" s="43">
        <f>F41</f>
        <v>0.66391488381216668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652.06099999999947</v>
      </c>
      <c r="C14" s="34">
        <f t="shared" ref="C14:F14" si="6">SUM(C7:C12)</f>
        <v>706.60800000000017</v>
      </c>
      <c r="D14" s="34">
        <f t="shared" si="6"/>
        <v>698.91799999999989</v>
      </c>
      <c r="E14" s="34">
        <f t="shared" si="6"/>
        <v>728.50399999999968</v>
      </c>
      <c r="F14" s="34">
        <f t="shared" si="6"/>
        <v>771.85099999999966</v>
      </c>
      <c r="G14" s="34"/>
      <c r="H14" s="34">
        <f>SUM(H7:H12)</f>
        <v>72.932999999999709</v>
      </c>
      <c r="I14" s="34">
        <f>SUM(I7:I12)</f>
        <v>357.36661682853935</v>
      </c>
      <c r="J14" s="34">
        <f t="shared" ref="J14" si="7">SUM(J7:J12)</f>
        <v>430.29961682853911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1.8670032404943717</v>
      </c>
      <c r="C20" s="18">
        <f t="shared" si="8"/>
        <v>2.1550845730588941</v>
      </c>
      <c r="D20" s="18">
        <f t="shared" si="8"/>
        <v>2.4131586251892205</v>
      </c>
      <c r="E20" s="18">
        <f t="shared" si="8"/>
        <v>2.3874954701690041</v>
      </c>
      <c r="F20" s="18">
        <f t="shared" si="8"/>
        <v>2.3577089360511314</v>
      </c>
      <c r="G20" s="351"/>
      <c r="H20" s="40">
        <f>IF(D7&gt;0,(H7/D7)*100,0)</f>
        <v>7.8975453575241259</v>
      </c>
      <c r="I20" s="40">
        <f>IF(D7&gt;0,(I7/D7)*100,0)</f>
        <v>48.008518016592561</v>
      </c>
      <c r="J20" s="40">
        <f>IF(D7&gt;0,(J7/D7)*100,0)</f>
        <v>55.906063374116691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5.9997454225908431</v>
      </c>
      <c r="C21" s="18">
        <f t="shared" si="8"/>
        <v>5.8884133777143717</v>
      </c>
      <c r="D21" s="18">
        <f t="shared" si="8"/>
        <v>5.9150000429234888</v>
      </c>
      <c r="E21" s="18">
        <f t="shared" si="8"/>
        <v>5.3954405192010011</v>
      </c>
      <c r="F21" s="18">
        <f t="shared" si="8"/>
        <v>4.6664446894543063</v>
      </c>
      <c r="G21" s="351"/>
      <c r="H21" s="40">
        <f t="shared" ref="H21:H25" si="9">IF(D8&gt;0,(H8/D8)*100,0)</f>
        <v>-12.875837546261673</v>
      </c>
      <c r="I21" s="40">
        <f t="shared" ref="I21:I25" si="10">IF(D8&gt;0,(I8/D8)*100,0)</f>
        <v>39.854434866799849</v>
      </c>
      <c r="J21" s="40">
        <f t="shared" ref="J21:J27" si="11">IF(D8&gt;0,(J8/D8)*100,0)</f>
        <v>26.978597320538171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5.997291664430179</v>
      </c>
      <c r="C22" s="18">
        <f t="shared" si="8"/>
        <v>6.9709089056449898</v>
      </c>
      <c r="D22" s="18">
        <f t="shared" si="8"/>
        <v>6.9232728302891093</v>
      </c>
      <c r="E22" s="18">
        <f t="shared" si="8"/>
        <v>7.2780657347111406</v>
      </c>
      <c r="F22" s="18">
        <f t="shared" si="8"/>
        <v>7.7027820136269911</v>
      </c>
      <c r="G22" s="351"/>
      <c r="H22" s="40">
        <f t="shared" si="9"/>
        <v>22.869306439613133</v>
      </c>
      <c r="I22" s="40">
        <f t="shared" si="10"/>
        <v>46.807505573252485</v>
      </c>
      <c r="J22" s="40">
        <f t="shared" si="11"/>
        <v>69.676812012865625</v>
      </c>
      <c r="K22" s="351"/>
    </row>
    <row r="23" spans="1:12" x14ac:dyDescent="0.2">
      <c r="A23" t="str">
        <f>$A$10</f>
        <v>Trade, accomod. and transport</v>
      </c>
      <c r="B23" s="18">
        <f t="shared" si="8"/>
        <v>24.446792554684304</v>
      </c>
      <c r="C23" s="18">
        <f t="shared" si="8"/>
        <v>23.860046871815747</v>
      </c>
      <c r="D23" s="18">
        <f t="shared" si="8"/>
        <v>24.141458654663346</v>
      </c>
      <c r="E23" s="18">
        <f t="shared" si="8"/>
        <v>23.837892448085412</v>
      </c>
      <c r="F23" s="18">
        <f t="shared" si="8"/>
        <v>23.580457886301915</v>
      </c>
      <c r="G23" s="351"/>
      <c r="H23" s="40">
        <f t="shared" si="9"/>
        <v>7.8688310841646434</v>
      </c>
      <c r="I23" s="40">
        <f t="shared" si="10"/>
        <v>49.088849080664822</v>
      </c>
      <c r="J23" s="40">
        <f t="shared" si="11"/>
        <v>56.957680164829462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33.337525170191128</v>
      </c>
      <c r="C24" s="18">
        <f t="shared" si="8"/>
        <v>33.353712383669617</v>
      </c>
      <c r="D24" s="18">
        <f t="shared" si="8"/>
        <v>32.982696110273302</v>
      </c>
      <c r="E24" s="18">
        <f t="shared" si="8"/>
        <v>33.19830776495391</v>
      </c>
      <c r="F24" s="18">
        <f t="shared" si="8"/>
        <v>33.133337911073504</v>
      </c>
      <c r="G24" s="351"/>
      <c r="H24" s="40">
        <f t="shared" si="9"/>
        <v>10.939519872289809</v>
      </c>
      <c r="I24" s="40">
        <f t="shared" si="10"/>
        <v>51.304341736100689</v>
      </c>
      <c r="J24" s="40">
        <f t="shared" si="11"/>
        <v>62.243861608390496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28.351641947609174</v>
      </c>
      <c r="C25" s="18">
        <f t="shared" si="8"/>
        <v>27.771833888096371</v>
      </c>
      <c r="D25" s="18">
        <f t="shared" si="8"/>
        <v>27.624413736661541</v>
      </c>
      <c r="E25" s="18">
        <f t="shared" si="8"/>
        <v>27.902798062879537</v>
      </c>
      <c r="F25" s="18">
        <f t="shared" si="8"/>
        <v>28.55926856349215</v>
      </c>
      <c r="G25" s="351"/>
      <c r="H25" s="40">
        <f t="shared" si="9"/>
        <v>14.172433081958879</v>
      </c>
      <c r="I25" s="40">
        <f t="shared" si="10"/>
        <v>56.481076304478542</v>
      </c>
      <c r="J25" s="40">
        <f t="shared" si="11"/>
        <v>70.65350938643742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10.435129729095504</v>
      </c>
      <c r="I27" s="43">
        <f>IF(D14&gt;0,(I14/D14)*100,0)</f>
        <v>51.13140838103174</v>
      </c>
      <c r="J27" s="43">
        <f t="shared" si="11"/>
        <v>61.566538110127254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and North Somerset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5.7553611505239965</v>
      </c>
      <c r="C34" s="18">
        <f t="shared" si="12"/>
        <v>10.756501182033084</v>
      </c>
      <c r="D34" s="18">
        <f t="shared" si="12"/>
        <v>0.61725854277765446</v>
      </c>
      <c r="E34" s="18">
        <f t="shared" si="12"/>
        <v>0.45346376436294911</v>
      </c>
      <c r="F34" s="18">
        <f t="shared" ref="F34:F39" si="13">IF(F$5-D$5 &lt;&gt; 0,(EXP(LN(F7/D7)/(F$5-D$5))-1)*100,0)</f>
        <v>0.50803237555354652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1.5521092081277388</v>
      </c>
      <c r="C35" s="18">
        <f t="shared" si="12"/>
        <v>-0.64170351855411534</v>
      </c>
      <c r="D35" s="18">
        <f t="shared" si="12"/>
        <v>-1.0044724291528029</v>
      </c>
      <c r="E35" s="18">
        <f t="shared" si="12"/>
        <v>-0.86977899979937545</v>
      </c>
      <c r="F35" s="18">
        <f t="shared" si="13"/>
        <v>-0.91469715995071699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5.9390661716396176</v>
      </c>
      <c r="C36" s="18">
        <f t="shared" si="12"/>
        <v>-1.7642162535272732</v>
      </c>
      <c r="D36" s="18">
        <f t="shared" si="12"/>
        <v>1.8455478054121288</v>
      </c>
      <c r="E36" s="18">
        <f t="shared" si="12"/>
        <v>1.1517303530336642</v>
      </c>
      <c r="F36" s="18">
        <f t="shared" si="13"/>
        <v>1.3824760634818967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1.4109689764031375</v>
      </c>
      <c r="C37" s="18">
        <f t="shared" si="12"/>
        <v>7.8293208064250663E-2</v>
      </c>
      <c r="D37" s="18">
        <f>IF(E$5-D$5 &lt;&gt; 0,(EXP(LN(E10/D10)/(E$5-D$5))-1)*100,0)</f>
        <v>0.57777244499930269</v>
      </c>
      <c r="E37" s="18">
        <f t="shared" si="12"/>
        <v>0.4705063105226337</v>
      </c>
      <c r="F37" s="18">
        <f t="shared" si="13"/>
        <v>0.50624897162290239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2.0411364566392143</v>
      </c>
      <c r="C38" s="18">
        <f t="shared" si="12"/>
        <v>-2.1885607603531865</v>
      </c>
      <c r="D38" s="18">
        <f t="shared" si="12"/>
        <v>0.96412869143192026</v>
      </c>
      <c r="E38" s="18">
        <f t="shared" si="12"/>
        <v>0.55995662233994103</v>
      </c>
      <c r="F38" s="18">
        <f t="shared" si="13"/>
        <v>0.6945005523899761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1.5030674513795139</v>
      </c>
      <c r="C39" s="18">
        <f t="shared" si="12"/>
        <v>-1.6133470581640608</v>
      </c>
      <c r="D39" s="18">
        <f t="shared" si="12"/>
        <v>1.0350545475827699</v>
      </c>
      <c r="E39" s="18">
        <f t="shared" si="12"/>
        <v>0.81382332112591715</v>
      </c>
      <c r="F39" s="18">
        <f t="shared" si="13"/>
        <v>0.88751318654627376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2.0287535595143513</v>
      </c>
      <c r="C41" s="18">
        <f>IF(D$5-C$5 &lt;&gt; 0,(EXP(LN(D14/C14)/(D$5-C$5))-1)*100,0)</f>
        <v>-1.0882978964291801</v>
      </c>
      <c r="D41" s="18">
        <f>IF(E$5-D$5 &lt;&gt; 0,(EXP(LN(E14/D14)/(E$5-D$5))-1)*100,0)</f>
        <v>0.83264116271475341</v>
      </c>
      <c r="E41" s="18">
        <f>IF(F$5-E$5 &lt;&gt; 0,(EXP(LN(F14/E14)/(F$5-E$5))-1)*100,0)</f>
        <v>0.57965764943312958</v>
      </c>
      <c r="F41" s="18">
        <f>IF(F$5-D$5 &lt;&gt; 0,(EXP(LN(F14/D14)/(F$5-D$5))-1)*100,0)</f>
        <v>0.66391488381216668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3.054000000000002</v>
      </c>
      <c r="C45" s="27">
        <f>D7-C7</f>
        <v>1.6379999999999963</v>
      </c>
      <c r="D45" s="27">
        <f>E7-D7</f>
        <v>0.52700000000000102</v>
      </c>
      <c r="E45" s="27">
        <f>F7-E7</f>
        <v>0.80500000000001748</v>
      </c>
      <c r="F45" s="27">
        <f>F7-D7</f>
        <v>1.3320000000000185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2.4859999999999332</v>
      </c>
      <c r="C46" s="27">
        <f>D8-C8</f>
        <v>-0.26699999999999591</v>
      </c>
      <c r="D46" s="27">
        <f t="shared" si="14"/>
        <v>-2.0349999999999397</v>
      </c>
      <c r="E46" s="27">
        <f t="shared" si="14"/>
        <v>-3.2880000000000962</v>
      </c>
      <c r="F46" s="27">
        <f t="shared" ref="F46:F52" si="15">F8-D8</f>
        <v>-5.3230000000000359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10.150999999999925</v>
      </c>
      <c r="C47" s="27">
        <f t="shared" ref="C47:C50" si="16">D9-C9</f>
        <v>-0.86899999999992872</v>
      </c>
      <c r="D47" s="27">
        <f t="shared" si="14"/>
        <v>4.6329999999999885</v>
      </c>
      <c r="E47" s="27">
        <f t="shared" si="14"/>
        <v>6.4330000000000211</v>
      </c>
      <c r="F47" s="27">
        <f t="shared" si="15"/>
        <v>11.06600000000001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9.1889999999999645</v>
      </c>
      <c r="C48" s="27">
        <f t="shared" si="16"/>
        <v>0.13200000000009027</v>
      </c>
      <c r="D48" s="27">
        <f t="shared" si="14"/>
        <v>4.9310000000001253</v>
      </c>
      <c r="E48" s="27">
        <f t="shared" si="14"/>
        <v>8.3460000000000321</v>
      </c>
      <c r="F48" s="27">
        <f t="shared" si="15"/>
        <v>13.277000000000157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18.29900000000049</v>
      </c>
      <c r="C49" s="27">
        <f t="shared" si="16"/>
        <v>-5.1580000000003849</v>
      </c>
      <c r="D49" s="27">
        <f t="shared" si="14"/>
        <v>11.328999999999837</v>
      </c>
      <c r="E49" s="27">
        <f t="shared" si="14"/>
        <v>13.889000000000067</v>
      </c>
      <c r="F49" s="27">
        <f t="shared" si="15"/>
        <v>25.217999999999904</v>
      </c>
    </row>
    <row r="50" spans="1:6" x14ac:dyDescent="0.2">
      <c r="A50" t="str">
        <f>$A$12</f>
        <v>Non-marketed services</v>
      </c>
      <c r="B50" s="27">
        <f t="shared" si="14"/>
        <v>11.368000000000364</v>
      </c>
      <c r="C50" s="27">
        <f t="shared" si="16"/>
        <v>-3.1659999999999968</v>
      </c>
      <c r="D50" s="27">
        <f t="shared" si="14"/>
        <v>10.200999999999794</v>
      </c>
      <c r="E50" s="27">
        <f t="shared" si="14"/>
        <v>17.161999999999864</v>
      </c>
      <c r="F50" s="27">
        <f t="shared" si="15"/>
        <v>27.362999999999658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54.547000000000708</v>
      </c>
      <c r="C52" s="29">
        <f>D14-C14</f>
        <v>-7.6900000000002819</v>
      </c>
      <c r="D52" s="29">
        <f t="shared" si="14"/>
        <v>29.585999999999785</v>
      </c>
      <c r="E52" s="29">
        <f t="shared" si="14"/>
        <v>43.34699999999998</v>
      </c>
      <c r="F52" s="29">
        <f t="shared" si="15"/>
        <v>72.932999999999765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 and North Somerset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5.1229999999999993</v>
      </c>
      <c r="C5" s="11">
        <v>5.9299999999999988</v>
      </c>
      <c r="D5" s="11">
        <v>7.68700000000001</v>
      </c>
      <c r="E5" s="11">
        <v>8.0239999999999956</v>
      </c>
      <c r="F5" s="11">
        <v>8.3030000000000026</v>
      </c>
      <c r="G5" s="10"/>
    </row>
    <row r="6" spans="1:7" x14ac:dyDescent="0.2">
      <c r="A6" s="10" t="str">
        <f>name!B5</f>
        <v>Mining and quarrying</v>
      </c>
      <c r="B6" s="11">
        <v>0.43700000000000022</v>
      </c>
      <c r="C6" s="11">
        <v>0.37099999999999911</v>
      </c>
      <c r="D6" s="11">
        <v>0.37499999999999944</v>
      </c>
      <c r="E6" s="11">
        <v>0.29899999999999927</v>
      </c>
      <c r="F6" s="11">
        <v>0.2100000000000001</v>
      </c>
    </row>
    <row r="7" spans="1:7" x14ac:dyDescent="0.2">
      <c r="A7" s="10" t="str">
        <f>name!B6</f>
        <v>Food drink and tobacco</v>
      </c>
      <c r="B7" s="11">
        <v>4.783999999999998</v>
      </c>
      <c r="C7" s="11">
        <v>4.8260000000000147</v>
      </c>
      <c r="D7" s="11">
        <v>4.9519999999999964</v>
      </c>
      <c r="E7" s="11">
        <v>4.5429999999999993</v>
      </c>
      <c r="F7" s="11">
        <v>3.5969999999999946</v>
      </c>
      <c r="G7" s="11"/>
    </row>
    <row r="8" spans="1:7" x14ac:dyDescent="0.2">
      <c r="A8" s="10" t="str">
        <f>name!B7</f>
        <v>Engineering</v>
      </c>
      <c r="B8" s="11">
        <v>6.026000000000006</v>
      </c>
      <c r="C8" s="11">
        <v>6.1170000000000107</v>
      </c>
      <c r="D8" s="11">
        <v>5.9020000000000099</v>
      </c>
      <c r="E8" s="11">
        <v>5.7170000000000059</v>
      </c>
      <c r="F8" s="11">
        <v>4.8280000000000047</v>
      </c>
      <c r="G8" s="11"/>
    </row>
    <row r="9" spans="1:7" x14ac:dyDescent="0.2">
      <c r="A9" s="10" t="str">
        <f>name!B8</f>
        <v>Rest of manufacturing</v>
      </c>
      <c r="B9" s="11">
        <v>28.31200000000004</v>
      </c>
      <c r="C9" s="11">
        <v>30.664999999999953</v>
      </c>
      <c r="D9" s="11">
        <v>30.486999999999973</v>
      </c>
      <c r="E9" s="11">
        <v>29.046000000000031</v>
      </c>
      <c r="F9" s="11">
        <v>27.592999999999943</v>
      </c>
      <c r="G9" s="11"/>
    </row>
    <row r="10" spans="1:7" x14ac:dyDescent="0.2">
      <c r="A10" s="10" t="str">
        <f>name!B9</f>
        <v>Electricity and gas</v>
      </c>
      <c r="B10" s="11">
        <v>1.5490000000000024</v>
      </c>
      <c r="C10" s="11">
        <v>2.010000000000002</v>
      </c>
      <c r="D10" s="11">
        <v>2.4569999999999985</v>
      </c>
      <c r="E10" s="11">
        <v>2.3119999999999967</v>
      </c>
      <c r="F10" s="11">
        <v>2.2559999999999953</v>
      </c>
      <c r="G10" s="11"/>
    </row>
    <row r="11" spans="1:7" x14ac:dyDescent="0.2">
      <c r="A11" s="10" t="str">
        <f>name!B10</f>
        <v>Water and sewerage</v>
      </c>
      <c r="B11" s="11">
        <v>5.0649999999999924</v>
      </c>
      <c r="C11" s="11">
        <v>6.9169999999999963</v>
      </c>
      <c r="D11" s="11">
        <v>6.3469999999999835</v>
      </c>
      <c r="E11" s="11">
        <v>6.7580000000000044</v>
      </c>
      <c r="F11" s="11">
        <v>7.4290000000000127</v>
      </c>
      <c r="G11" s="11"/>
    </row>
    <row r="12" spans="1:7" x14ac:dyDescent="0.2">
      <c r="A12" s="10" t="str">
        <f>name!B11</f>
        <v>Construction</v>
      </c>
      <c r="B12" s="11">
        <v>39.106000000000037</v>
      </c>
      <c r="C12" s="11">
        <v>49.256999999999962</v>
      </c>
      <c r="D12" s="11">
        <v>48.388000000000034</v>
      </c>
      <c r="E12" s="11">
        <v>53.021000000000022</v>
      </c>
      <c r="F12" s="11">
        <v>59.454000000000043</v>
      </c>
      <c r="G12" s="11"/>
    </row>
    <row r="13" spans="1:7" x14ac:dyDescent="0.2">
      <c r="A13" s="10" t="str">
        <f>name!B12</f>
        <v>Wholesale and retail trade</v>
      </c>
      <c r="B13" s="11">
        <v>90.436999999999927</v>
      </c>
      <c r="C13" s="11">
        <v>89.148999999999887</v>
      </c>
      <c r="D13" s="11">
        <v>91.070999999999941</v>
      </c>
      <c r="E13" s="11">
        <v>91.573999999999941</v>
      </c>
      <c r="F13" s="11">
        <v>92.221999999999952</v>
      </c>
      <c r="G13" s="11"/>
    </row>
    <row r="14" spans="1:7" x14ac:dyDescent="0.2">
      <c r="A14" s="10" t="str">
        <f>name!B13</f>
        <v>Transport and storage</v>
      </c>
      <c r="B14" s="11">
        <v>29.62600000000004</v>
      </c>
      <c r="C14" s="11">
        <v>30.773999999999983</v>
      </c>
      <c r="D14" s="11">
        <v>30.42500000000005</v>
      </c>
      <c r="E14" s="11">
        <v>32.042000000000094</v>
      </c>
      <c r="F14" s="11">
        <v>32.368000000000123</v>
      </c>
      <c r="G14" s="11"/>
    </row>
    <row r="15" spans="1:7" x14ac:dyDescent="0.2">
      <c r="A15" s="10" t="str">
        <f>name!B14</f>
        <v>Accommodation and food</v>
      </c>
      <c r="B15" s="11">
        <v>39.344999999999956</v>
      </c>
      <c r="C15" s="11">
        <v>48.673999999999978</v>
      </c>
      <c r="D15" s="11">
        <v>47.232999999999961</v>
      </c>
      <c r="E15" s="11">
        <v>50.044000000000054</v>
      </c>
      <c r="F15" s="11">
        <v>57.416000000000047</v>
      </c>
      <c r="G15" s="11"/>
    </row>
    <row r="16" spans="1:7" x14ac:dyDescent="0.2">
      <c r="A16" s="10" t="str">
        <f>name!B15</f>
        <v>Media</v>
      </c>
      <c r="B16" s="11">
        <v>5.3809999999999949</v>
      </c>
      <c r="C16" s="11">
        <v>8.7369999999999983</v>
      </c>
      <c r="D16" s="11">
        <v>7.9840000000000035</v>
      </c>
      <c r="E16" s="11">
        <v>7.7089999999999907</v>
      </c>
      <c r="F16" s="11">
        <v>7.4970000000000043</v>
      </c>
      <c r="G16" s="11"/>
    </row>
    <row r="17" spans="1:7" x14ac:dyDescent="0.2">
      <c r="A17" s="10" t="str">
        <f>name!B16</f>
        <v>Information technology</v>
      </c>
      <c r="B17" s="11">
        <v>22.279999999999959</v>
      </c>
      <c r="C17" s="11">
        <v>22.96699999999997</v>
      </c>
      <c r="D17" s="11">
        <v>22.321999999999974</v>
      </c>
      <c r="E17" s="11">
        <v>23.372</v>
      </c>
      <c r="F17" s="11">
        <v>24.478000000000037</v>
      </c>
      <c r="G17" s="11"/>
    </row>
    <row r="18" spans="1:7" x14ac:dyDescent="0.2">
      <c r="A18" s="10" t="str">
        <f>name!B17</f>
        <v>Finance and insurance</v>
      </c>
      <c r="B18" s="11">
        <v>29.036999999999974</v>
      </c>
      <c r="C18" s="11">
        <v>25.486000000000061</v>
      </c>
      <c r="D18" s="11">
        <v>27.750999999999966</v>
      </c>
      <c r="E18" s="11">
        <v>27.757999999999988</v>
      </c>
      <c r="F18" s="11">
        <v>26.870000000000047</v>
      </c>
      <c r="G18" s="11"/>
    </row>
    <row r="19" spans="1:7" x14ac:dyDescent="0.2">
      <c r="A19" s="10" t="str">
        <f>name!B18</f>
        <v>Real estate</v>
      </c>
      <c r="B19" s="11">
        <v>10.766000000000007</v>
      </c>
      <c r="C19" s="11">
        <v>11.981000000000009</v>
      </c>
      <c r="D19" s="11">
        <v>12.518999999999973</v>
      </c>
      <c r="E19" s="11">
        <v>11.010999999999976</v>
      </c>
      <c r="F19" s="11">
        <v>11.09799999999999</v>
      </c>
      <c r="G19" s="11"/>
    </row>
    <row r="20" spans="1:7" x14ac:dyDescent="0.2">
      <c r="A20" s="10" t="str">
        <f>name!B19</f>
        <v>Professional services</v>
      </c>
      <c r="B20" s="11">
        <v>62.524999999999956</v>
      </c>
      <c r="C20" s="11">
        <v>74.305000000000121</v>
      </c>
      <c r="D20" s="11">
        <v>72.465000000000117</v>
      </c>
      <c r="E20" s="11">
        <v>75.868999999999758</v>
      </c>
      <c r="F20" s="11">
        <v>81.125999999999948</v>
      </c>
      <c r="G20" s="11"/>
    </row>
    <row r="21" spans="1:7" x14ac:dyDescent="0.2">
      <c r="A21" s="10" t="str">
        <f>name!B20</f>
        <v>Support services</v>
      </c>
      <c r="B21" s="11">
        <v>56.075999999999937</v>
      </c>
      <c r="C21" s="11">
        <v>56.700000000000038</v>
      </c>
      <c r="D21" s="11">
        <v>55.1159999999999</v>
      </c>
      <c r="E21" s="11">
        <v>60.166000000000061</v>
      </c>
      <c r="F21" s="11">
        <v>65.080999999999833</v>
      </c>
      <c r="G21" s="11"/>
    </row>
    <row r="22" spans="1:7" x14ac:dyDescent="0.2">
      <c r="A22" s="10" t="str">
        <f>name!B21</f>
        <v>Public admin. and defence</v>
      </c>
      <c r="B22" s="11">
        <v>40.295999999999879</v>
      </c>
      <c r="C22" s="11">
        <v>47.369999999999884</v>
      </c>
      <c r="D22" s="11">
        <v>49.771000000000086</v>
      </c>
      <c r="E22" s="11">
        <v>49.987999999999936</v>
      </c>
      <c r="F22" s="11">
        <v>50.075999999999837</v>
      </c>
      <c r="G22" s="11"/>
    </row>
    <row r="23" spans="1:7" x14ac:dyDescent="0.2">
      <c r="A23" s="10" t="str">
        <f>name!B22</f>
        <v>Education</v>
      </c>
      <c r="B23" s="11">
        <v>57.768000000000008</v>
      </c>
      <c r="C23" s="11">
        <v>61.902000000000015</v>
      </c>
      <c r="D23" s="11">
        <v>59.386000000000102</v>
      </c>
      <c r="E23" s="11">
        <v>60.668999999999961</v>
      </c>
      <c r="F23" s="11">
        <v>64.236999999999995</v>
      </c>
      <c r="G23" s="11"/>
    </row>
    <row r="24" spans="1:7" x14ac:dyDescent="0.2">
      <c r="A24" s="10" t="str">
        <f>name!B23</f>
        <v>Health and social work</v>
      </c>
      <c r="B24" s="11">
        <v>86.805999999999813</v>
      </c>
      <c r="C24" s="11">
        <v>86.966000000000136</v>
      </c>
      <c r="D24" s="11">
        <v>83.914999999999893</v>
      </c>
      <c r="E24" s="11">
        <v>92.615999999999957</v>
      </c>
      <c r="F24" s="11">
        <v>106.12199999999987</v>
      </c>
      <c r="G24" s="11"/>
    </row>
    <row r="25" spans="1:7" x14ac:dyDescent="0.2">
      <c r="A25" s="10" t="str">
        <f>name!B24</f>
        <v>Arts and entertainment</v>
      </c>
      <c r="B25" s="11">
        <v>16.445000000000007</v>
      </c>
      <c r="C25" s="11">
        <v>18.975000000000062</v>
      </c>
      <c r="D25" s="11">
        <v>17.068999999999967</v>
      </c>
      <c r="E25" s="11">
        <v>20.111000000000022</v>
      </c>
      <c r="F25" s="11">
        <v>23.343999999999998</v>
      </c>
      <c r="G25" s="11"/>
    </row>
    <row r="26" spans="1:7" x14ac:dyDescent="0.2">
      <c r="A26" s="10" t="str">
        <f>name!B25</f>
        <v>Other services</v>
      </c>
      <c r="B26" s="11">
        <v>14.870999999999974</v>
      </c>
      <c r="C26" s="11">
        <v>16.529000000000018</v>
      </c>
      <c r="D26" s="11">
        <v>15.296000000000001</v>
      </c>
      <c r="E26" s="11">
        <v>15.854999999999972</v>
      </c>
      <c r="F26" s="11">
        <v>16.245999999999963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652.06099999999958</v>
      </c>
      <c r="C28" s="11">
        <f t="shared" ref="C28:F28" si="0">SUM(C5:C26)</f>
        <v>706.60800000000006</v>
      </c>
      <c r="D28" s="11">
        <f t="shared" si="0"/>
        <v>698.91799999999978</v>
      </c>
      <c r="E28" s="11">
        <f t="shared" si="0"/>
        <v>728.50399999999979</v>
      </c>
      <c r="F28" s="11">
        <f t="shared" si="0"/>
        <v>771.85099999999977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0.78566269106724718</v>
      </c>
      <c r="C32" s="18">
        <f t="shared" ref="C32:E32" si="1">C5/C$28*100</f>
        <v>0.83922061454158436</v>
      </c>
      <c r="D32" s="18">
        <f t="shared" si="1"/>
        <v>1.0998429000254697</v>
      </c>
      <c r="E32" s="18">
        <f t="shared" si="1"/>
        <v>1.1014352700877412</v>
      </c>
      <c r="F32" s="18">
        <f>F5/F$28*100</f>
        <v>1.0757257553595194</v>
      </c>
    </row>
    <row r="33" spans="1:6" x14ac:dyDescent="0.2">
      <c r="A33" t="str">
        <f>$A$6</f>
        <v>Mining and quarrying</v>
      </c>
      <c r="B33" s="18">
        <f t="shared" ref="B33:F53" si="2">B6/B$28*100</f>
        <v>6.7018269763105071E-2</v>
      </c>
      <c r="C33" s="18">
        <f t="shared" si="2"/>
        <v>5.2504358852432896E-2</v>
      </c>
      <c r="D33" s="18">
        <f t="shared" si="2"/>
        <v>5.3654362886633285E-2</v>
      </c>
      <c r="E33" s="18">
        <f t="shared" si="2"/>
        <v>4.1043014176998252E-2</v>
      </c>
      <c r="F33" s="18">
        <f t="shared" si="2"/>
        <v>2.7207323693303521E-2</v>
      </c>
    </row>
    <row r="34" spans="1:6" x14ac:dyDescent="0.2">
      <c r="A34" t="str">
        <f>$A$7</f>
        <v>Food drink and tobacco</v>
      </c>
      <c r="B34" s="18">
        <f t="shared" si="2"/>
        <v>0.73367369003820215</v>
      </c>
      <c r="C34" s="18">
        <f t="shared" si="2"/>
        <v>0.68298122863030342</v>
      </c>
      <c r="D34" s="18">
        <f t="shared" si="2"/>
        <v>0.7085237467056219</v>
      </c>
      <c r="E34" s="18">
        <f t="shared" si="2"/>
        <v>0.62360673379967724</v>
      </c>
      <c r="F34" s="18">
        <f t="shared" si="2"/>
        <v>0.46602258726101226</v>
      </c>
    </row>
    <row r="35" spans="1:6" x14ac:dyDescent="0.2">
      <c r="A35" t="str">
        <f>$A$8</f>
        <v>Engineering</v>
      </c>
      <c r="B35" s="18">
        <f t="shared" si="2"/>
        <v>0.92414666725965966</v>
      </c>
      <c r="C35" s="18">
        <f t="shared" si="2"/>
        <v>0.86568507574213849</v>
      </c>
      <c r="D35" s="18">
        <f t="shared" si="2"/>
        <v>0.84444813268509489</v>
      </c>
      <c r="E35" s="18">
        <f t="shared" si="2"/>
        <v>0.78475890317692243</v>
      </c>
      <c r="F35" s="18">
        <f t="shared" si="2"/>
        <v>0.62550932757747357</v>
      </c>
    </row>
    <row r="36" spans="1:6" x14ac:dyDescent="0.2">
      <c r="A36" t="str">
        <f>$A$9</f>
        <v>Rest of manufacturing</v>
      </c>
      <c r="B36" s="18">
        <f t="shared" si="2"/>
        <v>4.3419250652929797</v>
      </c>
      <c r="C36" s="18">
        <f t="shared" si="2"/>
        <v>4.3397470733419308</v>
      </c>
      <c r="D36" s="18">
        <f t="shared" si="2"/>
        <v>4.3620281635327727</v>
      </c>
      <c r="E36" s="18">
        <f t="shared" si="2"/>
        <v>3.9870748822243991</v>
      </c>
      <c r="F36" s="18">
        <f t="shared" si="2"/>
        <v>3.5749127746158198</v>
      </c>
    </row>
    <row r="37" spans="1:6" x14ac:dyDescent="0.2">
      <c r="A37" t="str">
        <f>$A$10</f>
        <v>Electricity and gas</v>
      </c>
      <c r="B37" s="18">
        <f t="shared" si="2"/>
        <v>0.23755446192917584</v>
      </c>
      <c r="C37" s="18">
        <f t="shared" si="2"/>
        <v>0.28445757761021695</v>
      </c>
      <c r="D37" s="18">
        <f t="shared" si="2"/>
        <v>0.35154338563322152</v>
      </c>
      <c r="E37" s="18">
        <f t="shared" si="2"/>
        <v>0.31736270494053531</v>
      </c>
      <c r="F37" s="18">
        <f t="shared" si="2"/>
        <v>0.29228439167663134</v>
      </c>
    </row>
    <row r="38" spans="1:6" x14ac:dyDescent="0.2">
      <c r="A38" t="str">
        <f>$A$11</f>
        <v>Water and sewerage</v>
      </c>
      <c r="B38" s="18">
        <f t="shared" si="2"/>
        <v>0.77676781773484316</v>
      </c>
      <c r="C38" s="18">
        <f t="shared" si="2"/>
        <v>0.97890202205466059</v>
      </c>
      <c r="D38" s="18">
        <f t="shared" si="2"/>
        <v>0.90811797664389604</v>
      </c>
      <c r="E38" s="18">
        <f t="shared" si="2"/>
        <v>0.92765448096372927</v>
      </c>
      <c r="F38" s="18">
        <f t="shared" si="2"/>
        <v>0.96249146532167673</v>
      </c>
    </row>
    <row r="39" spans="1:6" x14ac:dyDescent="0.2">
      <c r="A39" t="str">
        <f>$A$12</f>
        <v>Construction</v>
      </c>
      <c r="B39" s="18">
        <f t="shared" si="2"/>
        <v>5.9972916644301781</v>
      </c>
      <c r="C39" s="18">
        <f t="shared" si="2"/>
        <v>6.9709089056449915</v>
      </c>
      <c r="D39" s="18">
        <f t="shared" si="2"/>
        <v>6.9232728302891111</v>
      </c>
      <c r="E39" s="18">
        <f t="shared" si="2"/>
        <v>7.2780657347111397</v>
      </c>
      <c r="F39" s="18">
        <f t="shared" si="2"/>
        <v>7.7027820136269911</v>
      </c>
    </row>
    <row r="40" spans="1:6" x14ac:dyDescent="0.2">
      <c r="A40" t="str">
        <f>$A$13</f>
        <v>Wholesale and retail trade</v>
      </c>
      <c r="B40" s="18">
        <f t="shared" si="2"/>
        <v>13.869407923491819</v>
      </c>
      <c r="C40" s="18">
        <f t="shared" si="2"/>
        <v>12.616471933518991</v>
      </c>
      <c r="D40" s="18">
        <f t="shared" si="2"/>
        <v>13.030283953196223</v>
      </c>
      <c r="E40" s="18">
        <f t="shared" si="2"/>
        <v>12.570143746636939</v>
      </c>
      <c r="F40" s="18">
        <f t="shared" si="2"/>
        <v>11.948160979256356</v>
      </c>
    </row>
    <row r="41" spans="1:6" x14ac:dyDescent="0.2">
      <c r="A41" t="str">
        <f>$A$14</f>
        <v>Transport and storage</v>
      </c>
      <c r="B41" s="18">
        <f t="shared" si="2"/>
        <v>4.5434399542374191</v>
      </c>
      <c r="C41" s="18">
        <f t="shared" si="2"/>
        <v>4.3551728822770164</v>
      </c>
      <c r="D41" s="18">
        <f t="shared" si="2"/>
        <v>4.3531573088688607</v>
      </c>
      <c r="E41" s="18">
        <f t="shared" si="2"/>
        <v>4.3983286296300506</v>
      </c>
      <c r="F41" s="18">
        <f t="shared" si="2"/>
        <v>4.1935554919278628</v>
      </c>
    </row>
    <row r="42" spans="1:6" x14ac:dyDescent="0.2">
      <c r="A42" t="str">
        <f>$A$15</f>
        <v>Accommodation and food</v>
      </c>
      <c r="B42" s="18">
        <f t="shared" si="2"/>
        <v>6.0339446769550671</v>
      </c>
      <c r="C42" s="18">
        <f t="shared" si="2"/>
        <v>6.8884020560197419</v>
      </c>
      <c r="D42" s="18">
        <f t="shared" si="2"/>
        <v>6.7580173925982701</v>
      </c>
      <c r="E42" s="18">
        <f t="shared" si="2"/>
        <v>6.8694200718184204</v>
      </c>
      <c r="F42" s="18">
        <f t="shared" si="2"/>
        <v>7.4387414151176934</v>
      </c>
    </row>
    <row r="43" spans="1:6" x14ac:dyDescent="0.2">
      <c r="A43" t="str">
        <f>$A$16</f>
        <v>Media</v>
      </c>
      <c r="B43" s="18">
        <f t="shared" si="2"/>
        <v>0.82522954140793559</v>
      </c>
      <c r="C43" s="18">
        <f t="shared" si="2"/>
        <v>1.236470574915653</v>
      </c>
      <c r="D43" s="18">
        <f t="shared" si="2"/>
        <v>1.1423371554316826</v>
      </c>
      <c r="E43" s="18">
        <f t="shared" si="2"/>
        <v>1.0581959742156519</v>
      </c>
      <c r="F43" s="18">
        <f t="shared" si="2"/>
        <v>0.97130145585093575</v>
      </c>
    </row>
    <row r="44" spans="1:6" x14ac:dyDescent="0.2">
      <c r="A44" t="str">
        <f>$A$17</f>
        <v>Information technology</v>
      </c>
      <c r="B44" s="18">
        <f t="shared" si="2"/>
        <v>3.4168582387230599</v>
      </c>
      <c r="C44" s="18">
        <f t="shared" si="2"/>
        <v>3.2503170074496706</v>
      </c>
      <c r="D44" s="18">
        <f t="shared" si="2"/>
        <v>3.1937938356144757</v>
      </c>
      <c r="E44" s="18">
        <f t="shared" si="2"/>
        <v>3.2082184861030281</v>
      </c>
      <c r="F44" s="18">
        <f t="shared" si="2"/>
        <v>3.1713374731651629</v>
      </c>
    </row>
    <row r="45" spans="1:6" x14ac:dyDescent="0.2">
      <c r="A45" t="str">
        <f>$A$18</f>
        <v>Finance and insurance</v>
      </c>
      <c r="B45" s="18">
        <f t="shared" si="2"/>
        <v>4.453110981948007</v>
      </c>
      <c r="C45" s="18">
        <f t="shared" si="2"/>
        <v>3.6068088671512433</v>
      </c>
      <c r="D45" s="18">
        <f t="shared" si="2"/>
        <v>3.9705659319118944</v>
      </c>
      <c r="E45" s="18">
        <f t="shared" si="2"/>
        <v>3.8102742057696313</v>
      </c>
      <c r="F45" s="18">
        <f t="shared" si="2"/>
        <v>3.4812418459003167</v>
      </c>
    </row>
    <row r="46" spans="1:6" x14ac:dyDescent="0.2">
      <c r="A46" t="str">
        <f>$A$19</f>
        <v>Real estate</v>
      </c>
      <c r="B46" s="18">
        <f t="shared" si="2"/>
        <v>1.6510725223560392</v>
      </c>
      <c r="C46" s="18">
        <f t="shared" si="2"/>
        <v>1.6955652922129396</v>
      </c>
      <c r="D46" s="18">
        <f t="shared" si="2"/>
        <v>1.7911972506073643</v>
      </c>
      <c r="E46" s="18">
        <f t="shared" si="2"/>
        <v>1.5114536090398927</v>
      </c>
      <c r="F46" s="18">
        <f t="shared" si="2"/>
        <v>1.4378422778489621</v>
      </c>
    </row>
    <row r="47" spans="1:6" x14ac:dyDescent="0.2">
      <c r="A47" s="10" t="str">
        <f>$A$20</f>
        <v>Professional services</v>
      </c>
      <c r="B47" s="18">
        <f t="shared" si="2"/>
        <v>9.5888268122154212</v>
      </c>
      <c r="C47" s="18">
        <f t="shared" si="2"/>
        <v>10.515731494690142</v>
      </c>
      <c r="D47" s="18">
        <f t="shared" si="2"/>
        <v>10.368169084213047</v>
      </c>
      <c r="E47" s="18">
        <f t="shared" si="2"/>
        <v>10.414355995299927</v>
      </c>
      <c r="F47" s="18">
        <f t="shared" si="2"/>
        <v>10.5105778187759</v>
      </c>
    </row>
    <row r="48" spans="1:6" x14ac:dyDescent="0.2">
      <c r="A48" s="10" t="str">
        <f>$A$21</f>
        <v>Support services</v>
      </c>
      <c r="B48" s="18">
        <f t="shared" si="2"/>
        <v>8.5998089135832352</v>
      </c>
      <c r="C48" s="18">
        <f t="shared" si="2"/>
        <v>8.0242510699001475</v>
      </c>
      <c r="D48" s="18">
        <f t="shared" si="2"/>
        <v>7.88590363962581</v>
      </c>
      <c r="E48" s="18">
        <f t="shared" si="2"/>
        <v>8.2588427791748664</v>
      </c>
      <c r="F48" s="18">
        <f t="shared" si="2"/>
        <v>8.4318087299232438</v>
      </c>
    </row>
    <row r="49" spans="1:9" x14ac:dyDescent="0.2">
      <c r="A49" s="10" t="str">
        <f>$A$22</f>
        <v>Public admin. and defence</v>
      </c>
      <c r="B49" s="18">
        <f t="shared" si="2"/>
        <v>6.1797899276294554</v>
      </c>
      <c r="C49" s="18">
        <f t="shared" si="2"/>
        <v>6.7038584335303142</v>
      </c>
      <c r="D49" s="18">
        <f t="shared" si="2"/>
        <v>7.1211501206150221</v>
      </c>
      <c r="E49" s="18">
        <f t="shared" si="2"/>
        <v>6.8617330858855894</v>
      </c>
      <c r="F49" s="18">
        <f t="shared" si="2"/>
        <v>6.4877806726945808</v>
      </c>
    </row>
    <row r="50" spans="1:9" x14ac:dyDescent="0.2">
      <c r="A50" s="10" t="str">
        <f>$A$23</f>
        <v>Education</v>
      </c>
      <c r="B50" s="18">
        <f t="shared" si="2"/>
        <v>8.8592938390733451</v>
      </c>
      <c r="C50" s="18">
        <f t="shared" si="2"/>
        <v>8.7604442632973321</v>
      </c>
      <c r="D50" s="18">
        <f t="shared" si="2"/>
        <v>8.4968479850283032</v>
      </c>
      <c r="E50" s="18">
        <f t="shared" si="2"/>
        <v>8.3278883849642522</v>
      </c>
      <c r="F50" s="18">
        <f t="shared" si="2"/>
        <v>8.3224612004130361</v>
      </c>
    </row>
    <row r="51" spans="1:9" x14ac:dyDescent="0.2">
      <c r="A51" s="10" t="str">
        <f>$A$24</f>
        <v>Health and social work</v>
      </c>
      <c r="B51" s="18">
        <f t="shared" si="2"/>
        <v>13.312558180906366</v>
      </c>
      <c r="C51" s="18">
        <f t="shared" si="2"/>
        <v>12.307531191268728</v>
      </c>
      <c r="D51" s="18">
        <f t="shared" si="2"/>
        <v>12.00641563101822</v>
      </c>
      <c r="E51" s="18">
        <f t="shared" si="2"/>
        <v>12.71317659202969</v>
      </c>
      <c r="F51" s="18">
        <f t="shared" si="2"/>
        <v>13.749026690384531</v>
      </c>
    </row>
    <row r="52" spans="1:9" x14ac:dyDescent="0.2">
      <c r="A52" s="10" t="str">
        <f>$A$25</f>
        <v>Arts and entertainment</v>
      </c>
      <c r="B52" s="18">
        <f t="shared" si="2"/>
        <v>2.5220033095063221</v>
      </c>
      <c r="C52" s="18">
        <f t="shared" si="2"/>
        <v>2.6853644453501886</v>
      </c>
      <c r="D52" s="18">
        <f t="shared" si="2"/>
        <v>2.4422035202985146</v>
      </c>
      <c r="E52" s="18">
        <f t="shared" si="2"/>
        <v>2.7605888231224576</v>
      </c>
      <c r="F52" s="18">
        <f t="shared" si="2"/>
        <v>3.0244179252213192</v>
      </c>
    </row>
    <row r="53" spans="1:9" x14ac:dyDescent="0.2">
      <c r="A53" s="10" t="str">
        <f>$A$26</f>
        <v>Other services</v>
      </c>
      <c r="B53" s="18">
        <f t="shared" si="2"/>
        <v>2.2806148504511055</v>
      </c>
      <c r="C53" s="18">
        <f t="shared" si="2"/>
        <v>2.3392036319996401</v>
      </c>
      <c r="D53" s="18">
        <f t="shared" si="2"/>
        <v>2.1885256925705172</v>
      </c>
      <c r="E53" s="18">
        <f t="shared" si="2"/>
        <v>2.1763778922284542</v>
      </c>
      <c r="F53" s="18">
        <f t="shared" si="2"/>
        <v>2.104810384387656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and North Somerset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3.7247948095722183</v>
      </c>
      <c r="C63" s="18">
        <f>IF(AND(D$3-C$3 &lt;&gt; 0,C5&lt;&gt;0,D5&lt;&gt;0),(EXP(LN(D5/C5)/(D$3-C$3))-1)*100,0)</f>
        <v>29.629005059022106</v>
      </c>
      <c r="D63" s="18">
        <f t="shared" ref="B63:E78" si="3">IF(AND(E$3-D$3 &lt;&gt; 0,D5&lt;&gt;0,E5&lt;&gt;0),(EXP(LN(E5/D5)/(E$3-D$3))-1)*100,0)</f>
        <v>0.86182168905735157</v>
      </c>
      <c r="E63" s="18">
        <f t="shared" si="3"/>
        <v>0.34238324317756863</v>
      </c>
      <c r="F63" s="18">
        <f>IF(AND(F$3-D$3 &lt;&gt; 0,D5&lt;&gt;0,F5&lt;&gt;0),(EXP(LN(F5/D5)/(F$3-D$3))-1)*100,0)</f>
        <v>0.5152314751584619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-4.0106351166355747</v>
      </c>
      <c r="C64" s="18">
        <f t="shared" ref="C64:C78" si="4">IF(AND(D$3-C$3 &lt;&gt; 0,C6&lt;&gt;0,D6&lt;&gt;0),(EXP(LN(D6/C6)/(D$3-C$3))-1)*100,0)</f>
        <v>1.0781671159030504</v>
      </c>
      <c r="D64" s="18">
        <f t="shared" si="3"/>
        <v>-4.4285920338426816</v>
      </c>
      <c r="E64" s="18">
        <f t="shared" si="3"/>
        <v>-3.4716660103834451</v>
      </c>
      <c r="F64" s="18">
        <f t="shared" ref="F64:F84" si="5">IF(AND(F$3-D$3 &lt;&gt; 0,D6&lt;&gt;0,F6&lt;&gt;0),(EXP(LN(F6/D6)/(F$3-D$3))-1)*100,0)</f>
        <v>-3.7917012409197426</v>
      </c>
    </row>
    <row r="65" spans="1:6" x14ac:dyDescent="0.2">
      <c r="A65" t="str">
        <f>$A$7</f>
        <v>Food drink and tobacco</v>
      </c>
      <c r="B65" s="18">
        <f t="shared" si="3"/>
        <v>0.21876270105283258</v>
      </c>
      <c r="C65" s="18">
        <f t="shared" si="4"/>
        <v>2.6108578532942683</v>
      </c>
      <c r="D65" s="18">
        <f t="shared" si="3"/>
        <v>-1.7093017759726603</v>
      </c>
      <c r="E65" s="18">
        <f t="shared" si="3"/>
        <v>-2.307826948055014</v>
      </c>
      <c r="F65" s="18">
        <f t="shared" si="5"/>
        <v>-2.1087246151692662</v>
      </c>
    </row>
    <row r="66" spans="1:6" x14ac:dyDescent="0.2">
      <c r="A66" t="str">
        <f>$A$8</f>
        <v>Engineering</v>
      </c>
      <c r="B66" s="18">
        <f t="shared" si="3"/>
        <v>0.37541139874608387</v>
      </c>
      <c r="C66" s="18">
        <f t="shared" si="4"/>
        <v>-3.5147948340689905</v>
      </c>
      <c r="D66" s="18">
        <f t="shared" si="3"/>
        <v>-0.63491751111132144</v>
      </c>
      <c r="E66" s="18">
        <f t="shared" si="3"/>
        <v>-1.6759165061045023</v>
      </c>
      <c r="F66" s="18">
        <f t="shared" si="5"/>
        <v>-1.3301342996470678</v>
      </c>
    </row>
    <row r="67" spans="1:6" x14ac:dyDescent="0.2">
      <c r="A67" t="str">
        <f>$A$9</f>
        <v>Rest of manufacturing</v>
      </c>
      <c r="B67" s="18">
        <f t="shared" si="3"/>
        <v>2.0159562625970295</v>
      </c>
      <c r="C67" s="18">
        <f t="shared" si="4"/>
        <v>-0.58046632969176448</v>
      </c>
      <c r="D67" s="18">
        <f t="shared" si="3"/>
        <v>-0.96371784821721596</v>
      </c>
      <c r="E67" s="18">
        <f t="shared" si="3"/>
        <v>-0.51187207527501055</v>
      </c>
      <c r="F67" s="18">
        <f t="shared" si="5"/>
        <v>-0.66271592670730239</v>
      </c>
    </row>
    <row r="68" spans="1:6" x14ac:dyDescent="0.2">
      <c r="A68" t="str">
        <f>$A$10</f>
        <v>Electricity and gas</v>
      </c>
      <c r="B68" s="18">
        <f t="shared" si="3"/>
        <v>6.7299141060018774</v>
      </c>
      <c r="C68" s="18">
        <f t="shared" si="4"/>
        <v>22.238805970149066</v>
      </c>
      <c r="D68" s="18">
        <f t="shared" si="3"/>
        <v>-1.209192646695334</v>
      </c>
      <c r="E68" s="18">
        <f t="shared" si="3"/>
        <v>-0.24489581147079109</v>
      </c>
      <c r="F68" s="18">
        <f t="shared" si="5"/>
        <v>-0.56736941172437216</v>
      </c>
    </row>
    <row r="69" spans="1:6" x14ac:dyDescent="0.2">
      <c r="A69" t="str">
        <f>$A$11</f>
        <v>Water and sewerage</v>
      </c>
      <c r="B69" s="18">
        <f t="shared" si="3"/>
        <v>8.1022122158848742</v>
      </c>
      <c r="C69" s="18">
        <f t="shared" si="4"/>
        <v>-8.2405667196763446</v>
      </c>
      <c r="D69" s="18">
        <f t="shared" si="3"/>
        <v>1.2628014006887067</v>
      </c>
      <c r="E69" s="18">
        <f t="shared" si="3"/>
        <v>0.95113755310556325</v>
      </c>
      <c r="F69" s="18">
        <f t="shared" si="5"/>
        <v>1.0549187750938049</v>
      </c>
    </row>
    <row r="70" spans="1:6" x14ac:dyDescent="0.2">
      <c r="A70" t="str">
        <f>$A$12</f>
        <v>Construction</v>
      </c>
      <c r="B70" s="18">
        <f t="shared" si="3"/>
        <v>5.9390661716396176</v>
      </c>
      <c r="C70" s="18">
        <f t="shared" si="4"/>
        <v>-1.7642162535272732</v>
      </c>
      <c r="D70" s="18">
        <f t="shared" si="3"/>
        <v>1.8455478054121288</v>
      </c>
      <c r="E70" s="18">
        <f t="shared" si="3"/>
        <v>1.1517303530336642</v>
      </c>
      <c r="F70" s="18">
        <f t="shared" si="5"/>
        <v>1.3824760634818967</v>
      </c>
    </row>
    <row r="71" spans="1:6" x14ac:dyDescent="0.2">
      <c r="A71" t="str">
        <f>$A$13</f>
        <v>Wholesale and retail trade</v>
      </c>
      <c r="B71" s="18">
        <f t="shared" si="3"/>
        <v>-0.35796647938900472</v>
      </c>
      <c r="C71" s="18">
        <f t="shared" si="4"/>
        <v>2.1559411771304937</v>
      </c>
      <c r="D71" s="18">
        <f t="shared" si="3"/>
        <v>0.11022002788600993</v>
      </c>
      <c r="E71" s="18">
        <f t="shared" si="3"/>
        <v>7.0538118624363655E-2</v>
      </c>
      <c r="F71" s="18">
        <f t="shared" si="5"/>
        <v>8.3763673714454256E-2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0.9549766647173108</v>
      </c>
      <c r="C72" s="18">
        <f t="shared" si="4"/>
        <v>-1.1340742184959174</v>
      </c>
      <c r="D72" s="18">
        <f t="shared" si="3"/>
        <v>1.041039567112767</v>
      </c>
      <c r="E72" s="18">
        <f t="shared" si="3"/>
        <v>0.10127863421531824</v>
      </c>
      <c r="F72" s="18">
        <f t="shared" si="5"/>
        <v>0.41355707388612828</v>
      </c>
    </row>
    <row r="73" spans="1:6" x14ac:dyDescent="0.2">
      <c r="A73" t="str">
        <f>$A$15</f>
        <v>Accommodation and food</v>
      </c>
      <c r="B73" s="18">
        <f t="shared" si="6"/>
        <v>5.4634251901423125</v>
      </c>
      <c r="C73" s="18">
        <f>IF(AND(D$3-C$3 &lt;&gt; 0,C15&lt;&gt;0,D15&lt;&gt;0),(EXP(LN(D15/C15)/(D$3-C$3))-1)*100,0)</f>
        <v>-2.9605127994412173</v>
      </c>
      <c r="D73" s="18">
        <f t="shared" si="3"/>
        <v>1.162906136809605</v>
      </c>
      <c r="E73" s="18">
        <f t="shared" si="3"/>
        <v>1.383689499362295</v>
      </c>
      <c r="F73" s="18">
        <f t="shared" si="5"/>
        <v>1.310041558213082</v>
      </c>
    </row>
    <row r="74" spans="1:6" x14ac:dyDescent="0.2">
      <c r="A74" t="str">
        <f>$A$16</f>
        <v>Media</v>
      </c>
      <c r="B74" s="18">
        <f t="shared" si="6"/>
        <v>12.882036502897186</v>
      </c>
      <c r="C74" s="18">
        <f>IF(AND(D$3-C$3 &lt;&gt; 0,C16&lt;&gt;0,D16&lt;&gt;0),(EXP(LN(D16/C16)/(D$3-C$3))-1)*100,0)</f>
        <v>-8.6185189424286879</v>
      </c>
      <c r="D74" s="18">
        <f t="shared" si="3"/>
        <v>-0.6985698084864933</v>
      </c>
      <c r="E74" s="18">
        <f t="shared" si="3"/>
        <v>-0.278466929122545</v>
      </c>
      <c r="F74" s="18">
        <f t="shared" si="5"/>
        <v>-0.41869832738946622</v>
      </c>
    </row>
    <row r="75" spans="1:6" x14ac:dyDescent="0.2">
      <c r="A75" t="str">
        <f>$A$17</f>
        <v>Information technology</v>
      </c>
      <c r="B75" s="18">
        <f t="shared" si="6"/>
        <v>0.76211411786475391</v>
      </c>
      <c r="C75" s="18">
        <f t="shared" si="4"/>
        <v>-2.808377236905113</v>
      </c>
      <c r="D75" s="18">
        <f t="shared" si="3"/>
        <v>0.92355843199276588</v>
      </c>
      <c r="E75" s="18">
        <f t="shared" si="3"/>
        <v>0.46343083720001843</v>
      </c>
      <c r="F75" s="18">
        <f t="shared" si="5"/>
        <v>0.61657313971592576</v>
      </c>
    </row>
    <row r="76" spans="1:6" x14ac:dyDescent="0.2">
      <c r="A76" t="str">
        <f>$A$18</f>
        <v>Finance and insurance</v>
      </c>
      <c r="B76" s="18">
        <f t="shared" si="6"/>
        <v>-3.2084413233111397</v>
      </c>
      <c r="C76" s="18">
        <f t="shared" si="4"/>
        <v>8.8872322059165842</v>
      </c>
      <c r="D76" s="18">
        <f t="shared" si="3"/>
        <v>5.0443543123002144E-3</v>
      </c>
      <c r="E76" s="18">
        <f t="shared" si="3"/>
        <v>-0.32460864627117392</v>
      </c>
      <c r="F76" s="18">
        <f t="shared" si="5"/>
        <v>-0.21484522955083074</v>
      </c>
    </row>
    <row r="77" spans="1:6" x14ac:dyDescent="0.2">
      <c r="A77" t="str">
        <f>$A$19</f>
        <v>Real estate</v>
      </c>
      <c r="B77" s="18">
        <f t="shared" si="6"/>
        <v>2.7092772518009234</v>
      </c>
      <c r="C77" s="18">
        <f t="shared" si="4"/>
        <v>4.4904432017357943</v>
      </c>
      <c r="D77" s="18">
        <f t="shared" si="3"/>
        <v>-2.5343856410064092</v>
      </c>
      <c r="E77" s="18">
        <f t="shared" si="3"/>
        <v>7.8732365390798975E-2</v>
      </c>
      <c r="F77" s="18">
        <f t="shared" si="5"/>
        <v>-0.8000000192768808</v>
      </c>
    </row>
    <row r="78" spans="1:6" x14ac:dyDescent="0.2">
      <c r="A78" t="str">
        <f>$A$20</f>
        <v>Professional services</v>
      </c>
      <c r="B78" s="18">
        <f t="shared" si="6"/>
        <v>4.4097568865873127</v>
      </c>
      <c r="C78" s="18">
        <f t="shared" si="4"/>
        <v>-2.4762801964874459</v>
      </c>
      <c r="D78" s="18">
        <f t="shared" si="3"/>
        <v>0.92231701304259506</v>
      </c>
      <c r="E78" s="18">
        <f t="shared" si="3"/>
        <v>0.67220253519952866</v>
      </c>
      <c r="F78" s="18">
        <f t="shared" si="5"/>
        <v>0.75550507901132047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0.27704048051906405</v>
      </c>
      <c r="C79" s="18">
        <f t="shared" ref="C79:C84" si="8">IF(AND(D$3-C$3 &lt;&gt; 0,C21&lt;&gt;0,D21&lt;&gt;0),(EXP(LN(D21/C21)/(D$3-C$3))-1)*100,0)</f>
        <v>-2.7936507936510369</v>
      </c>
      <c r="D79" s="18">
        <f t="shared" ref="D79:D84" si="9">IF(AND(E$3-D$3 &lt;&gt; 0,D21&lt;&gt;0,E21&lt;&gt;0),(EXP(LN(E21/D21)/(E$3-D$3))-1)*100,0)</f>
        <v>1.7688084329435805</v>
      </c>
      <c r="E79" s="18">
        <f t="shared" ref="E79:E84" si="10">IF(AND(F$3-E$3 &lt;&gt; 0,E21&lt;&gt;0,F21&lt;&gt;0),(EXP(LN(F21/E21)/(F$3-E$3))-1)*100,0)</f>
        <v>0.78834358477632982</v>
      </c>
      <c r="F79" s="18">
        <f t="shared" si="5"/>
        <v>1.1141111223238687</v>
      </c>
    </row>
    <row r="80" spans="1:6" x14ac:dyDescent="0.2">
      <c r="A80" s="10" t="str">
        <f>$A$22</f>
        <v>Public admin. and defence</v>
      </c>
      <c r="B80" s="18">
        <f t="shared" si="7"/>
        <v>4.1262820598836569</v>
      </c>
      <c r="C80" s="18">
        <f t="shared" si="8"/>
        <v>5.0686088241507443</v>
      </c>
      <c r="D80" s="18">
        <f t="shared" si="9"/>
        <v>8.7047695129571778E-2</v>
      </c>
      <c r="E80" s="18">
        <f t="shared" si="10"/>
        <v>1.7590294649694194E-2</v>
      </c>
      <c r="F80" s="18">
        <f t="shared" si="5"/>
        <v>4.0737404118607046E-2</v>
      </c>
    </row>
    <row r="81" spans="1:6" x14ac:dyDescent="0.2">
      <c r="A81" s="10" t="str">
        <f>$A$23</f>
        <v>Education</v>
      </c>
      <c r="B81" s="18">
        <f t="shared" si="7"/>
        <v>1.7429527047870597</v>
      </c>
      <c r="C81" s="18">
        <f t="shared" si="8"/>
        <v>-4.0644890310489341</v>
      </c>
      <c r="D81" s="18">
        <f t="shared" si="9"/>
        <v>0.42840204623955103</v>
      </c>
      <c r="E81" s="18">
        <f t="shared" si="10"/>
        <v>0.57310107128298871</v>
      </c>
      <c r="F81" s="18">
        <f t="shared" si="5"/>
        <v>0.52484491276507672</v>
      </c>
    </row>
    <row r="82" spans="1:6" x14ac:dyDescent="0.2">
      <c r="A82" s="10" t="str">
        <f>$A$24</f>
        <v>Health and social work</v>
      </c>
      <c r="B82" s="18">
        <f t="shared" si="7"/>
        <v>4.6047948103633551E-2</v>
      </c>
      <c r="C82" s="18">
        <f t="shared" si="8"/>
        <v>-3.5082675988320045</v>
      </c>
      <c r="D82" s="18">
        <f t="shared" si="9"/>
        <v>1.9927459090750999</v>
      </c>
      <c r="E82" s="18">
        <f t="shared" si="10"/>
        <v>1.3705821565567433</v>
      </c>
      <c r="F82" s="18">
        <f t="shared" si="5"/>
        <v>1.5775472325139761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3.6422843755940626</v>
      </c>
      <c r="C83" s="18">
        <f t="shared" si="8"/>
        <v>-10.044795783926686</v>
      </c>
      <c r="D83" s="18">
        <f t="shared" si="9"/>
        <v>3.3344464905389337</v>
      </c>
      <c r="E83" s="18">
        <f t="shared" si="10"/>
        <v>1.5018974363081972</v>
      </c>
      <c r="F83" s="18">
        <f t="shared" si="5"/>
        <v>2.1091073944141225</v>
      </c>
    </row>
    <row r="84" spans="1:6" x14ac:dyDescent="0.2">
      <c r="A84" s="10" t="str">
        <f>$A$26</f>
        <v>Other services</v>
      </c>
      <c r="B84" s="18">
        <f t="shared" si="7"/>
        <v>2.6778110440980774</v>
      </c>
      <c r="C84" s="18">
        <f t="shared" si="8"/>
        <v>-7.459616431726146</v>
      </c>
      <c r="D84" s="18">
        <f t="shared" si="9"/>
        <v>0.72045390459154479</v>
      </c>
      <c r="E84" s="18">
        <f t="shared" si="10"/>
        <v>0.24391515656452256</v>
      </c>
      <c r="F84" s="18">
        <f t="shared" si="5"/>
        <v>0.40251036120857453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2.0287535595143291</v>
      </c>
      <c r="C86" s="18">
        <f>IF(AND(D$3-C$3 &lt;&gt; 0,C28&lt;&gt;0,D28&lt;&gt;0),(EXP(LN(D28/C28)/(D$3-C$3))-1)*100,0)</f>
        <v>-1.0882978964291801</v>
      </c>
      <c r="D86" s="18">
        <f>IF(AND(E$3-D$3 &lt;&gt; 0,D28&lt;&gt;0,E28&lt;&gt;0),(EXP(LN(E28/D28)/(E$3-D$3))-1)*100,0)</f>
        <v>0.83264116271477562</v>
      </c>
      <c r="E86" s="18">
        <f>IF(AND(F$3-E$3 &lt;&gt; 0,E28&lt;&gt;0,F28&lt;&gt;0),(EXP(LN(F28/E28)/(F$3-E$3))-1)*100,0)</f>
        <v>0.57965764943312958</v>
      </c>
      <c r="F86" s="18">
        <f>IF(AND(F$3-D$3 &lt;&gt; 0,D28&lt;&gt;0,F28&lt;&gt;0),(EXP(LN(F28/D28)/(F$3-D$3))-1)*100,0)</f>
        <v>0.66391488381216668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0.8069999999999995</v>
      </c>
      <c r="C90" s="27">
        <f>D5-C5</f>
        <v>1.7570000000000112</v>
      </c>
      <c r="D90" s="27">
        <f t="shared" si="11"/>
        <v>0.33699999999998553</v>
      </c>
      <c r="E90" s="27">
        <f t="shared" si="11"/>
        <v>0.27900000000000702</v>
      </c>
      <c r="F90" s="27">
        <f>F5-D5</f>
        <v>0.61599999999999255</v>
      </c>
    </row>
    <row r="91" spans="1:6" x14ac:dyDescent="0.2">
      <c r="A91" t="str">
        <f>$A$6</f>
        <v>Mining and quarrying</v>
      </c>
      <c r="B91" s="27">
        <f t="shared" si="11"/>
        <v>-6.6000000000001113E-2</v>
      </c>
      <c r="C91" s="27">
        <f t="shared" ref="C91:C105" si="12">D6-C6</f>
        <v>4.0000000000003366E-3</v>
      </c>
      <c r="D91" s="27">
        <f t="shared" si="11"/>
        <v>-7.6000000000000179E-2</v>
      </c>
      <c r="E91" s="27">
        <f t="shared" si="11"/>
        <v>-8.8999999999999163E-2</v>
      </c>
      <c r="F91" s="27">
        <f t="shared" ref="F91:F111" si="13">F6-D6</f>
        <v>-0.16499999999999934</v>
      </c>
    </row>
    <row r="92" spans="1:6" x14ac:dyDescent="0.2">
      <c r="A92" t="str">
        <f>$A$7</f>
        <v>Food drink and tobacco</v>
      </c>
      <c r="B92" s="27">
        <f t="shared" si="11"/>
        <v>4.2000000000016691E-2</v>
      </c>
      <c r="C92" s="27">
        <f t="shared" si="12"/>
        <v>0.12599999999998168</v>
      </c>
      <c r="D92" s="27">
        <f t="shared" si="11"/>
        <v>-0.40899999999999714</v>
      </c>
      <c r="E92" s="27">
        <f t="shared" si="11"/>
        <v>-0.94600000000000461</v>
      </c>
      <c r="F92" s="27">
        <f t="shared" si="13"/>
        <v>-1.3550000000000018</v>
      </c>
    </row>
    <row r="93" spans="1:6" x14ac:dyDescent="0.2">
      <c r="A93" t="str">
        <f>$A$8</f>
        <v>Engineering</v>
      </c>
      <c r="B93" s="27">
        <f t="shared" si="11"/>
        <v>9.1000000000004633E-2</v>
      </c>
      <c r="C93" s="27">
        <f t="shared" si="12"/>
        <v>-0.21500000000000075</v>
      </c>
      <c r="D93" s="27">
        <f t="shared" si="11"/>
        <v>-0.18500000000000405</v>
      </c>
      <c r="E93" s="27">
        <f t="shared" si="11"/>
        <v>-0.88900000000000112</v>
      </c>
      <c r="F93" s="27">
        <f t="shared" si="13"/>
        <v>-1.0740000000000052</v>
      </c>
    </row>
    <row r="94" spans="1:6" x14ac:dyDescent="0.2">
      <c r="A94" t="str">
        <f>$A$9</f>
        <v>Rest of manufacturing</v>
      </c>
      <c r="B94" s="27">
        <f t="shared" si="11"/>
        <v>2.3529999999999127</v>
      </c>
      <c r="C94" s="27">
        <f t="shared" si="12"/>
        <v>-0.17799999999997951</v>
      </c>
      <c r="D94" s="27">
        <f t="shared" si="11"/>
        <v>-1.4409999999999421</v>
      </c>
      <c r="E94" s="27">
        <f t="shared" si="11"/>
        <v>-1.4530000000000882</v>
      </c>
      <c r="F94" s="27">
        <f t="shared" si="13"/>
        <v>-2.8940000000000303</v>
      </c>
    </row>
    <row r="95" spans="1:6" x14ac:dyDescent="0.2">
      <c r="A95" t="str">
        <f>$A$10</f>
        <v>Electricity and gas</v>
      </c>
      <c r="B95" s="27">
        <f t="shared" si="11"/>
        <v>0.46099999999999963</v>
      </c>
      <c r="C95" s="27">
        <f t="shared" si="12"/>
        <v>0.44699999999999651</v>
      </c>
      <c r="D95" s="27">
        <f t="shared" si="11"/>
        <v>-0.14500000000000179</v>
      </c>
      <c r="E95" s="27">
        <f t="shared" si="11"/>
        <v>-5.6000000000001382E-2</v>
      </c>
      <c r="F95" s="27">
        <f t="shared" si="13"/>
        <v>-0.20100000000000318</v>
      </c>
    </row>
    <row r="96" spans="1:6" x14ac:dyDescent="0.2">
      <c r="A96" t="str">
        <f>$A$11</f>
        <v>Water and sewerage</v>
      </c>
      <c r="B96" s="27">
        <f t="shared" si="11"/>
        <v>1.8520000000000039</v>
      </c>
      <c r="C96" s="27">
        <f t="shared" si="12"/>
        <v>-0.57000000000001272</v>
      </c>
      <c r="D96" s="27">
        <f t="shared" si="11"/>
        <v>0.4110000000000209</v>
      </c>
      <c r="E96" s="27">
        <f t="shared" si="11"/>
        <v>0.67100000000000826</v>
      </c>
      <c r="F96" s="27">
        <f t="shared" si="13"/>
        <v>1.0820000000000292</v>
      </c>
    </row>
    <row r="97" spans="1:6" x14ac:dyDescent="0.2">
      <c r="A97" t="str">
        <f>$A$12</f>
        <v>Construction</v>
      </c>
      <c r="B97" s="27">
        <f t="shared" si="11"/>
        <v>10.150999999999925</v>
      </c>
      <c r="C97" s="27">
        <f t="shared" si="12"/>
        <v>-0.86899999999992872</v>
      </c>
      <c r="D97" s="27">
        <f t="shared" si="11"/>
        <v>4.6329999999999885</v>
      </c>
      <c r="E97" s="27">
        <f t="shared" si="11"/>
        <v>6.4330000000000211</v>
      </c>
      <c r="F97" s="27">
        <f t="shared" si="13"/>
        <v>11.06600000000001</v>
      </c>
    </row>
    <row r="98" spans="1:6" x14ac:dyDescent="0.2">
      <c r="A98" t="str">
        <f>$A$13</f>
        <v>Wholesale and retail trade</v>
      </c>
      <c r="B98" s="27">
        <f t="shared" si="11"/>
        <v>-1.2880000000000393</v>
      </c>
      <c r="C98" s="27">
        <f t="shared" si="12"/>
        <v>1.9220000000000539</v>
      </c>
      <c r="D98" s="27">
        <f t="shared" si="11"/>
        <v>0.50300000000000011</v>
      </c>
      <c r="E98" s="27">
        <f t="shared" si="11"/>
        <v>0.64800000000001035</v>
      </c>
      <c r="F98" s="27">
        <f t="shared" si="13"/>
        <v>1.1510000000000105</v>
      </c>
    </row>
    <row r="99" spans="1:6" x14ac:dyDescent="0.2">
      <c r="A99" t="str">
        <f>$A$14</f>
        <v>Transport and storage</v>
      </c>
      <c r="B99" s="27">
        <f t="shared" si="11"/>
        <v>1.1479999999999428</v>
      </c>
      <c r="C99" s="27">
        <f t="shared" si="12"/>
        <v>-0.3489999999999327</v>
      </c>
      <c r="D99" s="27">
        <f t="shared" si="11"/>
        <v>1.6170000000000435</v>
      </c>
      <c r="E99" s="27">
        <f t="shared" si="11"/>
        <v>0.32600000000002893</v>
      </c>
      <c r="F99" s="27">
        <f t="shared" si="13"/>
        <v>1.9430000000000724</v>
      </c>
    </row>
    <row r="100" spans="1:6" x14ac:dyDescent="0.2">
      <c r="A100" t="str">
        <f>$A$15</f>
        <v>Accommodation and food</v>
      </c>
      <c r="B100" s="27">
        <f t="shared" si="11"/>
        <v>9.3290000000000219</v>
      </c>
      <c r="C100" s="27">
        <f t="shared" si="12"/>
        <v>-1.4410000000000167</v>
      </c>
      <c r="D100" s="27">
        <f t="shared" si="11"/>
        <v>2.8110000000000923</v>
      </c>
      <c r="E100" s="27">
        <f t="shared" si="11"/>
        <v>7.3719999999999928</v>
      </c>
      <c r="F100" s="27">
        <f t="shared" si="13"/>
        <v>10.183000000000085</v>
      </c>
    </row>
    <row r="101" spans="1:6" x14ac:dyDescent="0.2">
      <c r="A101" t="str">
        <f>$A$16</f>
        <v>Media</v>
      </c>
      <c r="B101" s="27">
        <f t="shared" si="11"/>
        <v>3.3560000000000034</v>
      </c>
      <c r="C101" s="27">
        <f t="shared" si="12"/>
        <v>-0.75299999999999478</v>
      </c>
      <c r="D101" s="27">
        <f t="shared" si="11"/>
        <v>-0.27500000000001279</v>
      </c>
      <c r="E101" s="27">
        <f t="shared" si="11"/>
        <v>-0.21199999999998642</v>
      </c>
      <c r="F101" s="27">
        <f t="shared" si="13"/>
        <v>-0.48699999999999921</v>
      </c>
    </row>
    <row r="102" spans="1:6" x14ac:dyDescent="0.2">
      <c r="A102" t="str">
        <f>$A$17</f>
        <v>Information technology</v>
      </c>
      <c r="B102" s="27">
        <f t="shared" si="11"/>
        <v>0.68700000000001182</v>
      </c>
      <c r="C102" s="27">
        <f t="shared" si="12"/>
        <v>-0.64499999999999602</v>
      </c>
      <c r="D102" s="27">
        <f t="shared" si="11"/>
        <v>1.0500000000000256</v>
      </c>
      <c r="E102" s="27">
        <f t="shared" si="11"/>
        <v>1.1060000000000372</v>
      </c>
      <c r="F102" s="27">
        <f t="shared" si="13"/>
        <v>2.1560000000000628</v>
      </c>
    </row>
    <row r="103" spans="1:6" x14ac:dyDescent="0.2">
      <c r="A103" t="str">
        <f>$A$18</f>
        <v>Finance and insurance</v>
      </c>
      <c r="B103" s="27">
        <f t="shared" si="11"/>
        <v>-3.5509999999999131</v>
      </c>
      <c r="C103" s="27">
        <f t="shared" si="12"/>
        <v>2.2649999999999046</v>
      </c>
      <c r="D103" s="27">
        <f t="shared" si="11"/>
        <v>7.0000000000227658E-3</v>
      </c>
      <c r="E103" s="27">
        <f t="shared" si="11"/>
        <v>-0.88799999999994128</v>
      </c>
      <c r="F103" s="27">
        <f t="shared" si="13"/>
        <v>-0.88099999999991851</v>
      </c>
    </row>
    <row r="104" spans="1:6" x14ac:dyDescent="0.2">
      <c r="A104" t="str">
        <f>$A$19</f>
        <v>Real estate</v>
      </c>
      <c r="B104" s="27">
        <f t="shared" si="11"/>
        <v>1.2150000000000016</v>
      </c>
      <c r="C104" s="27">
        <f t="shared" si="12"/>
        <v>0.53799999999996473</v>
      </c>
      <c r="D104" s="27">
        <f t="shared" si="11"/>
        <v>-1.5079999999999973</v>
      </c>
      <c r="E104" s="27">
        <f t="shared" si="11"/>
        <v>8.7000000000013955E-2</v>
      </c>
      <c r="F104" s="27">
        <f t="shared" si="13"/>
        <v>-1.4209999999999834</v>
      </c>
    </row>
    <row r="105" spans="1:6" x14ac:dyDescent="0.2">
      <c r="A105" t="str">
        <f>$A$20</f>
        <v>Professional services</v>
      </c>
      <c r="B105" s="27">
        <f t="shared" si="11"/>
        <v>11.780000000000165</v>
      </c>
      <c r="C105" s="27">
        <f t="shared" si="12"/>
        <v>-1.8400000000000034</v>
      </c>
      <c r="D105" s="27">
        <f t="shared" si="11"/>
        <v>3.4039999999996411</v>
      </c>
      <c r="E105" s="27">
        <f t="shared" si="11"/>
        <v>5.2570000000001897</v>
      </c>
      <c r="F105" s="27">
        <f t="shared" si="13"/>
        <v>8.6609999999998308</v>
      </c>
    </row>
    <row r="106" spans="1:6" x14ac:dyDescent="0.2">
      <c r="A106" s="10" t="str">
        <f>$A$21</f>
        <v>Support services</v>
      </c>
      <c r="B106" s="27">
        <f t="shared" ref="B106:B111" si="14">C21-B21</f>
        <v>0.62400000000010181</v>
      </c>
      <c r="C106" s="27">
        <f t="shared" ref="C106:C111" si="15">D21-C21</f>
        <v>-1.5840000000001382</v>
      </c>
      <c r="D106" s="27">
        <f t="shared" ref="D106:D111" si="16">E21-D21</f>
        <v>5.0500000000001606</v>
      </c>
      <c r="E106" s="27">
        <f t="shared" ref="E106:E111" si="17">F21-E21</f>
        <v>4.9149999999997718</v>
      </c>
      <c r="F106" s="27">
        <f t="shared" si="13"/>
        <v>9.9649999999999324</v>
      </c>
    </row>
    <row r="107" spans="1:6" x14ac:dyDescent="0.2">
      <c r="A107" s="10" t="str">
        <f>$A$22</f>
        <v>Public admin. and defence</v>
      </c>
      <c r="B107" s="27">
        <f t="shared" si="14"/>
        <v>7.0740000000000052</v>
      </c>
      <c r="C107" s="27">
        <f t="shared" si="15"/>
        <v>2.4010000000002023</v>
      </c>
      <c r="D107" s="27">
        <f t="shared" si="16"/>
        <v>0.21699999999984954</v>
      </c>
      <c r="E107" s="27">
        <f t="shared" si="17"/>
        <v>8.799999999990149E-2</v>
      </c>
      <c r="F107" s="27">
        <f t="shared" si="13"/>
        <v>0.30499999999975103</v>
      </c>
    </row>
    <row r="108" spans="1:6" x14ac:dyDescent="0.2">
      <c r="A108" s="10" t="str">
        <f>$A$23</f>
        <v>Education</v>
      </c>
      <c r="B108" s="27">
        <f t="shared" si="14"/>
        <v>4.1340000000000074</v>
      </c>
      <c r="C108" s="27">
        <f t="shared" si="15"/>
        <v>-2.515999999999913</v>
      </c>
      <c r="D108" s="27">
        <f t="shared" si="16"/>
        <v>1.2829999999998591</v>
      </c>
      <c r="E108" s="27">
        <f t="shared" si="17"/>
        <v>3.5680000000000334</v>
      </c>
      <c r="F108" s="27">
        <f t="shared" si="13"/>
        <v>4.8509999999998925</v>
      </c>
    </row>
    <row r="109" spans="1:6" x14ac:dyDescent="0.2">
      <c r="A109" s="10" t="str">
        <f>$A$24</f>
        <v>Health and social work</v>
      </c>
      <c r="B109" s="27">
        <f t="shared" si="14"/>
        <v>0.16000000000032344</v>
      </c>
      <c r="C109" s="27">
        <f t="shared" si="15"/>
        <v>-3.0510000000002435</v>
      </c>
      <c r="D109" s="27">
        <f t="shared" si="16"/>
        <v>8.7010000000000645</v>
      </c>
      <c r="E109" s="27">
        <f t="shared" si="17"/>
        <v>13.505999999999915</v>
      </c>
      <c r="F109" s="27">
        <f t="shared" si="13"/>
        <v>22.206999999999979</v>
      </c>
    </row>
    <row r="110" spans="1:6" x14ac:dyDescent="0.2">
      <c r="A110" s="10" t="str">
        <f>$A$25</f>
        <v>Arts and entertainment</v>
      </c>
      <c r="B110" s="27">
        <f t="shared" si="14"/>
        <v>2.5300000000000544</v>
      </c>
      <c r="C110" s="27">
        <f t="shared" si="15"/>
        <v>-1.9060000000000947</v>
      </c>
      <c r="D110" s="27">
        <f t="shared" si="16"/>
        <v>3.0420000000000549</v>
      </c>
      <c r="E110" s="27">
        <f t="shared" si="17"/>
        <v>3.2329999999999757</v>
      </c>
      <c r="F110" s="27">
        <f t="shared" si="13"/>
        <v>6.2750000000000306</v>
      </c>
    </row>
    <row r="111" spans="1:6" x14ac:dyDescent="0.2">
      <c r="A111" s="10" t="str">
        <f>$A$26</f>
        <v>Other services</v>
      </c>
      <c r="B111" s="27">
        <f t="shared" si="14"/>
        <v>1.6580000000000439</v>
      </c>
      <c r="C111" s="27">
        <f t="shared" si="15"/>
        <v>-1.2330000000000165</v>
      </c>
      <c r="D111" s="27">
        <f t="shared" si="16"/>
        <v>0.55899999999997085</v>
      </c>
      <c r="E111" s="27">
        <f t="shared" si="17"/>
        <v>0.39099999999999113</v>
      </c>
      <c r="F111" s="27">
        <f t="shared" si="13"/>
        <v>0.94999999999996199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54.54700000000048</v>
      </c>
      <c r="C113" s="29">
        <f>D28-C28</f>
        <v>-7.6900000000002819</v>
      </c>
      <c r="D113" s="29">
        <f>E28-D28</f>
        <v>29.586000000000013</v>
      </c>
      <c r="E113" s="29">
        <f>F28-E28</f>
        <v>43.34699999999998</v>
      </c>
      <c r="F113" s="29">
        <f>F28-D28</f>
        <v>72.932999999999993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 and North Somerset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12.173999999999994</v>
      </c>
      <c r="C7" s="31">
        <f>'Ind T1'!C7</f>
        <v>15.227999999999996</v>
      </c>
      <c r="D7" s="31">
        <f>'Ind T1'!D7</f>
        <v>16.865999999999993</v>
      </c>
      <c r="E7" s="31">
        <f>'Ind T1'!E7</f>
        <v>17.392999999999994</v>
      </c>
      <c r="F7" s="31">
        <f>'Ind T1'!F7</f>
        <v>18.198000000000011</v>
      </c>
      <c r="H7" s="31">
        <f>C7-B7</f>
        <v>3.054000000000002</v>
      </c>
      <c r="I7" s="31">
        <f>D7-C7</f>
        <v>1.6379999999999963</v>
      </c>
      <c r="J7" s="31">
        <f>E7-D7</f>
        <v>0.52700000000000102</v>
      </c>
      <c r="K7" s="31">
        <f>F7-E7</f>
        <v>0.80500000000001748</v>
      </c>
      <c r="L7" s="31">
        <f>F7-D7</f>
        <v>1.3320000000000185</v>
      </c>
    </row>
    <row r="8" spans="1:12" x14ac:dyDescent="0.2">
      <c r="A8" t="str">
        <f>'Ind T2'!A5</f>
        <v>Agriculture</v>
      </c>
      <c r="B8" s="32">
        <f>'Ind T2'!B5</f>
        <v>5.1229999999999993</v>
      </c>
      <c r="C8" s="32">
        <f>'Ind T2'!C5</f>
        <v>5.9299999999999988</v>
      </c>
      <c r="D8" s="32">
        <f>'Ind T2'!D5</f>
        <v>7.68700000000001</v>
      </c>
      <c r="E8" s="32">
        <f>'Ind T2'!E5</f>
        <v>8.0239999999999956</v>
      </c>
      <c r="F8" s="32">
        <f>'Ind T2'!F5</f>
        <v>8.3030000000000026</v>
      </c>
      <c r="H8" s="11">
        <f t="shared" ref="H8:H40" si="0">C8-B8</f>
        <v>0.8069999999999995</v>
      </c>
      <c r="I8" s="31">
        <f t="shared" ref="I8:I38" si="1">D8-C8</f>
        <v>1.7570000000000112</v>
      </c>
      <c r="J8" s="11">
        <f t="shared" ref="J8:J38" si="2">E8-D8</f>
        <v>0.33699999999998553</v>
      </c>
      <c r="K8" s="11">
        <f t="shared" ref="K8:K38" si="3">F8-E8</f>
        <v>0.27900000000000702</v>
      </c>
      <c r="L8" s="31">
        <f t="shared" ref="L8:L40" si="4">F8-D8</f>
        <v>0.61599999999999255</v>
      </c>
    </row>
    <row r="9" spans="1:12" x14ac:dyDescent="0.2">
      <c r="A9" t="str">
        <f>'Ind T2'!A6</f>
        <v>Mining and quarrying</v>
      </c>
      <c r="B9" s="32">
        <f>'Ind T2'!B6</f>
        <v>0.43700000000000022</v>
      </c>
      <c r="C9" s="32">
        <f>'Ind T2'!C6</f>
        <v>0.37099999999999911</v>
      </c>
      <c r="D9" s="32">
        <f>'Ind T2'!D6</f>
        <v>0.37499999999999944</v>
      </c>
      <c r="E9" s="32">
        <f>'Ind T2'!E6</f>
        <v>0.29899999999999927</v>
      </c>
      <c r="F9" s="32">
        <f>'Ind T2'!F6</f>
        <v>0.2100000000000001</v>
      </c>
      <c r="H9" s="11">
        <f t="shared" si="0"/>
        <v>-6.6000000000001113E-2</v>
      </c>
      <c r="I9" s="31">
        <f t="shared" si="1"/>
        <v>4.0000000000003366E-3</v>
      </c>
      <c r="J9" s="11">
        <f t="shared" si="2"/>
        <v>-7.6000000000000179E-2</v>
      </c>
      <c r="K9" s="11">
        <f t="shared" si="3"/>
        <v>-8.8999999999999163E-2</v>
      </c>
      <c r="L9" s="31">
        <f t="shared" si="4"/>
        <v>-0.16499999999999934</v>
      </c>
    </row>
    <row r="10" spans="1:12" x14ac:dyDescent="0.2">
      <c r="A10" t="str">
        <f>'Ind T2'!A10</f>
        <v>Electricity and gas</v>
      </c>
      <c r="B10" s="32">
        <f>'Ind T2'!B10</f>
        <v>1.5490000000000024</v>
      </c>
      <c r="C10" s="32">
        <f>'Ind T2'!C10</f>
        <v>2.010000000000002</v>
      </c>
      <c r="D10" s="32">
        <f>'Ind T2'!D10</f>
        <v>2.4569999999999985</v>
      </c>
      <c r="E10" s="32">
        <f>'Ind T2'!E10</f>
        <v>2.3119999999999967</v>
      </c>
      <c r="F10" s="32">
        <f>'Ind T2'!F10</f>
        <v>2.2559999999999953</v>
      </c>
      <c r="H10" s="11">
        <f t="shared" si="0"/>
        <v>0.46099999999999963</v>
      </c>
      <c r="I10" s="31">
        <f t="shared" si="1"/>
        <v>0.44699999999999651</v>
      </c>
      <c r="J10" s="11">
        <f t="shared" si="2"/>
        <v>-0.14500000000000179</v>
      </c>
      <c r="K10" s="11">
        <f t="shared" si="3"/>
        <v>-5.6000000000001382E-2</v>
      </c>
      <c r="L10" s="31">
        <f t="shared" si="4"/>
        <v>-0.20100000000000318</v>
      </c>
    </row>
    <row r="11" spans="1:12" x14ac:dyDescent="0.2">
      <c r="A11" t="str">
        <f>'Ind T2'!A11</f>
        <v>Water and sewerage</v>
      </c>
      <c r="B11" s="32">
        <f>'Ind T2'!B11</f>
        <v>5.0649999999999924</v>
      </c>
      <c r="C11" s="32">
        <f>'Ind T2'!C11</f>
        <v>6.9169999999999963</v>
      </c>
      <c r="D11" s="32">
        <f>'Ind T2'!D11</f>
        <v>6.3469999999999835</v>
      </c>
      <c r="E11" s="32">
        <f>'Ind T2'!E11</f>
        <v>6.7580000000000044</v>
      </c>
      <c r="F11" s="32">
        <f>'Ind T2'!F11</f>
        <v>7.4290000000000127</v>
      </c>
      <c r="H11" s="11">
        <f t="shared" ref="H11" si="5">C11-B11</f>
        <v>1.8520000000000039</v>
      </c>
      <c r="I11" s="31">
        <f t="shared" ref="I11" si="6">D11-C11</f>
        <v>-0.57000000000001272</v>
      </c>
      <c r="J11" s="11">
        <f t="shared" ref="J11" si="7">E11-D11</f>
        <v>0.4110000000000209</v>
      </c>
      <c r="K11" s="11">
        <f t="shared" ref="K11" si="8">F11-E11</f>
        <v>0.67100000000000826</v>
      </c>
      <c r="L11" s="31">
        <f t="shared" si="4"/>
        <v>1.0820000000000292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39.122000000000043</v>
      </c>
      <c r="C13" s="31">
        <f>'Ind T1'!C8</f>
        <v>41.607999999999976</v>
      </c>
      <c r="D13" s="31">
        <f>'Ind T1'!D8</f>
        <v>41.34099999999998</v>
      </c>
      <c r="E13" s="31">
        <f>'Ind T1'!E8</f>
        <v>39.30600000000004</v>
      </c>
      <c r="F13" s="31">
        <f>'Ind T1'!F8</f>
        <v>36.017999999999944</v>
      </c>
      <c r="H13" s="31">
        <f t="shared" si="0"/>
        <v>2.4859999999999332</v>
      </c>
      <c r="I13" s="31">
        <f t="shared" si="1"/>
        <v>-0.26699999999999591</v>
      </c>
      <c r="J13" s="31">
        <f t="shared" si="2"/>
        <v>-2.0349999999999397</v>
      </c>
      <c r="K13" s="31">
        <f t="shared" si="3"/>
        <v>-3.2880000000000962</v>
      </c>
      <c r="L13" s="31">
        <f t="shared" si="4"/>
        <v>-5.3230000000000359</v>
      </c>
    </row>
    <row r="14" spans="1:12" x14ac:dyDescent="0.2">
      <c r="A14" t="str">
        <f>'Ind T2'!A7</f>
        <v>Food drink and tobacco</v>
      </c>
      <c r="B14" s="32">
        <f>'Ind T2'!B7</f>
        <v>4.783999999999998</v>
      </c>
      <c r="C14" s="32">
        <f>'Ind T2'!C7</f>
        <v>4.8260000000000147</v>
      </c>
      <c r="D14" s="32">
        <f>'Ind T2'!D7</f>
        <v>4.9519999999999964</v>
      </c>
      <c r="E14" s="32">
        <f>'Ind T2'!E7</f>
        <v>4.5429999999999993</v>
      </c>
      <c r="F14" s="32">
        <f>'Ind T2'!F7</f>
        <v>3.5969999999999946</v>
      </c>
      <c r="H14" s="11">
        <f t="shared" si="0"/>
        <v>4.2000000000016691E-2</v>
      </c>
      <c r="I14" s="31">
        <f t="shared" si="1"/>
        <v>0.12599999999998168</v>
      </c>
      <c r="J14" s="11">
        <f t="shared" si="2"/>
        <v>-0.40899999999999714</v>
      </c>
      <c r="K14" s="11">
        <f t="shared" si="3"/>
        <v>-0.94600000000000461</v>
      </c>
      <c r="L14" s="31">
        <f t="shared" si="4"/>
        <v>-1.3550000000000018</v>
      </c>
    </row>
    <row r="15" spans="1:12" x14ac:dyDescent="0.2">
      <c r="A15" t="str">
        <f>'Ind T2'!A8</f>
        <v>Engineering</v>
      </c>
      <c r="B15" s="32">
        <f>'Ind T2'!B8</f>
        <v>6.026000000000006</v>
      </c>
      <c r="C15" s="32">
        <f>'Ind T2'!C8</f>
        <v>6.1170000000000107</v>
      </c>
      <c r="D15" s="32">
        <f>'Ind T2'!D8</f>
        <v>5.9020000000000099</v>
      </c>
      <c r="E15" s="32">
        <f>'Ind T2'!E8</f>
        <v>5.7170000000000059</v>
      </c>
      <c r="F15" s="32">
        <f>'Ind T2'!F8</f>
        <v>4.8280000000000047</v>
      </c>
      <c r="H15" s="11">
        <f t="shared" si="0"/>
        <v>9.1000000000004633E-2</v>
      </c>
      <c r="I15" s="31">
        <f t="shared" si="1"/>
        <v>-0.21500000000000075</v>
      </c>
      <c r="J15" s="11">
        <f t="shared" si="2"/>
        <v>-0.18500000000000405</v>
      </c>
      <c r="K15" s="11">
        <f t="shared" si="3"/>
        <v>-0.88900000000000112</v>
      </c>
      <c r="L15" s="31">
        <f t="shared" si="4"/>
        <v>-1.0740000000000052</v>
      </c>
    </row>
    <row r="16" spans="1:12" x14ac:dyDescent="0.2">
      <c r="A16" t="str">
        <f>'Ind T2'!A9</f>
        <v>Rest of manufacturing</v>
      </c>
      <c r="B16" s="32">
        <f>'Ind T2'!B9</f>
        <v>28.31200000000004</v>
      </c>
      <c r="C16" s="32">
        <f>'Ind T2'!C9</f>
        <v>30.664999999999953</v>
      </c>
      <c r="D16" s="32">
        <f>'Ind T2'!D9</f>
        <v>30.486999999999973</v>
      </c>
      <c r="E16" s="32">
        <f>'Ind T2'!E9</f>
        <v>29.046000000000031</v>
      </c>
      <c r="F16" s="32">
        <f>'Ind T2'!F9</f>
        <v>27.592999999999943</v>
      </c>
      <c r="H16" s="11">
        <f t="shared" si="0"/>
        <v>2.3529999999999127</v>
      </c>
      <c r="I16" s="31">
        <f t="shared" si="1"/>
        <v>-0.17799999999997951</v>
      </c>
      <c r="J16" s="11">
        <f t="shared" si="2"/>
        <v>-1.4409999999999421</v>
      </c>
      <c r="K16" s="11">
        <f t="shared" si="3"/>
        <v>-1.4530000000000882</v>
      </c>
      <c r="L16" s="31">
        <f t="shared" si="4"/>
        <v>-2.8940000000000303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39.106000000000037</v>
      </c>
      <c r="C18" s="31">
        <f>'Ind T1'!C9</f>
        <v>49.256999999999962</v>
      </c>
      <c r="D18" s="31">
        <f>'Ind T1'!D9</f>
        <v>48.388000000000034</v>
      </c>
      <c r="E18" s="31">
        <f>'Ind T1'!E9</f>
        <v>53.021000000000022</v>
      </c>
      <c r="F18" s="31">
        <f>'Ind T1'!F9</f>
        <v>59.454000000000043</v>
      </c>
      <c r="H18" s="31">
        <f t="shared" si="0"/>
        <v>10.150999999999925</v>
      </c>
      <c r="I18" s="31">
        <f t="shared" si="1"/>
        <v>-0.86899999999992872</v>
      </c>
      <c r="J18" s="31">
        <f t="shared" si="2"/>
        <v>4.6329999999999885</v>
      </c>
      <c r="K18" s="31">
        <f t="shared" si="3"/>
        <v>6.4330000000000211</v>
      </c>
      <c r="L18" s="31">
        <f t="shared" si="4"/>
        <v>11.06600000000001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159.4079999999999</v>
      </c>
      <c r="C20" s="31">
        <f>'Ind T1'!C10</f>
        <v>168.59699999999987</v>
      </c>
      <c r="D20" s="31">
        <f>'Ind T1'!D10</f>
        <v>168.72899999999996</v>
      </c>
      <c r="E20" s="31">
        <f>'Ind T1'!E10</f>
        <v>173.66000000000008</v>
      </c>
      <c r="F20" s="31">
        <f>'Ind T1'!F10</f>
        <v>182.00600000000011</v>
      </c>
      <c r="H20" s="31">
        <f t="shared" si="0"/>
        <v>9.1889999999999645</v>
      </c>
      <c r="I20" s="31">
        <f t="shared" si="1"/>
        <v>0.13200000000009027</v>
      </c>
      <c r="J20" s="31">
        <f t="shared" si="2"/>
        <v>4.9310000000001253</v>
      </c>
      <c r="K20" s="31">
        <f t="shared" si="3"/>
        <v>8.3460000000000321</v>
      </c>
      <c r="L20" s="31">
        <f t="shared" si="4"/>
        <v>13.277000000000157</v>
      </c>
    </row>
    <row r="21" spans="1:12" x14ac:dyDescent="0.2">
      <c r="A21" s="10" t="str">
        <f>'Ind T2'!A13</f>
        <v>Wholesale and retail trade</v>
      </c>
      <c r="B21" s="32">
        <f>'Ind T2'!B13</f>
        <v>90.436999999999927</v>
      </c>
      <c r="C21" s="32">
        <f>'Ind T2'!C13</f>
        <v>89.148999999999887</v>
      </c>
      <c r="D21" s="32">
        <f>'Ind T2'!D13</f>
        <v>91.070999999999941</v>
      </c>
      <c r="E21" s="32">
        <f>'Ind T2'!E13</f>
        <v>91.573999999999941</v>
      </c>
      <c r="F21" s="32">
        <f>'Ind T2'!F13</f>
        <v>92.221999999999952</v>
      </c>
      <c r="H21" s="11">
        <f t="shared" si="0"/>
        <v>-1.2880000000000393</v>
      </c>
      <c r="I21" s="31">
        <f t="shared" si="1"/>
        <v>1.9220000000000539</v>
      </c>
      <c r="J21" s="11">
        <f t="shared" si="2"/>
        <v>0.50300000000000011</v>
      </c>
      <c r="K21" s="11">
        <f t="shared" si="3"/>
        <v>0.64800000000001035</v>
      </c>
      <c r="L21" s="31">
        <f t="shared" si="4"/>
        <v>1.1510000000000105</v>
      </c>
    </row>
    <row r="22" spans="1:12" x14ac:dyDescent="0.2">
      <c r="A22" s="10" t="str">
        <f>'Ind T2'!A14</f>
        <v>Transport and storage</v>
      </c>
      <c r="B22" s="32">
        <f>'Ind T2'!B14</f>
        <v>29.62600000000004</v>
      </c>
      <c r="C22" s="32">
        <f>'Ind T2'!C14</f>
        <v>30.773999999999983</v>
      </c>
      <c r="D22" s="32">
        <f>'Ind T2'!D14</f>
        <v>30.42500000000005</v>
      </c>
      <c r="E22" s="32">
        <f>'Ind T2'!E14</f>
        <v>32.042000000000094</v>
      </c>
      <c r="F22" s="32">
        <f>'Ind T2'!F14</f>
        <v>32.368000000000123</v>
      </c>
      <c r="H22" s="11">
        <f t="shared" si="0"/>
        <v>1.1479999999999428</v>
      </c>
      <c r="I22" s="31">
        <f t="shared" si="1"/>
        <v>-0.3489999999999327</v>
      </c>
      <c r="J22" s="11">
        <f t="shared" si="2"/>
        <v>1.6170000000000435</v>
      </c>
      <c r="K22" s="11">
        <f t="shared" si="3"/>
        <v>0.32600000000002893</v>
      </c>
      <c r="L22" s="31">
        <f t="shared" si="4"/>
        <v>1.9430000000000724</v>
      </c>
    </row>
    <row r="23" spans="1:12" x14ac:dyDescent="0.2">
      <c r="A23" s="10" t="str">
        <f>'Ind T2'!A15</f>
        <v>Accommodation and food</v>
      </c>
      <c r="B23" s="32">
        <f>'Ind T2'!B15</f>
        <v>39.344999999999956</v>
      </c>
      <c r="C23" s="32">
        <f>'Ind T2'!C15</f>
        <v>48.673999999999978</v>
      </c>
      <c r="D23" s="32">
        <f>'Ind T2'!D15</f>
        <v>47.232999999999961</v>
      </c>
      <c r="E23" s="32">
        <f>'Ind T2'!E15</f>
        <v>50.044000000000054</v>
      </c>
      <c r="F23" s="32">
        <f>'Ind T2'!F15</f>
        <v>57.416000000000047</v>
      </c>
      <c r="H23" s="11">
        <f t="shared" si="0"/>
        <v>9.3290000000000219</v>
      </c>
      <c r="I23" s="31">
        <f t="shared" si="1"/>
        <v>-1.4410000000000167</v>
      </c>
      <c r="J23" s="11">
        <f t="shared" si="2"/>
        <v>2.8110000000000923</v>
      </c>
      <c r="K23" s="11">
        <f t="shared" si="3"/>
        <v>7.3719999999999928</v>
      </c>
      <c r="L23" s="31">
        <f t="shared" si="4"/>
        <v>10.183000000000085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217.3809999999998</v>
      </c>
      <c r="C25" s="31">
        <f>'Ind T1'!C11</f>
        <v>235.68000000000029</v>
      </c>
      <c r="D25" s="31">
        <f>'Ind T1'!D11</f>
        <v>230.52199999999991</v>
      </c>
      <c r="E25" s="31">
        <f>'Ind T1'!E11</f>
        <v>241.85099999999974</v>
      </c>
      <c r="F25" s="31">
        <f>'Ind T1'!F11</f>
        <v>255.73999999999981</v>
      </c>
      <c r="H25" s="31">
        <f t="shared" si="0"/>
        <v>18.29900000000049</v>
      </c>
      <c r="I25" s="31">
        <f t="shared" si="1"/>
        <v>-5.1580000000003849</v>
      </c>
      <c r="J25" s="31">
        <f t="shared" si="2"/>
        <v>11.328999999999837</v>
      </c>
      <c r="K25" s="31">
        <f t="shared" si="3"/>
        <v>13.889000000000067</v>
      </c>
      <c r="L25" s="31">
        <f t="shared" si="4"/>
        <v>25.217999999999904</v>
      </c>
    </row>
    <row r="26" spans="1:12" x14ac:dyDescent="0.2">
      <c r="A26" s="10" t="str">
        <f>'Ind T2'!A16</f>
        <v>Media</v>
      </c>
      <c r="B26" s="11">
        <f>'Ind T2'!B16</f>
        <v>5.3809999999999949</v>
      </c>
      <c r="C26" s="11">
        <f>'Ind T2'!C16</f>
        <v>8.7369999999999983</v>
      </c>
      <c r="D26" s="11">
        <f>'Ind T2'!D16</f>
        <v>7.9840000000000035</v>
      </c>
      <c r="E26" s="11">
        <f>'Ind T2'!E16</f>
        <v>7.7089999999999907</v>
      </c>
      <c r="F26" s="11">
        <f>'Ind T2'!F16</f>
        <v>7.4970000000000043</v>
      </c>
      <c r="H26" s="11">
        <f t="shared" si="0"/>
        <v>3.3560000000000034</v>
      </c>
      <c r="I26" s="31">
        <f t="shared" si="1"/>
        <v>-0.75299999999999478</v>
      </c>
      <c r="J26" s="11">
        <f t="shared" si="2"/>
        <v>-0.27500000000001279</v>
      </c>
      <c r="K26" s="11">
        <f t="shared" si="3"/>
        <v>-0.21199999999998642</v>
      </c>
      <c r="L26" s="31">
        <f t="shared" si="4"/>
        <v>-0.48699999999999921</v>
      </c>
    </row>
    <row r="27" spans="1:12" x14ac:dyDescent="0.2">
      <c r="A27" s="10" t="str">
        <f>'Ind T2'!A17</f>
        <v>Information technology</v>
      </c>
      <c r="B27" s="11">
        <f>'Ind T2'!B17</f>
        <v>22.279999999999959</v>
      </c>
      <c r="C27" s="11">
        <f>'Ind T2'!C17</f>
        <v>22.96699999999997</v>
      </c>
      <c r="D27" s="11">
        <f>'Ind T2'!D17</f>
        <v>22.321999999999974</v>
      </c>
      <c r="E27" s="11">
        <f>'Ind T2'!E17</f>
        <v>23.372</v>
      </c>
      <c r="F27" s="11">
        <f>'Ind T2'!F17</f>
        <v>24.478000000000037</v>
      </c>
      <c r="H27" s="11">
        <f t="shared" si="0"/>
        <v>0.68700000000001182</v>
      </c>
      <c r="I27" s="31">
        <f t="shared" si="1"/>
        <v>-0.64499999999999602</v>
      </c>
      <c r="J27" s="11">
        <f t="shared" si="2"/>
        <v>1.0500000000000256</v>
      </c>
      <c r="K27" s="11">
        <f t="shared" si="3"/>
        <v>1.1060000000000372</v>
      </c>
      <c r="L27" s="31">
        <f t="shared" si="4"/>
        <v>2.1560000000000628</v>
      </c>
    </row>
    <row r="28" spans="1:12" x14ac:dyDescent="0.2">
      <c r="A28" s="10" t="str">
        <f>'Ind T2'!A18</f>
        <v>Finance and insurance</v>
      </c>
      <c r="B28" s="11">
        <f>'Ind T2'!B18</f>
        <v>29.036999999999974</v>
      </c>
      <c r="C28" s="11">
        <f>'Ind T2'!C18</f>
        <v>25.486000000000061</v>
      </c>
      <c r="D28" s="11">
        <f>'Ind T2'!D18</f>
        <v>27.750999999999966</v>
      </c>
      <c r="E28" s="11">
        <f>'Ind T2'!E18</f>
        <v>27.757999999999988</v>
      </c>
      <c r="F28" s="11">
        <f>'Ind T2'!F18</f>
        <v>26.870000000000047</v>
      </c>
      <c r="H28" s="11">
        <f t="shared" si="0"/>
        <v>-3.5509999999999131</v>
      </c>
      <c r="I28" s="31">
        <f t="shared" si="1"/>
        <v>2.2649999999999046</v>
      </c>
      <c r="J28" s="11">
        <f t="shared" si="2"/>
        <v>7.0000000000227658E-3</v>
      </c>
      <c r="K28" s="11">
        <f t="shared" si="3"/>
        <v>-0.88799999999994128</v>
      </c>
      <c r="L28" s="31">
        <f t="shared" si="4"/>
        <v>-0.88099999999991851</v>
      </c>
    </row>
    <row r="29" spans="1:12" x14ac:dyDescent="0.2">
      <c r="A29" s="10" t="str">
        <f>'Ind T2'!A19</f>
        <v>Real estate</v>
      </c>
      <c r="B29" s="11">
        <f>'Ind T2'!B19</f>
        <v>10.766000000000007</v>
      </c>
      <c r="C29" s="11">
        <f>'Ind T2'!C19</f>
        <v>11.981000000000009</v>
      </c>
      <c r="D29" s="11">
        <f>'Ind T2'!D19</f>
        <v>12.518999999999973</v>
      </c>
      <c r="E29" s="11">
        <f>'Ind T2'!E19</f>
        <v>11.010999999999976</v>
      </c>
      <c r="F29" s="11">
        <f>'Ind T2'!F19</f>
        <v>11.09799999999999</v>
      </c>
      <c r="H29" s="11">
        <f t="shared" ref="H29:H31" si="9">C29-B29</f>
        <v>1.2150000000000016</v>
      </c>
      <c r="I29" s="31">
        <f t="shared" ref="I29:I31" si="10">D29-C29</f>
        <v>0.53799999999996473</v>
      </c>
      <c r="J29" s="11">
        <f t="shared" ref="J29:J31" si="11">E29-D29</f>
        <v>-1.5079999999999973</v>
      </c>
      <c r="K29" s="11">
        <f t="shared" ref="K29:K31" si="12">F29-E29</f>
        <v>8.7000000000013955E-2</v>
      </c>
      <c r="L29" s="31">
        <f t="shared" si="4"/>
        <v>-1.4209999999999834</v>
      </c>
    </row>
    <row r="30" spans="1:12" x14ac:dyDescent="0.2">
      <c r="A30" s="10" t="str">
        <f>'Ind T2'!A20</f>
        <v>Professional services</v>
      </c>
      <c r="B30" s="11">
        <f>'Ind T2'!B20</f>
        <v>62.524999999999956</v>
      </c>
      <c r="C30" s="11">
        <f>'Ind T2'!C20</f>
        <v>74.305000000000121</v>
      </c>
      <c r="D30" s="11">
        <f>'Ind T2'!D20</f>
        <v>72.465000000000117</v>
      </c>
      <c r="E30" s="11">
        <f>'Ind T2'!E20</f>
        <v>75.868999999999758</v>
      </c>
      <c r="F30" s="11">
        <f>'Ind T2'!F20</f>
        <v>81.125999999999948</v>
      </c>
      <c r="H30" s="11">
        <f t="shared" si="9"/>
        <v>11.780000000000165</v>
      </c>
      <c r="I30" s="31">
        <f t="shared" si="10"/>
        <v>-1.8400000000000034</v>
      </c>
      <c r="J30" s="11">
        <f t="shared" si="11"/>
        <v>3.4039999999996411</v>
      </c>
      <c r="K30" s="11">
        <f t="shared" si="12"/>
        <v>5.2570000000001897</v>
      </c>
      <c r="L30" s="31">
        <f t="shared" si="4"/>
        <v>8.6609999999998308</v>
      </c>
    </row>
    <row r="31" spans="1:12" x14ac:dyDescent="0.2">
      <c r="A31" s="10" t="str">
        <f>'Ind T2'!A21</f>
        <v>Support services</v>
      </c>
      <c r="B31" s="11">
        <f>'Ind T2'!B21</f>
        <v>56.075999999999937</v>
      </c>
      <c r="C31" s="11">
        <f>'Ind T2'!C21</f>
        <v>56.700000000000038</v>
      </c>
      <c r="D31" s="11">
        <f>'Ind T2'!D21</f>
        <v>55.1159999999999</v>
      </c>
      <c r="E31" s="11">
        <f>'Ind T2'!E21</f>
        <v>60.166000000000061</v>
      </c>
      <c r="F31" s="11">
        <f>'Ind T2'!F21</f>
        <v>65.080999999999833</v>
      </c>
      <c r="H31" s="11">
        <f t="shared" si="9"/>
        <v>0.62400000000010181</v>
      </c>
      <c r="I31" s="31">
        <f t="shared" si="10"/>
        <v>-1.5840000000001382</v>
      </c>
      <c r="J31" s="11">
        <f t="shared" si="11"/>
        <v>5.0500000000001606</v>
      </c>
      <c r="K31" s="11">
        <f t="shared" si="12"/>
        <v>4.9149999999997718</v>
      </c>
      <c r="L31" s="31">
        <f t="shared" si="4"/>
        <v>9.9649999999999324</v>
      </c>
    </row>
    <row r="32" spans="1:12" x14ac:dyDescent="0.2">
      <c r="A32" s="10" t="str">
        <f>'Ind T2'!A25</f>
        <v>Arts and entertainment</v>
      </c>
      <c r="B32" s="11">
        <f>'Ind T2'!B25</f>
        <v>16.445000000000007</v>
      </c>
      <c r="C32" s="11">
        <f>'Ind T2'!C25</f>
        <v>18.975000000000062</v>
      </c>
      <c r="D32" s="11">
        <f>'Ind T2'!D25</f>
        <v>17.068999999999967</v>
      </c>
      <c r="E32" s="11">
        <f>'Ind T2'!E25</f>
        <v>20.111000000000022</v>
      </c>
      <c r="F32" s="11">
        <f>'Ind T2'!F25</f>
        <v>23.343999999999998</v>
      </c>
      <c r="H32" s="11">
        <f t="shared" ref="H32" si="13">C32-B32</f>
        <v>2.5300000000000544</v>
      </c>
      <c r="I32" s="31">
        <f t="shared" ref="I32:I33" si="14">D32-C32</f>
        <v>-1.9060000000000947</v>
      </c>
      <c r="J32" s="11">
        <f t="shared" ref="J32:J33" si="15">E32-D32</f>
        <v>3.0420000000000549</v>
      </c>
      <c r="K32" s="11">
        <f t="shared" ref="K32:K33" si="16">F32-E32</f>
        <v>3.2329999999999757</v>
      </c>
      <c r="L32" s="31">
        <f t="shared" si="4"/>
        <v>6.2750000000000306</v>
      </c>
    </row>
    <row r="33" spans="1:12" x14ac:dyDescent="0.2">
      <c r="A33" s="10" t="str">
        <f>'Ind T2'!A26</f>
        <v>Other services</v>
      </c>
      <c r="B33" s="11">
        <f>'Ind T2'!B26</f>
        <v>14.870999999999974</v>
      </c>
      <c r="C33" s="11">
        <f>'Ind T2'!C26</f>
        <v>16.529000000000018</v>
      </c>
      <c r="D33" s="11">
        <f>'Ind T2'!D26</f>
        <v>15.296000000000001</v>
      </c>
      <c r="E33" s="11">
        <f>'Ind T2'!E26</f>
        <v>15.854999999999972</v>
      </c>
      <c r="F33" s="11">
        <f>'Ind T2'!F26</f>
        <v>16.245999999999963</v>
      </c>
      <c r="H33" s="11">
        <f>C33-B33</f>
        <v>1.6580000000000439</v>
      </c>
      <c r="I33" s="31">
        <f t="shared" si="14"/>
        <v>-1.2330000000000165</v>
      </c>
      <c r="J33" s="11">
        <f t="shared" si="15"/>
        <v>0.55899999999997085</v>
      </c>
      <c r="K33" s="11">
        <f t="shared" si="16"/>
        <v>0.39099999999999113</v>
      </c>
      <c r="L33" s="31">
        <f t="shared" si="4"/>
        <v>0.94999999999996199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184.86999999999969</v>
      </c>
      <c r="C35" s="31">
        <f>'Ind T1'!C12</f>
        <v>196.23800000000006</v>
      </c>
      <c r="D35" s="31">
        <f>'Ind T1'!D12</f>
        <v>193.07200000000006</v>
      </c>
      <c r="E35" s="31">
        <f>'Ind T1'!E12</f>
        <v>203.27299999999985</v>
      </c>
      <c r="F35" s="31">
        <f>'Ind T1'!F12</f>
        <v>220.43499999999972</v>
      </c>
      <c r="H35" s="31">
        <f t="shared" si="0"/>
        <v>11.368000000000364</v>
      </c>
      <c r="I35" s="31">
        <f t="shared" si="1"/>
        <v>-3.1659999999999968</v>
      </c>
      <c r="J35" s="31">
        <f t="shared" si="2"/>
        <v>10.200999999999794</v>
      </c>
      <c r="K35" s="31">
        <f t="shared" si="3"/>
        <v>17.161999999999864</v>
      </c>
      <c r="L35" s="31">
        <f t="shared" si="4"/>
        <v>27.362999999999658</v>
      </c>
    </row>
    <row r="36" spans="1:12" x14ac:dyDescent="0.2">
      <c r="A36" s="10" t="str">
        <f>'Ind T2'!A22</f>
        <v>Public admin. and defence</v>
      </c>
      <c r="B36" s="32">
        <f>'Ind T2'!B22</f>
        <v>40.295999999999879</v>
      </c>
      <c r="C36" s="32">
        <f>'Ind T2'!C22</f>
        <v>47.369999999999884</v>
      </c>
      <c r="D36" s="32">
        <f>'Ind T2'!D22</f>
        <v>49.771000000000086</v>
      </c>
      <c r="E36" s="32">
        <f>'Ind T2'!E22</f>
        <v>49.987999999999936</v>
      </c>
      <c r="F36" s="32">
        <f>'Ind T2'!F22</f>
        <v>50.075999999999837</v>
      </c>
      <c r="H36" s="11">
        <f t="shared" si="0"/>
        <v>7.0740000000000052</v>
      </c>
      <c r="I36" s="31">
        <f t="shared" si="1"/>
        <v>2.4010000000002023</v>
      </c>
      <c r="J36" s="11">
        <f t="shared" si="2"/>
        <v>0.21699999999984954</v>
      </c>
      <c r="K36" s="11">
        <f t="shared" si="3"/>
        <v>8.799999999990149E-2</v>
      </c>
      <c r="L36" s="31">
        <f t="shared" si="4"/>
        <v>0.30499999999975103</v>
      </c>
    </row>
    <row r="37" spans="1:12" x14ac:dyDescent="0.2">
      <c r="A37" s="10" t="str">
        <f>'Ind T2'!A23</f>
        <v>Education</v>
      </c>
      <c r="B37" s="32">
        <f>'Ind T2'!B23</f>
        <v>57.768000000000008</v>
      </c>
      <c r="C37" s="32">
        <f>'Ind T2'!C23</f>
        <v>61.902000000000015</v>
      </c>
      <c r="D37" s="32">
        <f>'Ind T2'!D23</f>
        <v>59.386000000000102</v>
      </c>
      <c r="E37" s="32">
        <f>'Ind T2'!E23</f>
        <v>60.668999999999961</v>
      </c>
      <c r="F37" s="32">
        <f>'Ind T2'!F23</f>
        <v>64.236999999999995</v>
      </c>
      <c r="H37" s="11">
        <f t="shared" si="0"/>
        <v>4.1340000000000074</v>
      </c>
      <c r="I37" s="31">
        <f t="shared" si="1"/>
        <v>-2.515999999999913</v>
      </c>
      <c r="J37" s="11">
        <f t="shared" si="2"/>
        <v>1.2829999999998591</v>
      </c>
      <c r="K37" s="11">
        <f t="shared" si="3"/>
        <v>3.5680000000000334</v>
      </c>
      <c r="L37" s="31">
        <f t="shared" si="4"/>
        <v>4.8509999999998925</v>
      </c>
    </row>
    <row r="38" spans="1:12" x14ac:dyDescent="0.2">
      <c r="A38" s="10" t="str">
        <f>'Ind T2'!A24</f>
        <v>Health and social work</v>
      </c>
      <c r="B38" s="32">
        <f>'Ind T2'!B24</f>
        <v>86.805999999999813</v>
      </c>
      <c r="C38" s="32">
        <f>'Ind T2'!C24</f>
        <v>86.966000000000136</v>
      </c>
      <c r="D38" s="32">
        <f>'Ind T2'!D24</f>
        <v>83.914999999999893</v>
      </c>
      <c r="E38" s="32">
        <f>'Ind T2'!E24</f>
        <v>92.615999999999957</v>
      </c>
      <c r="F38" s="32">
        <f>'Ind T2'!F24</f>
        <v>106.12199999999987</v>
      </c>
      <c r="H38" s="11">
        <f t="shared" si="0"/>
        <v>0.16000000000032344</v>
      </c>
      <c r="I38" s="31">
        <f t="shared" si="1"/>
        <v>-3.0510000000002435</v>
      </c>
      <c r="J38" s="11">
        <f t="shared" si="2"/>
        <v>8.7010000000000645</v>
      </c>
      <c r="K38" s="11">
        <f t="shared" si="3"/>
        <v>13.505999999999915</v>
      </c>
      <c r="L38" s="31">
        <f t="shared" si="4"/>
        <v>22.206999999999979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652.06099999999947</v>
      </c>
      <c r="C40" s="33">
        <f>'Ind T1'!C14</f>
        <v>706.60800000000017</v>
      </c>
      <c r="D40" s="33">
        <f>'Ind T1'!D14</f>
        <v>698.91799999999989</v>
      </c>
      <c r="E40" s="33">
        <f>'Ind T1'!E14</f>
        <v>728.50399999999968</v>
      </c>
      <c r="F40" s="33">
        <f>'Ind T1'!F14</f>
        <v>771.85099999999966</v>
      </c>
      <c r="G40" s="24"/>
      <c r="H40" s="34">
        <f t="shared" si="0"/>
        <v>54.547000000000708</v>
      </c>
      <c r="I40" s="34">
        <f>D40-C40</f>
        <v>-7.6900000000002819</v>
      </c>
      <c r="J40" s="34">
        <f>E40-D40</f>
        <v>29.585999999999785</v>
      </c>
      <c r="K40" s="34">
        <f>F40-E40</f>
        <v>43.34699999999998</v>
      </c>
      <c r="L40" s="205">
        <f t="shared" si="4"/>
        <v>72.932999999999765</v>
      </c>
    </row>
    <row r="44" spans="1:12" ht="15.75" x14ac:dyDescent="0.25">
      <c r="A44" s="19" t="str">
        <f>CONCATENATE(A1," (Continued)")</f>
        <v>Industry Table 4  Employment by Industry Group in Sector (SIC 2007), 2015-2035, West of England and North Somerset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5.7553611505239965</v>
      </c>
      <c r="C50" s="44">
        <f t="shared" ref="B50:E54" si="17">IF(AND(D$5-C$5 &lt;&gt; 0,C7&lt;&gt;0,D7&lt;&gt;0),(EXP(LN(D7/C7)/(D$5-C$5))-1)*100,0)</f>
        <v>10.756501182033084</v>
      </c>
      <c r="D50" s="44">
        <f t="shared" si="17"/>
        <v>0.61725854277765446</v>
      </c>
      <c r="E50" s="44">
        <f t="shared" si="17"/>
        <v>0.45346376436294911</v>
      </c>
      <c r="F50" s="44">
        <f>IF(AND(F$5-D$5 &lt;&gt; 0,D7&lt;&gt;0,F7&lt;&gt;0),(EXP(LN(F7/D7)/(F$5-D$5))-1)*100,0)</f>
        <v>0.50803237555354652</v>
      </c>
      <c r="H50" s="44">
        <f>(B7/B$40)*100</f>
        <v>1.8670032404943717</v>
      </c>
      <c r="I50" s="44">
        <f>(C7/C$40)*100</f>
        <v>2.1550845730588941</v>
      </c>
      <c r="J50" s="44">
        <f>(D7/D$40)*100</f>
        <v>2.4131586251892205</v>
      </c>
      <c r="K50" s="44">
        <f>(E7/E$40)*100</f>
        <v>2.3874954701690041</v>
      </c>
      <c r="L50" s="44">
        <f>(F7/F$40)*100</f>
        <v>2.3577089360511314</v>
      </c>
    </row>
    <row r="51" spans="1:12" x14ac:dyDescent="0.2">
      <c r="A51" t="str">
        <f>A8</f>
        <v>Agriculture</v>
      </c>
      <c r="B51" s="40">
        <f t="shared" si="17"/>
        <v>3.7247948095722183</v>
      </c>
      <c r="C51" s="44">
        <f t="shared" si="17"/>
        <v>29.629005059022106</v>
      </c>
      <c r="D51" s="40">
        <f t="shared" si="17"/>
        <v>0.86182168905735157</v>
      </c>
      <c r="E51" s="40">
        <f t="shared" si="17"/>
        <v>0.34238324317756863</v>
      </c>
      <c r="F51" s="44">
        <f t="shared" ref="F51:F83" si="18">IF(AND(F$5-D$5 &lt;&gt; 0,D8&lt;&gt;0,F8&lt;&gt;0),(EXP(LN(F8/D8)/(F$5-D$5))-1)*100,0)</f>
        <v>0.5152314751584619</v>
      </c>
      <c r="H51" s="40">
        <f t="shared" ref="H51:L54" si="19">(B8/B$7)*100</f>
        <v>42.081485132249071</v>
      </c>
      <c r="I51" s="40">
        <f t="shared" si="19"/>
        <v>38.941423693196747</v>
      </c>
      <c r="J51" s="40">
        <f t="shared" si="19"/>
        <v>45.576900272738129</v>
      </c>
      <c r="K51" s="40">
        <f t="shared" si="19"/>
        <v>46.133501983556599</v>
      </c>
      <c r="L51" s="40">
        <f t="shared" si="19"/>
        <v>45.625892955269798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-4.0106351166355747</v>
      </c>
      <c r="C52" s="44">
        <f t="shared" si="17"/>
        <v>1.0781671159030504</v>
      </c>
      <c r="D52" s="40">
        <f t="shared" si="17"/>
        <v>-4.4285920338426816</v>
      </c>
      <c r="E52" s="40">
        <f t="shared" si="17"/>
        <v>-3.4716660103834451</v>
      </c>
      <c r="F52" s="44">
        <f t="shared" si="18"/>
        <v>-3.7917012409197426</v>
      </c>
      <c r="H52" s="40">
        <f t="shared" si="19"/>
        <v>3.5896172170198817</v>
      </c>
      <c r="I52" s="40">
        <f t="shared" si="19"/>
        <v>2.4363015497767218</v>
      </c>
      <c r="J52" s="40">
        <f t="shared" si="19"/>
        <v>2.2234080398434699</v>
      </c>
      <c r="K52" s="40">
        <f t="shared" si="19"/>
        <v>1.7190823894670235</v>
      </c>
      <c r="L52" s="40">
        <f t="shared" si="19"/>
        <v>1.1539729640619847</v>
      </c>
    </row>
    <row r="53" spans="1:12" x14ac:dyDescent="0.2">
      <c r="A53" t="str">
        <f>A10</f>
        <v>Electricity and gas</v>
      </c>
      <c r="B53" s="40">
        <f t="shared" si="17"/>
        <v>6.7299141060018774</v>
      </c>
      <c r="C53" s="44">
        <f t="shared" si="17"/>
        <v>22.238805970149066</v>
      </c>
      <c r="D53" s="40">
        <f t="shared" si="17"/>
        <v>-1.209192646695334</v>
      </c>
      <c r="E53" s="40">
        <f t="shared" si="17"/>
        <v>-0.24489581147079109</v>
      </c>
      <c r="F53" s="44">
        <f t="shared" si="18"/>
        <v>-0.56736941172437216</v>
      </c>
      <c r="H53" s="40">
        <f t="shared" si="19"/>
        <v>12.72383768687369</v>
      </c>
      <c r="I53" s="40">
        <f t="shared" si="19"/>
        <v>13.199369582348321</v>
      </c>
      <c r="J53" s="40">
        <f t="shared" si="19"/>
        <v>14.567769477054426</v>
      </c>
      <c r="K53" s="40">
        <f t="shared" si="19"/>
        <v>13.292703961363753</v>
      </c>
      <c r="L53" s="40">
        <f t="shared" si="19"/>
        <v>12.396966699637289</v>
      </c>
    </row>
    <row r="54" spans="1:12" x14ac:dyDescent="0.2">
      <c r="A54" t="str">
        <f>A11</f>
        <v>Water and sewerage</v>
      </c>
      <c r="B54" s="40">
        <f t="shared" si="17"/>
        <v>8.1022122158848742</v>
      </c>
      <c r="C54" s="44">
        <f t="shared" si="17"/>
        <v>-8.2405667196763446</v>
      </c>
      <c r="D54" s="40">
        <f t="shared" si="17"/>
        <v>1.2628014006887067</v>
      </c>
      <c r="E54" s="40">
        <f t="shared" si="17"/>
        <v>0.95113755310556325</v>
      </c>
      <c r="F54" s="44">
        <f t="shared" si="18"/>
        <v>1.0549187750938049</v>
      </c>
      <c r="H54" s="40">
        <f t="shared" si="19"/>
        <v>41.605059963857357</v>
      </c>
      <c r="I54" s="40">
        <f t="shared" si="19"/>
        <v>45.422905174678213</v>
      </c>
      <c r="J54" s="40">
        <f t="shared" si="19"/>
        <v>37.631922210363967</v>
      </c>
      <c r="K54" s="40">
        <f t="shared" si="19"/>
        <v>38.854711665612641</v>
      </c>
      <c r="L54" s="40">
        <f t="shared" si="19"/>
        <v>40.823167381030927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1.5521092081277388</v>
      </c>
      <c r="C56" s="44">
        <f t="shared" si="20"/>
        <v>-0.64170351855411534</v>
      </c>
      <c r="D56" s="44">
        <f t="shared" si="20"/>
        <v>-1.0044724291528029</v>
      </c>
      <c r="E56" s="44">
        <f t="shared" si="20"/>
        <v>-0.86977899979937545</v>
      </c>
      <c r="F56" s="44">
        <f t="shared" si="18"/>
        <v>-0.91469715995071699</v>
      </c>
      <c r="H56" s="44">
        <f>(B13/B$40)*100</f>
        <v>5.9997454225908431</v>
      </c>
      <c r="I56" s="44">
        <f>(C13/C$40)*100</f>
        <v>5.8884133777143717</v>
      </c>
      <c r="J56" s="44">
        <f>(D13/D$40)*100</f>
        <v>5.9150000429234888</v>
      </c>
      <c r="K56" s="44">
        <f>(E13/E$40)*100</f>
        <v>5.3954405192010011</v>
      </c>
      <c r="L56" s="44">
        <f>(F13/F$40)*100</f>
        <v>4.6664446894543063</v>
      </c>
    </row>
    <row r="57" spans="1:12" x14ac:dyDescent="0.2">
      <c r="A57" t="str">
        <f>A14</f>
        <v>Food drink and tobacco</v>
      </c>
      <c r="B57" s="40">
        <f t="shared" si="20"/>
        <v>0.21876270105283258</v>
      </c>
      <c r="C57" s="44">
        <f t="shared" si="20"/>
        <v>2.6108578532942683</v>
      </c>
      <c r="D57" s="40">
        <f t="shared" si="20"/>
        <v>-1.7093017759726603</v>
      </c>
      <c r="E57" s="40">
        <f t="shared" si="20"/>
        <v>-2.307826948055014</v>
      </c>
      <c r="F57" s="44">
        <f t="shared" si="18"/>
        <v>-2.1087246151692662</v>
      </c>
      <c r="H57" s="40">
        <f t="shared" ref="H57:L59" si="21">(B14/B$13)*100</f>
        <v>12.228413680282175</v>
      </c>
      <c r="I57" s="40">
        <f t="shared" si="21"/>
        <v>11.598731013266722</v>
      </c>
      <c r="J57" s="40">
        <f t="shared" si="21"/>
        <v>11.978423356957981</v>
      </c>
      <c r="K57" s="40">
        <f t="shared" si="21"/>
        <v>11.558031852643348</v>
      </c>
      <c r="L57" s="40">
        <f t="shared" si="21"/>
        <v>9.9866733300016666</v>
      </c>
    </row>
    <row r="58" spans="1:12" x14ac:dyDescent="0.2">
      <c r="A58" t="str">
        <f>A15</f>
        <v>Engineering</v>
      </c>
      <c r="B58" s="40">
        <f t="shared" si="20"/>
        <v>0.37541139874608387</v>
      </c>
      <c r="C58" s="44">
        <f t="shared" si="20"/>
        <v>-3.5147948340689905</v>
      </c>
      <c r="D58" s="40">
        <f t="shared" si="20"/>
        <v>-0.63491751111132144</v>
      </c>
      <c r="E58" s="40">
        <f t="shared" si="20"/>
        <v>-1.6759165061045023</v>
      </c>
      <c r="F58" s="44">
        <f t="shared" si="18"/>
        <v>-1.3301342996470678</v>
      </c>
      <c r="H58" s="40">
        <f t="shared" si="21"/>
        <v>15.403098001124684</v>
      </c>
      <c r="I58" s="40">
        <f t="shared" si="21"/>
        <v>14.701499711593957</v>
      </c>
      <c r="J58" s="40">
        <f t="shared" si="21"/>
        <v>14.276384219056174</v>
      </c>
      <c r="K58" s="40">
        <f t="shared" si="21"/>
        <v>14.544853203073322</v>
      </c>
      <c r="L58" s="40">
        <f t="shared" si="21"/>
        <v>13.404408906657817</v>
      </c>
    </row>
    <row r="59" spans="1:12" x14ac:dyDescent="0.2">
      <c r="A59" t="str">
        <f>A16</f>
        <v>Rest of manufacturing</v>
      </c>
      <c r="B59" s="40">
        <f t="shared" si="20"/>
        <v>2.0159562625970295</v>
      </c>
      <c r="C59" s="44">
        <f t="shared" si="20"/>
        <v>-0.58046632969176448</v>
      </c>
      <c r="D59" s="40">
        <f t="shared" si="20"/>
        <v>-0.96371784821721596</v>
      </c>
      <c r="E59" s="40">
        <f t="shared" si="20"/>
        <v>-0.51187207527501055</v>
      </c>
      <c r="F59" s="44">
        <f t="shared" si="18"/>
        <v>-0.66271592670730239</v>
      </c>
      <c r="H59" s="40">
        <f t="shared" si="21"/>
        <v>72.368488318593137</v>
      </c>
      <c r="I59" s="40">
        <f t="shared" si="21"/>
        <v>73.699769275139332</v>
      </c>
      <c r="J59" s="40">
        <f t="shared" si="21"/>
        <v>73.745192423985856</v>
      </c>
      <c r="K59" s="40">
        <f t="shared" si="21"/>
        <v>73.897114944283317</v>
      </c>
      <c r="L59" s="40">
        <f t="shared" si="21"/>
        <v>76.608917763340514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5.9390661716396176</v>
      </c>
      <c r="C61" s="44">
        <f>IF(AND(D$5-C$5 &lt;&gt; 0,C18&lt;&gt;0,D18&lt;&gt;0),(EXP(LN(D18/C18)/(D$5-C$5))-1)*100,0)</f>
        <v>-1.7642162535272732</v>
      </c>
      <c r="D61" s="44">
        <f>IF(AND(E$5-D$5 &lt;&gt; 0,D18&lt;&gt;0,E18&lt;&gt;0),(EXP(LN(E18/D18)/(E$5-D$5))-1)*100,0)</f>
        <v>1.8455478054121288</v>
      </c>
      <c r="E61" s="44">
        <f>IF(AND(F$5-E$5 &lt;&gt; 0,E18&lt;&gt;0,F18&lt;&gt;0),(EXP(LN(F18/E18)/(F$5-E$5))-1)*100,0)</f>
        <v>1.1517303530336642</v>
      </c>
      <c r="F61" s="44">
        <f t="shared" si="18"/>
        <v>1.3824760634818967</v>
      </c>
      <c r="H61" s="44">
        <f>(B18/B$40)*100</f>
        <v>5.997291664430179</v>
      </c>
      <c r="I61" s="44">
        <f>(C18/C$40)*100</f>
        <v>6.9709089056449898</v>
      </c>
      <c r="J61" s="44">
        <f>(D18/D$40)*100</f>
        <v>6.9232728302891093</v>
      </c>
      <c r="K61" s="44">
        <f>(E18/E$40)*100</f>
        <v>7.2780657347111406</v>
      </c>
      <c r="L61" s="44">
        <f>(F18/F$40)*100</f>
        <v>7.7027820136269911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1.4109689764031375</v>
      </c>
      <c r="C63" s="44">
        <f t="shared" si="22"/>
        <v>7.8293208064250663E-2</v>
      </c>
      <c r="D63" s="44">
        <f t="shared" si="22"/>
        <v>0.57777244499930269</v>
      </c>
      <c r="E63" s="44">
        <f t="shared" si="22"/>
        <v>0.4705063105226337</v>
      </c>
      <c r="F63" s="44">
        <f t="shared" si="18"/>
        <v>0.50624897162290239</v>
      </c>
      <c r="H63" s="44">
        <f>(B20/B$40)*100</f>
        <v>24.446792554684304</v>
      </c>
      <c r="I63" s="44">
        <f>(C20/C$40)*100</f>
        <v>23.860046871815747</v>
      </c>
      <c r="J63" s="44">
        <f>(D20/D$40)*100</f>
        <v>24.141458654663346</v>
      </c>
      <c r="K63" s="44">
        <f>(E20/E$40)*100</f>
        <v>23.837892448085412</v>
      </c>
      <c r="L63" s="44">
        <f>(F20/F$40)*100</f>
        <v>23.580457886301915</v>
      </c>
    </row>
    <row r="64" spans="1:12" x14ac:dyDescent="0.2">
      <c r="A64" t="str">
        <f>A21</f>
        <v>Wholesale and retail trade</v>
      </c>
      <c r="B64" s="40">
        <f t="shared" si="22"/>
        <v>-0.35796647938900472</v>
      </c>
      <c r="C64" s="44">
        <f t="shared" si="22"/>
        <v>2.1559411771304937</v>
      </c>
      <c r="D64" s="40">
        <f t="shared" si="22"/>
        <v>0.11022002788600993</v>
      </c>
      <c r="E64" s="40">
        <f t="shared" si="22"/>
        <v>7.0538118624363655E-2</v>
      </c>
      <c r="F64" s="44">
        <f t="shared" si="18"/>
        <v>8.3763673714454256E-2</v>
      </c>
      <c r="H64" s="40">
        <f t="shared" ref="H64:L66" si="23">(B21/B$20)*100</f>
        <v>56.733037237779769</v>
      </c>
      <c r="I64" s="40">
        <f t="shared" si="23"/>
        <v>52.876978831177283</v>
      </c>
      <c r="J64" s="40">
        <f t="shared" si="23"/>
        <v>53.974716853652879</v>
      </c>
      <c r="K64" s="40">
        <f t="shared" si="23"/>
        <v>52.731774732235351</v>
      </c>
      <c r="L64" s="40">
        <f t="shared" si="23"/>
        <v>50.669758139841484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0.9549766647173108</v>
      </c>
      <c r="C65" s="44">
        <f t="shared" si="22"/>
        <v>-1.1340742184959174</v>
      </c>
      <c r="D65" s="40">
        <f t="shared" si="22"/>
        <v>1.041039567112767</v>
      </c>
      <c r="E65" s="40">
        <f t="shared" si="22"/>
        <v>0.10127863421531824</v>
      </c>
      <c r="F65" s="44">
        <f t="shared" si="18"/>
        <v>0.41355707388612828</v>
      </c>
      <c r="H65" s="40">
        <f t="shared" si="23"/>
        <v>18.58501455384928</v>
      </c>
      <c r="I65" s="40">
        <f t="shared" si="23"/>
        <v>18.252993825512913</v>
      </c>
      <c r="J65" s="40">
        <f t="shared" si="23"/>
        <v>18.031873596121624</v>
      </c>
      <c r="K65" s="40">
        <f t="shared" si="23"/>
        <v>18.450996199470275</v>
      </c>
      <c r="L65" s="40">
        <f t="shared" si="23"/>
        <v>17.784029097941882</v>
      </c>
    </row>
    <row r="66" spans="1:12" x14ac:dyDescent="0.2">
      <c r="A66" t="str">
        <f>A23</f>
        <v>Accommodation and food</v>
      </c>
      <c r="B66" s="40">
        <f t="shared" si="22"/>
        <v>5.4634251901423125</v>
      </c>
      <c r="C66" s="44">
        <f t="shared" si="22"/>
        <v>-2.9605127994412173</v>
      </c>
      <c r="D66" s="40">
        <f t="shared" si="22"/>
        <v>1.162906136809605</v>
      </c>
      <c r="E66" s="40">
        <f t="shared" si="22"/>
        <v>1.383689499362295</v>
      </c>
      <c r="F66" s="44">
        <f t="shared" si="18"/>
        <v>1.310041558213082</v>
      </c>
      <c r="H66" s="40">
        <f t="shared" si="23"/>
        <v>24.681948208370962</v>
      </c>
      <c r="I66" s="40">
        <f t="shared" si="23"/>
        <v>28.870027343309797</v>
      </c>
      <c r="J66" s="40">
        <f t="shared" si="23"/>
        <v>27.993409550225497</v>
      </c>
      <c r="K66" s="40">
        <f t="shared" si="23"/>
        <v>28.817229068294388</v>
      </c>
      <c r="L66" s="40">
        <f t="shared" si="23"/>
        <v>31.546212762216637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2.0411364566392143</v>
      </c>
      <c r="C68" s="44">
        <f t="shared" si="24"/>
        <v>-2.1885607603531865</v>
      </c>
      <c r="D68" s="44">
        <f t="shared" si="24"/>
        <v>0.96412869143192026</v>
      </c>
      <c r="E68" s="44">
        <f t="shared" si="24"/>
        <v>0.55995662233994103</v>
      </c>
      <c r="F68" s="44">
        <f t="shared" si="18"/>
        <v>0.6945005523899761</v>
      </c>
      <c r="H68" s="44">
        <f>(B25/B$40)*100</f>
        <v>33.337525170191128</v>
      </c>
      <c r="I68" s="44">
        <f>(C25/C$40)*100</f>
        <v>33.353712383669617</v>
      </c>
      <c r="J68" s="44">
        <f>(D25/D$40)*100</f>
        <v>32.982696110273302</v>
      </c>
      <c r="K68" s="44">
        <f>(E25/E$40)*100</f>
        <v>33.19830776495391</v>
      </c>
      <c r="L68" s="44">
        <f>(F25/F$40)*100</f>
        <v>33.133337911073504</v>
      </c>
    </row>
    <row r="69" spans="1:12" x14ac:dyDescent="0.2">
      <c r="A69" t="str">
        <f>A26</f>
        <v>Media</v>
      </c>
      <c r="B69" s="40">
        <f t="shared" si="24"/>
        <v>12.882036502897186</v>
      </c>
      <c r="C69" s="44">
        <f t="shared" si="24"/>
        <v>-8.6185189424286879</v>
      </c>
      <c r="D69" s="40">
        <f t="shared" si="24"/>
        <v>-0.6985698084864933</v>
      </c>
      <c r="E69" s="40">
        <f t="shared" si="24"/>
        <v>-0.278466929122545</v>
      </c>
      <c r="F69" s="44">
        <f t="shared" si="18"/>
        <v>-0.41869832738946622</v>
      </c>
      <c r="H69" s="40">
        <f t="shared" ref="H69:L71" si="25">(B26/B$25)*100</f>
        <v>2.4753773328855786</v>
      </c>
      <c r="I69" s="40">
        <f t="shared" si="25"/>
        <v>3.7071452817379447</v>
      </c>
      <c r="J69" s="40">
        <f t="shared" si="25"/>
        <v>3.4634438361631457</v>
      </c>
      <c r="K69" s="40">
        <f t="shared" si="25"/>
        <v>3.1874997415764246</v>
      </c>
      <c r="L69" s="40">
        <f t="shared" si="25"/>
        <v>2.9314929224994173</v>
      </c>
    </row>
    <row r="70" spans="1:12" x14ac:dyDescent="0.2">
      <c r="A70" t="str">
        <f>A27</f>
        <v>Information technology</v>
      </c>
      <c r="B70" s="40">
        <f t="shared" si="24"/>
        <v>0.76211411786475391</v>
      </c>
      <c r="C70" s="44">
        <f t="shared" si="24"/>
        <v>-2.808377236905113</v>
      </c>
      <c r="D70" s="40">
        <f t="shared" si="24"/>
        <v>0.92355843199276588</v>
      </c>
      <c r="E70" s="40">
        <f t="shared" si="24"/>
        <v>0.46343083720001843</v>
      </c>
      <c r="F70" s="44">
        <f t="shared" si="18"/>
        <v>0.61657313971592576</v>
      </c>
      <c r="H70" s="40">
        <f t="shared" si="25"/>
        <v>10.249285816147676</v>
      </c>
      <c r="I70" s="40">
        <f t="shared" si="25"/>
        <v>9.7449932111337159</v>
      </c>
      <c r="J70" s="40">
        <f t="shared" si="25"/>
        <v>9.6832406451444903</v>
      </c>
      <c r="K70" s="40">
        <f t="shared" si="25"/>
        <v>9.6638012660687878</v>
      </c>
      <c r="L70" s="40">
        <f t="shared" si="25"/>
        <v>9.5714397434895027</v>
      </c>
    </row>
    <row r="71" spans="1:12" x14ac:dyDescent="0.2">
      <c r="A71" t="str">
        <f>A28</f>
        <v>Finance and insurance</v>
      </c>
      <c r="B71" s="40">
        <f t="shared" si="24"/>
        <v>-3.2084413233111397</v>
      </c>
      <c r="C71" s="44">
        <f t="shared" si="24"/>
        <v>8.8872322059165842</v>
      </c>
      <c r="D71" s="40">
        <f t="shared" si="24"/>
        <v>5.0443543123002144E-3</v>
      </c>
      <c r="E71" s="40">
        <f t="shared" si="24"/>
        <v>-0.32460864627117392</v>
      </c>
      <c r="F71" s="44">
        <f t="shared" si="18"/>
        <v>-0.21484522955083074</v>
      </c>
      <c r="H71" s="40">
        <f t="shared" si="25"/>
        <v>13.357653152759442</v>
      </c>
      <c r="I71" s="40">
        <f t="shared" si="25"/>
        <v>10.813815342837758</v>
      </c>
      <c r="J71" s="40">
        <f t="shared" si="25"/>
        <v>12.038330397966345</v>
      </c>
      <c r="K71" s="40">
        <f t="shared" si="25"/>
        <v>11.477314544905754</v>
      </c>
      <c r="L71" s="40">
        <f t="shared" si="25"/>
        <v>10.506764682881077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2.7092772518009234</v>
      </c>
      <c r="C72" s="44">
        <f t="shared" si="27"/>
        <v>4.4904432017357943</v>
      </c>
      <c r="D72" s="40">
        <f t="shared" si="27"/>
        <v>-2.5343856410064092</v>
      </c>
      <c r="E72" s="40">
        <f t="shared" si="27"/>
        <v>7.8732365390798975E-2</v>
      </c>
      <c r="F72" s="44">
        <f t="shared" si="18"/>
        <v>-0.8000000192768808</v>
      </c>
      <c r="H72" s="40">
        <f t="shared" ref="H72:L72" si="28">(B29/B$25)*100</f>
        <v>4.9525947529912999</v>
      </c>
      <c r="I72" s="40">
        <f t="shared" si="28"/>
        <v>5.0835879158180557</v>
      </c>
      <c r="J72" s="40">
        <f t="shared" si="28"/>
        <v>5.4307181093344576</v>
      </c>
      <c r="K72" s="40">
        <f t="shared" si="28"/>
        <v>4.5528031722010605</v>
      </c>
      <c r="L72" s="40">
        <f t="shared" si="28"/>
        <v>4.3395636193008524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4.4097568865873127</v>
      </c>
      <c r="C73" s="44">
        <f t="shared" si="29"/>
        <v>-2.4762801964874459</v>
      </c>
      <c r="D73" s="40">
        <f t="shared" si="29"/>
        <v>0.92231701304259506</v>
      </c>
      <c r="E73" s="40">
        <f t="shared" si="29"/>
        <v>0.67220253519952866</v>
      </c>
      <c r="F73" s="44">
        <f t="shared" si="18"/>
        <v>0.75550507901132047</v>
      </c>
      <c r="H73" s="40">
        <f t="shared" ref="H73:L73" si="30">(B30/B$25)*100</f>
        <v>28.762863359723255</v>
      </c>
      <c r="I73" s="40">
        <f t="shared" si="30"/>
        <v>31.527919212491529</v>
      </c>
      <c r="J73" s="40">
        <f t="shared" si="30"/>
        <v>31.435177553552435</v>
      </c>
      <c r="K73" s="40">
        <f t="shared" si="30"/>
        <v>31.370141119945682</v>
      </c>
      <c r="L73" s="40">
        <f t="shared" si="30"/>
        <v>31.722061468679129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0.27704048051906405</v>
      </c>
      <c r="C74" s="44">
        <f t="shared" si="31"/>
        <v>-2.7936507936510369</v>
      </c>
      <c r="D74" s="40">
        <f t="shared" si="31"/>
        <v>1.7688084329435805</v>
      </c>
      <c r="E74" s="40">
        <f t="shared" si="31"/>
        <v>0.78834358477632982</v>
      </c>
      <c r="F74" s="44">
        <f t="shared" si="18"/>
        <v>1.1141111223238687</v>
      </c>
      <c r="H74" s="40">
        <f>(B31/B$25)*100</f>
        <v>25.796182739061823</v>
      </c>
      <c r="I74" s="40">
        <f t="shared" ref="I74:L74" si="32">(C31/C$25)*100</f>
        <v>24.058044806517298</v>
      </c>
      <c r="J74" s="40">
        <f t="shared" si="32"/>
        <v>23.909214738723385</v>
      </c>
      <c r="K74" s="40">
        <f t="shared" si="32"/>
        <v>24.87730048666333</v>
      </c>
      <c r="L74" s="40">
        <f t="shared" si="32"/>
        <v>25.448111363103106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3.6422843755940626</v>
      </c>
      <c r="C75" s="44">
        <f t="shared" si="33"/>
        <v>-10.044795783926686</v>
      </c>
      <c r="D75" s="40">
        <f t="shared" si="33"/>
        <v>3.3344464905389337</v>
      </c>
      <c r="E75" s="40">
        <f t="shared" si="33"/>
        <v>1.5018974363081972</v>
      </c>
      <c r="F75" s="44">
        <f t="shared" si="18"/>
        <v>2.1091073944141225</v>
      </c>
      <c r="H75" s="40">
        <f t="shared" ref="H75:L75" si="34">(B32/B$25)*100</f>
        <v>7.5650585837768816</v>
      </c>
      <c r="I75" s="40">
        <f t="shared" si="34"/>
        <v>8.0511710794297517</v>
      </c>
      <c r="J75" s="40">
        <f t="shared" si="34"/>
        <v>7.4044993536408557</v>
      </c>
      <c r="K75" s="40">
        <f t="shared" si="34"/>
        <v>8.3154504219540311</v>
      </c>
      <c r="L75" s="40">
        <f t="shared" si="34"/>
        <v>9.1280206459685687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2.6778110440980774</v>
      </c>
      <c r="C76" s="44">
        <f t="shared" si="35"/>
        <v>-7.459616431726146</v>
      </c>
      <c r="D76" s="40">
        <f t="shared" si="35"/>
        <v>0.72045390459154479</v>
      </c>
      <c r="E76" s="40">
        <f t="shared" si="35"/>
        <v>0.24391515656452256</v>
      </c>
      <c r="F76" s="44">
        <f t="shared" si="18"/>
        <v>0.40251036120857453</v>
      </c>
      <c r="H76" s="40">
        <f t="shared" ref="H76:L76" si="36">(B33/B$25)*100</f>
        <v>6.840984262654044</v>
      </c>
      <c r="I76" s="40">
        <f t="shared" si="36"/>
        <v>7.0133231500339424</v>
      </c>
      <c r="J76" s="40">
        <f t="shared" si="36"/>
        <v>6.6353753654748822</v>
      </c>
      <c r="K76" s="40">
        <f t="shared" si="36"/>
        <v>6.5556892466849384</v>
      </c>
      <c r="L76" s="40">
        <f t="shared" si="36"/>
        <v>6.3525455540783513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1.5030674513795139</v>
      </c>
      <c r="C78" s="44">
        <f t="shared" ref="C78:C83" si="38">IF(AND(D$5-C$5 &lt;&gt; 0,C35&lt;&gt;0,D35&lt;&gt;0),(EXP(LN(D35/C35)/(D$5-C$5))-1)*100,0)</f>
        <v>-1.6133470581640608</v>
      </c>
      <c r="D78" s="44">
        <f t="shared" si="37"/>
        <v>1.0350545475827699</v>
      </c>
      <c r="E78" s="44">
        <f t="shared" si="37"/>
        <v>0.81382332112591715</v>
      </c>
      <c r="F78" s="44">
        <f t="shared" si="18"/>
        <v>0.88751318654627376</v>
      </c>
      <c r="H78" s="44">
        <f>(B35/B$40)*100</f>
        <v>28.351641947609174</v>
      </c>
      <c r="I78" s="44">
        <f>(C35/C$40)*100</f>
        <v>27.771833888096371</v>
      </c>
      <c r="J78" s="44">
        <f>(D35/D$40)*100</f>
        <v>27.624413736661541</v>
      </c>
      <c r="K78" s="44">
        <f>(E35/E$40)*100</f>
        <v>27.902798062879537</v>
      </c>
      <c r="L78" s="44">
        <f>(F35/F$40)*100</f>
        <v>28.55926856349215</v>
      </c>
    </row>
    <row r="79" spans="1:12" x14ac:dyDescent="0.2">
      <c r="A79" t="str">
        <f>A36</f>
        <v>Public admin. and defence</v>
      </c>
      <c r="B79" s="40">
        <f t="shared" si="37"/>
        <v>4.1262820598836569</v>
      </c>
      <c r="C79" s="44">
        <f t="shared" si="38"/>
        <v>5.0686088241507443</v>
      </c>
      <c r="D79" s="40">
        <f t="shared" si="37"/>
        <v>8.7047695129571778E-2</v>
      </c>
      <c r="E79" s="40">
        <f t="shared" si="37"/>
        <v>1.7590294649694194E-2</v>
      </c>
      <c r="F79" s="44">
        <f t="shared" si="18"/>
        <v>4.0737404118607046E-2</v>
      </c>
      <c r="H79" s="40">
        <f>(B36/B$35)*100</f>
        <v>21.796938389138283</v>
      </c>
      <c r="I79" s="40">
        <f t="shared" ref="I79:L81" si="39">(C36/C$35)*100</f>
        <v>24.139055636522933</v>
      </c>
      <c r="J79" s="40">
        <f t="shared" si="39"/>
        <v>25.778466064473392</v>
      </c>
      <c r="K79" s="40">
        <f t="shared" si="39"/>
        <v>24.591559134759645</v>
      </c>
      <c r="L79" s="40">
        <f t="shared" si="39"/>
        <v>22.716900673667929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1.7429527047870597</v>
      </c>
      <c r="C80" s="44">
        <f t="shared" si="38"/>
        <v>-4.0644890310489341</v>
      </c>
      <c r="D80" s="40">
        <f t="shared" si="40"/>
        <v>0.42840204623955103</v>
      </c>
      <c r="E80" s="40">
        <f t="shared" si="40"/>
        <v>0.57310107128298871</v>
      </c>
      <c r="F80" s="44">
        <f t="shared" si="18"/>
        <v>0.52484491276507672</v>
      </c>
      <c r="H80" s="40">
        <f>(B37/B$35)*100</f>
        <v>31.247903932493159</v>
      </c>
      <c r="I80" s="40">
        <f t="shared" si="39"/>
        <v>31.54434920861403</v>
      </c>
      <c r="J80" s="40">
        <f t="shared" si="39"/>
        <v>30.758473522830904</v>
      </c>
      <c r="K80" s="40">
        <f t="shared" si="39"/>
        <v>29.846069079513761</v>
      </c>
      <c r="L80" s="40">
        <f t="shared" si="39"/>
        <v>29.141016626216381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4.6047948103633551E-2</v>
      </c>
      <c r="C81" s="44">
        <f t="shared" si="38"/>
        <v>-3.5082675988320045</v>
      </c>
      <c r="D81" s="40">
        <f t="shared" si="40"/>
        <v>1.9927459090750999</v>
      </c>
      <c r="E81" s="40">
        <f t="shared" si="40"/>
        <v>1.3705821565567433</v>
      </c>
      <c r="F81" s="44">
        <f t="shared" si="18"/>
        <v>1.5775472325139761</v>
      </c>
      <c r="H81" s="40">
        <f>(B38/B$35)*100</f>
        <v>46.955157678368558</v>
      </c>
      <c r="I81" s="40">
        <f t="shared" si="39"/>
        <v>44.31659515486303</v>
      </c>
      <c r="J81" s="40">
        <f t="shared" si="39"/>
        <v>43.463060412695711</v>
      </c>
      <c r="K81" s="40">
        <f t="shared" si="39"/>
        <v>45.562371785726597</v>
      </c>
      <c r="L81" s="40">
        <f t="shared" si="39"/>
        <v>48.142082700115687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2.0287535595143513</v>
      </c>
      <c r="C83" s="206">
        <f t="shared" si="38"/>
        <v>-1.0882978964291801</v>
      </c>
      <c r="D83" s="43">
        <f>IF(AND(E$5-D$5 &lt;&gt; 0,D40&lt;&gt;0,E40&lt;&gt;0),(EXP(LN(E40/D40)/(E$5-D$5))-1)*100,0)</f>
        <v>0.83264116271475341</v>
      </c>
      <c r="E83" s="43">
        <f>IF(AND(F$5-E$5 &lt;&gt; 0,E40&lt;&gt;0,F40&lt;&gt;0),(EXP(LN(F40/E40)/(F$5-E$5))-1)*100,0)</f>
        <v>0.57965764943312958</v>
      </c>
      <c r="F83" s="206">
        <f t="shared" si="18"/>
        <v>0.66391488381216668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6.7371886440189543</v>
      </c>
      <c r="C89" s="44">
        <f>IF(AND(F$5-D$5 &lt;&gt; 0,D7&lt;&gt;0,F7&lt;&gt;0),(EXP(LN(F7/D7)/(F$5-D$5))-1)*100,0)</f>
        <v>0.50803237555354652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8.4542324302921514</v>
      </c>
      <c r="C90" s="44">
        <f t="shared" ref="C90:C122" si="43">IF(AND(F$5-D$5 &lt;&gt; 0,D8&lt;&gt;0,F8&lt;&gt;0),(EXP(LN(F8/D8)/(F$5-D$5))-1)*100,0)</f>
        <v>0.5152314751584619</v>
      </c>
    </row>
    <row r="91" spans="1:12" x14ac:dyDescent="0.2">
      <c r="A91" s="30" t="str">
        <f t="shared" si="41"/>
        <v>Mining and quarrying</v>
      </c>
      <c r="B91" s="44">
        <f t="shared" si="42"/>
        <v>-3.0137949739841963</v>
      </c>
      <c r="C91" s="44">
        <f t="shared" si="43"/>
        <v>-3.7917012409197426</v>
      </c>
    </row>
    <row r="92" spans="1:12" x14ac:dyDescent="0.2">
      <c r="A92" s="30" t="str">
        <f t="shared" si="41"/>
        <v>Electricity and gas</v>
      </c>
      <c r="B92" s="44">
        <f t="shared" si="42"/>
        <v>9.6656829952603829</v>
      </c>
      <c r="C92" s="44">
        <f t="shared" si="43"/>
        <v>-0.56736941172437216</v>
      </c>
    </row>
    <row r="93" spans="1:12" x14ac:dyDescent="0.2">
      <c r="A93" s="30" t="str">
        <f t="shared" si="41"/>
        <v>Water and sewerage</v>
      </c>
      <c r="B93" s="44">
        <f t="shared" si="42"/>
        <v>4.6159274915780868</v>
      </c>
      <c r="C93" s="44">
        <f t="shared" si="43"/>
        <v>1.0549187750938049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1.1095053595156168</v>
      </c>
      <c r="C95" s="44">
        <f t="shared" si="43"/>
        <v>-0.91469715995071699</v>
      </c>
    </row>
    <row r="96" spans="1:12" x14ac:dyDescent="0.2">
      <c r="A96" s="30" t="str">
        <f t="shared" si="41"/>
        <v>Food drink and tobacco</v>
      </c>
      <c r="B96" s="44">
        <f t="shared" si="42"/>
        <v>0.69267837022504164</v>
      </c>
      <c r="C96" s="44">
        <f t="shared" si="43"/>
        <v>-2.1087246151692662</v>
      </c>
    </row>
    <row r="97" spans="1:3" x14ac:dyDescent="0.2">
      <c r="A97" s="30" t="str">
        <f t="shared" si="41"/>
        <v>Engineering</v>
      </c>
      <c r="B97" s="44">
        <f t="shared" si="42"/>
        <v>-0.41497985281850891</v>
      </c>
      <c r="C97" s="44">
        <f t="shared" si="43"/>
        <v>-1.3301342996470678</v>
      </c>
    </row>
    <row r="98" spans="1:3" x14ac:dyDescent="0.2">
      <c r="A98" s="30" t="str">
        <f t="shared" si="41"/>
        <v>Rest of manufacturing</v>
      </c>
      <c r="B98" s="44">
        <f t="shared" si="42"/>
        <v>1.4913029945739842</v>
      </c>
      <c r="C98" s="44">
        <f t="shared" si="43"/>
        <v>-0.66271592670730239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4.3515382037562</v>
      </c>
      <c r="C100" s="44">
        <f t="shared" si="43"/>
        <v>1.3824760634818967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1.1430216217128475</v>
      </c>
      <c r="C102" s="44">
        <f t="shared" si="43"/>
        <v>0.50624897162290239</v>
      </c>
    </row>
    <row r="103" spans="1:3" x14ac:dyDescent="0.2">
      <c r="A103" s="30" t="str">
        <f t="shared" si="41"/>
        <v>Wholesale and retail trade</v>
      </c>
      <c r="B103" s="44">
        <f t="shared" si="42"/>
        <v>0.13981658011719134</v>
      </c>
      <c r="C103" s="44">
        <f t="shared" si="43"/>
        <v>8.3763673714454256E-2</v>
      </c>
    </row>
    <row r="104" spans="1:3" x14ac:dyDescent="0.2">
      <c r="A104" s="30" t="str">
        <f t="shared" si="41"/>
        <v>Transport and storage</v>
      </c>
      <c r="B104" s="44">
        <f t="shared" si="42"/>
        <v>0.53366463797526187</v>
      </c>
      <c r="C104" s="44">
        <f t="shared" si="43"/>
        <v>0.41355707388612828</v>
      </c>
    </row>
    <row r="105" spans="1:3" x14ac:dyDescent="0.2">
      <c r="A105" s="30" t="str">
        <f t="shared" si="41"/>
        <v>Accommodation and food</v>
      </c>
      <c r="B105" s="44">
        <f t="shared" si="42"/>
        <v>3.7220749485192828</v>
      </c>
      <c r="C105" s="44">
        <f t="shared" si="43"/>
        <v>1.310041558213082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1.1808117466280299</v>
      </c>
      <c r="C107" s="44">
        <f t="shared" si="43"/>
        <v>0.6945005523899761</v>
      </c>
    </row>
    <row r="108" spans="1:3" x14ac:dyDescent="0.2">
      <c r="A108" s="30" t="str">
        <f t="shared" si="41"/>
        <v>Media</v>
      </c>
      <c r="B108" s="44">
        <f t="shared" si="42"/>
        <v>8.2110241156385211</v>
      </c>
      <c r="C108" s="44">
        <f t="shared" si="43"/>
        <v>-0.41869832738946622</v>
      </c>
    </row>
    <row r="109" spans="1:3" x14ac:dyDescent="0.2">
      <c r="A109" s="30" t="str">
        <f t="shared" si="41"/>
        <v>Information technology</v>
      </c>
      <c r="B109" s="44">
        <f t="shared" si="42"/>
        <v>3.7673578199459712E-2</v>
      </c>
      <c r="C109" s="44">
        <f t="shared" si="43"/>
        <v>0.61657313971592576</v>
      </c>
    </row>
    <row r="110" spans="1:3" x14ac:dyDescent="0.2">
      <c r="A110" s="30" t="str">
        <f t="shared" si="41"/>
        <v>Finance and insurance</v>
      </c>
      <c r="B110" s="44">
        <f t="shared" si="42"/>
        <v>-0.90188843151022269</v>
      </c>
      <c r="C110" s="44">
        <f t="shared" si="43"/>
        <v>-0.21484522955083074</v>
      </c>
    </row>
    <row r="111" spans="1:3" x14ac:dyDescent="0.2">
      <c r="A111" s="30" t="str">
        <f t="shared" si="41"/>
        <v>Real estate</v>
      </c>
      <c r="B111" s="44">
        <f t="shared" si="42"/>
        <v>3.0630647527189137</v>
      </c>
      <c r="C111" s="44">
        <f t="shared" si="43"/>
        <v>-0.8000000192768808</v>
      </c>
    </row>
    <row r="112" spans="1:3" x14ac:dyDescent="0.2">
      <c r="A112" s="30" t="str">
        <f t="shared" si="41"/>
        <v>Professional services</v>
      </c>
      <c r="B112" s="44">
        <f t="shared" si="42"/>
        <v>2.9947100291316975</v>
      </c>
      <c r="C112" s="44">
        <f t="shared" si="43"/>
        <v>0.75550507901132047</v>
      </c>
    </row>
    <row r="113" spans="1:3" x14ac:dyDescent="0.2">
      <c r="A113" s="30" t="str">
        <f t="shared" si="41"/>
        <v>Support services</v>
      </c>
      <c r="B113" s="44">
        <f t="shared" si="42"/>
        <v>-0.34476149555618951</v>
      </c>
      <c r="C113" s="44">
        <f t="shared" si="43"/>
        <v>1.1141111223238687</v>
      </c>
    </row>
    <row r="114" spans="1:3" x14ac:dyDescent="0.2">
      <c r="A114" s="30" t="str">
        <f t="shared" si="41"/>
        <v>Arts and entertainment</v>
      </c>
      <c r="B114" s="44">
        <f t="shared" si="42"/>
        <v>0.74763036666276594</v>
      </c>
      <c r="C114" s="44">
        <f t="shared" si="43"/>
        <v>2.1091073944141225</v>
      </c>
    </row>
    <row r="115" spans="1:3" x14ac:dyDescent="0.2">
      <c r="A115" s="30" t="str">
        <f t="shared" si="41"/>
        <v>Other services</v>
      </c>
      <c r="B115" s="44">
        <f t="shared" si="42"/>
        <v>0.56515799813825485</v>
      </c>
      <c r="C115" s="44">
        <f t="shared" si="43"/>
        <v>0.40251036120857453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0.87198585881025359</v>
      </c>
      <c r="C117" s="44">
        <f t="shared" si="43"/>
        <v>0.88751318654627376</v>
      </c>
    </row>
    <row r="118" spans="1:3" x14ac:dyDescent="0.2">
      <c r="A118" s="30" t="str">
        <f t="shared" si="41"/>
        <v>Public admin. and defence</v>
      </c>
      <c r="B118" s="44">
        <f t="shared" si="42"/>
        <v>4.3140688609619726</v>
      </c>
      <c r="C118" s="44">
        <f t="shared" si="43"/>
        <v>4.0737404118607046E-2</v>
      </c>
    </row>
    <row r="119" spans="1:3" x14ac:dyDescent="0.2">
      <c r="A119" s="30" t="str">
        <f t="shared" si="41"/>
        <v>Education</v>
      </c>
      <c r="B119" s="44">
        <f t="shared" si="42"/>
        <v>0.55399931605626396</v>
      </c>
      <c r="C119" s="44">
        <f t="shared" si="43"/>
        <v>0.52484491276507672</v>
      </c>
    </row>
    <row r="120" spans="1:3" x14ac:dyDescent="0.2">
      <c r="A120" s="30" t="str">
        <f t="shared" si="41"/>
        <v>Health and social work</v>
      </c>
      <c r="B120" s="44">
        <f t="shared" si="42"/>
        <v>-0.6751378730162183</v>
      </c>
      <c r="C120" s="44">
        <f t="shared" si="43"/>
        <v>1.5775472325139761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1.3975823127557296</v>
      </c>
      <c r="C122" s="206">
        <f t="shared" si="43"/>
        <v>0.66391488381216668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 and North Somerset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239.8035699524458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55.08902413071236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58.047870778312472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352.9404648614705</v>
      </c>
      <c r="I9" s="299" t="str">
        <f>CONCATENATE("(",ROUND((H9/$H11)*100,1),")")</f>
        <v>(50.5)</v>
      </c>
      <c r="K9" s="249">
        <f>B14-B9</f>
        <v>6.4264718733357995</v>
      </c>
      <c r="L9" s="249">
        <f>D14-D9</f>
        <v>3.0404099740344961</v>
      </c>
      <c r="M9" s="249">
        <f>F14-F9</f>
        <v>3.7084228705538322</v>
      </c>
      <c r="N9" s="249">
        <f>SUM(K9:M9)</f>
        <v>13.175304717924128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150.55856956657854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149.40391627314636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46.015049298804257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345.97753513852922</v>
      </c>
      <c r="I10" s="299" t="str">
        <f>CONCATENATE("(",ROUND((H10/$H11)*100,1),")")</f>
        <v>(49.5)</v>
      </c>
      <c r="K10" s="249">
        <f t="shared" ref="K10:K11" si="4">B15-B10</f>
        <v>8.3096893988229965</v>
      </c>
      <c r="L10" s="249">
        <f t="shared" ref="L10:L11" si="5">D15-D10</f>
        <v>4.9668152549867273</v>
      </c>
      <c r="M10" s="249">
        <f t="shared" ref="M10:M11" si="6">F15-F10</f>
        <v>3.1341906282661469</v>
      </c>
      <c r="N10" s="249">
        <f t="shared" ref="N10:N11" si="7">SUM(K10:M10)</f>
        <v>16.410695282075871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390.36213951902431</v>
      </c>
      <c r="C11" s="299" t="str">
        <f>CONCATENATE("(",ROUND((B11/$H11)*100,1),")")</f>
        <v>(55.9)</v>
      </c>
      <c r="D11" s="249">
        <f t="shared" ref="D11" si="8">SUM(D32,D53,D74,D95,D116,D137,D158,D179,D200,D221,D242,D263,D284,D305,D326,D347,D368,D389,D410,D431,D452,D473)</f>
        <v>204.49294040385874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104.06292007711673</v>
      </c>
      <c r="G11" s="299" t="str">
        <f>CONCATENATE("(",ROUND((F11/$H11)*100,1),")")</f>
        <v>(14.9)</v>
      </c>
      <c r="H11" s="249">
        <f t="shared" ref="H11" si="10">SUM(H32,H53,H74,H95,H116,H137,H158,H179,H200,H221,H242,H263,H284,H305,H326,H347,H368,H389,H410,H431,H452,H473)</f>
        <v>698.91799999999978</v>
      </c>
      <c r="I11" s="299" t="str">
        <f>CONCATENATE("(",ROUND((H11/$H11)*100,1),")")</f>
        <v>(100)</v>
      </c>
      <c r="K11" s="249">
        <f t="shared" si="4"/>
        <v>14.736161272158824</v>
      </c>
      <c r="L11" s="249">
        <f t="shared" si="5"/>
        <v>8.0072252290212305</v>
      </c>
      <c r="M11" s="249">
        <f t="shared" si="6"/>
        <v>6.8426134988199863</v>
      </c>
      <c r="N11" s="249">
        <f t="shared" si="7"/>
        <v>29.586000000000041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246.2300418257816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58.129434104746856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61.756293648866304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366.11576957939468</v>
      </c>
      <c r="I14" s="299" t="str">
        <f>CONCATENATE("(",ROUND((H14/$H16)*100,1),")")</f>
        <v>(50.3)</v>
      </c>
      <c r="K14" s="249">
        <f>B19-B14</f>
        <v>7.3865829864969328</v>
      </c>
      <c r="L14" s="249">
        <f>D19-D14</f>
        <v>5.3405825807344556</v>
      </c>
      <c r="M14" s="249">
        <f>F19-F14</f>
        <v>5.3289772401244306</v>
      </c>
      <c r="N14" s="249">
        <f>SUM(K14:M14)</f>
        <v>18.056142807355819</v>
      </c>
    </row>
    <row r="15" spans="1:17" x14ac:dyDescent="0.2">
      <c r="A15" s="282" t="s">
        <v>365</v>
      </c>
      <c r="B15" s="249">
        <f t="shared" si="0"/>
        <v>158.86825896540154</v>
      </c>
      <c r="C15" s="299" t="str">
        <f>CONCATENATE("(",ROUND((B15/$H16)*100,1),")")</f>
        <v>(21.8)</v>
      </c>
      <c r="D15" s="249">
        <f t="shared" ref="D15" si="14">SUM(D36,D57,D78,D99,D120,D141,D162,D183,D204,D225,D246,D267,D288,D309,D330,D351,D372,D393,D414,D435,D456,D477)</f>
        <v>154.37073152813309</v>
      </c>
      <c r="E15" s="299" t="str">
        <f>CONCATENATE("(",ROUND((D15/$H16)*100,1),")")</f>
        <v>(21.2)</v>
      </c>
      <c r="F15" s="249">
        <f t="shared" ref="F15" si="15">SUM(F36,F57,F78,F99,F120,F141,F162,F183,F204,F225,F246,F267,F288,F309,F330,F351,F372,F393,F414,F435,F456,F477)</f>
        <v>49.149239927070404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362.38823042060505</v>
      </c>
      <c r="I15" s="299" t="str">
        <f>CONCATENATE("(",ROUND((H15/$H16)*100,1),")")</f>
        <v>(49.7)</v>
      </c>
      <c r="K15" s="249">
        <f t="shared" ref="K15:K16" si="17">B20-B15</f>
        <v>14.071344204325584</v>
      </c>
      <c r="L15" s="249">
        <f t="shared" ref="L15:L16" si="18">D20-D15</f>
        <v>6.3324114987339044</v>
      </c>
      <c r="M15" s="249">
        <f t="shared" ref="M15:M16" si="19">F20-F15</f>
        <v>4.8871014895847509</v>
      </c>
      <c r="N15" s="249">
        <f t="shared" ref="N15:N16" si="20">SUM(K15:M15)</f>
        <v>25.290857192644239</v>
      </c>
    </row>
    <row r="16" spans="1:17" x14ac:dyDescent="0.2">
      <c r="A16" s="282" t="s">
        <v>363</v>
      </c>
      <c r="B16" s="249">
        <f t="shared" si="0"/>
        <v>405.09830079118314</v>
      </c>
      <c r="C16" s="299" t="str">
        <f>CONCATENATE("(",ROUND((B16/$H16)*100,1),")")</f>
        <v>(55.6)</v>
      </c>
      <c r="D16" s="249">
        <f t="shared" ref="D16" si="21">SUM(D37,D58,D79,D100,D121,D142,D163,D184,D205,D226,D247,D268,D289,D310,D331,D352,D373,D394,D415,D436,D457,D478)</f>
        <v>212.50016563287997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110.90553357593672</v>
      </c>
      <c r="G16" s="299" t="str">
        <f>CONCATENATE("(",ROUND((F16/$H16)*100,1),")")</f>
        <v>(15.2)</v>
      </c>
      <c r="H16" s="249">
        <f t="shared" ref="H16" si="23">SUM(H37,H58,H79,H100,H121,H142,H163,H184,H205,H226,H247,H268,H289,H310,H331,H352,H373,H394,H415,H436,H457,H478)</f>
        <v>728.50399999999979</v>
      </c>
      <c r="I16" s="299" t="str">
        <f>CONCATENATE("(",ROUND((H16/$H16)*100,1),")")</f>
        <v>(100)</v>
      </c>
      <c r="K16" s="249">
        <f t="shared" si="17"/>
        <v>21.457927190822488</v>
      </c>
      <c r="L16" s="249">
        <f t="shared" si="18"/>
        <v>11.672994079468339</v>
      </c>
      <c r="M16" s="249">
        <f t="shared" si="19"/>
        <v>10.216078729709196</v>
      </c>
      <c r="N16" s="249">
        <f t="shared" si="20"/>
        <v>43.347000000000023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253.61662481227853</v>
      </c>
      <c r="C19" s="299" t="str">
        <f>CONCATENATE("(",ROUND((B19/$H21)*100,1),")")</f>
        <v>(32.9)</v>
      </c>
      <c r="D19" s="249">
        <f t="shared" ref="D19" si="24">SUM(D40,D61,D82,D103,D124,D145,D166,D187,D208,D229,D250,D271,D292,D313,D334,D355,D376,D397,D418,D439,D460,D481)</f>
        <v>63.470016685481312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67.085270888990735</v>
      </c>
      <c r="G19" s="299" t="str">
        <f>CONCATENATE("(",ROUND((F19/$H21)*100,1),")")</f>
        <v>(8.7)</v>
      </c>
      <c r="H19" s="249">
        <f t="shared" ref="H19" si="26">SUM(H40,H61,H82,H103,H124,H145,H166,H187,H208,H229,H250,H271,H292,H313,H334,H355,H376,H397,H418,H439,H460,H481)</f>
        <v>384.17191238675053</v>
      </c>
      <c r="I19" s="299" t="str">
        <f>CONCATENATE("(",ROUND((H19/$H21)*100,1),")")</f>
        <v>(49.8)</v>
      </c>
      <c r="K19" s="249">
        <f>B19-B9</f>
        <v>13.813054859832732</v>
      </c>
      <c r="L19" s="249">
        <f>D19-D9</f>
        <v>8.3809925547689517</v>
      </c>
      <c r="M19" s="249">
        <f>F19-F9</f>
        <v>9.0374001106782629</v>
      </c>
      <c r="N19" s="249">
        <f>SUM(K19:M19)</f>
        <v>31.231447525279947</v>
      </c>
    </row>
    <row r="20" spans="1:14" x14ac:dyDescent="0.2">
      <c r="A20" s="282" t="s">
        <v>365</v>
      </c>
      <c r="B20" s="249">
        <f t="shared" si="0"/>
        <v>172.93960316972712</v>
      </c>
      <c r="C20" s="299" t="str">
        <f>CONCATENATE("(",ROUND((B20/$H21)*100,1),")")</f>
        <v>(22.4)</v>
      </c>
      <c r="D20" s="249">
        <f t="shared" ref="D20" si="27">SUM(D41,D62,D83,D104,D125,D146,D167,D188,D209,D230,D251,D272,D293,D314,D335,D356,D377,D398,D419,D440,D461,D482)</f>
        <v>160.703143026867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54.036341416655155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387.67908761324929</v>
      </c>
      <c r="I20" s="299" t="str">
        <f>CONCATENATE("(",ROUND((H20/$H21)*100,1),")")</f>
        <v>(50.2)</v>
      </c>
      <c r="K20" s="249">
        <f t="shared" ref="K20:K21" si="30">B20-B10</f>
        <v>22.38103360314858</v>
      </c>
      <c r="L20" s="249">
        <f t="shared" ref="L20:L21" si="31">D20-D10</f>
        <v>11.299226753720632</v>
      </c>
      <c r="M20" s="249">
        <f t="shared" ref="M20:M21" si="32">F20-F10</f>
        <v>8.0212921178508978</v>
      </c>
      <c r="N20" s="249">
        <f t="shared" ref="N20:N21" si="33">SUM(K20:M20)</f>
        <v>41.70155247472011</v>
      </c>
    </row>
    <row r="21" spans="1:14" x14ac:dyDescent="0.2">
      <c r="A21" s="282" t="s">
        <v>363</v>
      </c>
      <c r="B21" s="249">
        <f t="shared" si="0"/>
        <v>426.55622798200562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224.17315971234831</v>
      </c>
      <c r="E21" s="299" t="str">
        <f>CONCATENATE("(",ROUND((D21/$H21)*100,1),")")</f>
        <v>(29)</v>
      </c>
      <c r="F21" s="249">
        <f>SUM(F42,F63,F84,F105,F126,F147,F168,F189,F210,F231,F252,F273,F294,F315,F336,F357,F378,F399,F420,F441,F462,F483)</f>
        <v>121.12161230564591</v>
      </c>
      <c r="G21" s="299" t="str">
        <f>CONCATENATE("(",ROUND((F21/$H21)*100,1),")")</f>
        <v>(15.7)</v>
      </c>
      <c r="H21" s="249">
        <f t="shared" ref="H21" si="35">SUM(H42,H63,H84,H105,H126,H147,H168,H189,H210,H231,H252,H273,H294,H315,H336,H357,H378,H399,H420,H441,H462,H483)</f>
        <v>771.85099999999989</v>
      </c>
      <c r="I21" s="299" t="str">
        <f>CONCATENATE("(",ROUND((H21/$H21)*100,1),")")</f>
        <v>(100)</v>
      </c>
      <c r="K21" s="249">
        <f t="shared" si="30"/>
        <v>36.194088462981313</v>
      </c>
      <c r="L21" s="249">
        <f t="shared" si="31"/>
        <v>19.680219308489569</v>
      </c>
      <c r="M21" s="249">
        <f t="shared" si="32"/>
        <v>17.058692228529182</v>
      </c>
      <c r="N21" s="249">
        <f t="shared" si="33"/>
        <v>72.933000000000064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2.0271407552369003</v>
      </c>
      <c r="C30" s="299" t="str">
        <f>CONCATENATE("(",ROUND((B30/$H32)*100,1),")")</f>
        <v>(26.4)</v>
      </c>
      <c r="D30" s="302">
        <f>'Ind T6'!M9</f>
        <v>0.5467928113331012</v>
      </c>
      <c r="E30" s="299" t="str">
        <f>CONCATENATE("(",ROUND((D30/$H32)*100,1),")")</f>
        <v>(7.1)</v>
      </c>
      <c r="F30" s="302">
        <f>'Ind T6'!N9</f>
        <v>2.9320907671847358</v>
      </c>
      <c r="G30" s="299" t="str">
        <f>CONCATENATE("(",ROUND((F30/$H32)*100,1),")")</f>
        <v>(38.1)</v>
      </c>
      <c r="H30" s="302">
        <f>SUM(B30,D30,F30)</f>
        <v>5.5060243337547377</v>
      </c>
      <c r="I30" s="299" t="str">
        <f>CONCATENATE("(",ROUND((H30/$H32)*100,1),")")</f>
        <v>(71.6)</v>
      </c>
      <c r="K30" s="302">
        <f>B35-B30</f>
        <v>0.16484798036449488</v>
      </c>
      <c r="L30" s="302">
        <f>D35-D30</f>
        <v>2.9150866507890005E-2</v>
      </c>
      <c r="M30" s="302">
        <f>F35-F30</f>
        <v>4.3330240874103421E-2</v>
      </c>
      <c r="N30" s="302">
        <f>SUM(K30:M30)</f>
        <v>0.23732908774648831</v>
      </c>
    </row>
    <row r="31" spans="1:14" x14ac:dyDescent="0.2">
      <c r="A31" s="282" t="s">
        <v>365</v>
      </c>
      <c r="B31" s="302">
        <f>'Ind T6'!L8</f>
        <v>0.59148007339715736</v>
      </c>
      <c r="C31" s="299" t="str">
        <f>CONCATENATE("(",ROUND((B31/$H32)*100,1),")")</f>
        <v>(7.7)</v>
      </c>
      <c r="D31" s="302">
        <f>'Ind T6'!M8</f>
        <v>0.53361072813436106</v>
      </c>
      <c r="E31" s="299" t="str">
        <f>CONCATENATE("(",ROUND((D31/$H32)*100,1),")")</f>
        <v>(6.9)</v>
      </c>
      <c r="F31" s="302">
        <f>'Ind T6'!N8</f>
        <v>1.0558848647137611</v>
      </c>
      <c r="G31" s="299" t="str">
        <f>CONCATENATE("(",ROUND((F31/$H32)*100,1),")")</f>
        <v>(13.7)</v>
      </c>
      <c r="H31" s="302">
        <f t="shared" ref="H31" si="36">SUM(B31,D31,F31)</f>
        <v>2.1809756662452795</v>
      </c>
      <c r="I31" s="299" t="str">
        <f>CONCATENATE("(",ROUND((H31/$H32)*100,1),")")</f>
        <v>(28.4)</v>
      </c>
      <c r="K31" s="302">
        <f t="shared" ref="K31:K32" si="37">B36-B31</f>
        <v>2.7263942391673623E-2</v>
      </c>
      <c r="L31" s="302">
        <f t="shared" ref="L31:L32" si="38">D36-D31</f>
        <v>7.6407503409664512E-3</v>
      </c>
      <c r="M31" s="302">
        <f t="shared" ref="M31:M32" si="39">F36-F31</f>
        <v>6.4766219520853818E-2</v>
      </c>
      <c r="N31" s="302">
        <f t="shared" ref="N31:N32" si="40">SUM(K31:M31)</f>
        <v>9.9670912253493893E-2</v>
      </c>
    </row>
    <row r="32" spans="1:14" x14ac:dyDescent="0.2">
      <c r="A32" s="282" t="s">
        <v>363</v>
      </c>
      <c r="B32" s="302">
        <f>SUM(B30:B31)</f>
        <v>2.6186208286340578</v>
      </c>
      <c r="C32" s="299" t="str">
        <f>CONCATENATE("(",ROUND((B32/$H32)*100,1),")")</f>
        <v>(34.1)</v>
      </c>
      <c r="D32" s="302">
        <f>SUM(D30:D31)</f>
        <v>1.0804035394674623</v>
      </c>
      <c r="E32" s="299" t="str">
        <f>CONCATENATE("(",ROUND((D32/$H32)*100,1),")")</f>
        <v>(14.1)</v>
      </c>
      <c r="F32" s="302">
        <f>SUM(F30:F31)</f>
        <v>3.9879756318984967</v>
      </c>
      <c r="G32" s="299" t="str">
        <f>CONCATENATE("(",ROUND((F32/$H32)*100,1),")")</f>
        <v>(51.9)</v>
      </c>
      <c r="H32" s="302">
        <f>SUM(H30:H31)</f>
        <v>7.6870000000000172</v>
      </c>
      <c r="I32" s="299" t="str">
        <f>CONCATENATE("(",ROUND((H32/$H32)*100,1),")")</f>
        <v>(100)</v>
      </c>
      <c r="K32" s="302">
        <f t="shared" si="37"/>
        <v>0.19211192275616851</v>
      </c>
      <c r="L32" s="302">
        <f t="shared" si="38"/>
        <v>3.6791616848856457E-2</v>
      </c>
      <c r="M32" s="302">
        <f t="shared" si="39"/>
        <v>0.10809646039495746</v>
      </c>
      <c r="N32" s="302">
        <f t="shared" si="40"/>
        <v>0.33699999999998242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2.1919887356013952</v>
      </c>
      <c r="C35" s="299" t="str">
        <f>CONCATENATE("(",ROUND((B35/$H37)*100,1),")")</f>
        <v>(27.3)</v>
      </c>
      <c r="D35" s="302">
        <f>'Ind T6'!R9</f>
        <v>0.57594367784099121</v>
      </c>
      <c r="E35" s="299" t="str">
        <f>CONCATENATE("(",ROUND((D35/$H37)*100,1),")")</f>
        <v>(7.2)</v>
      </c>
      <c r="F35" s="302">
        <f>'Ind T6'!S9</f>
        <v>2.9754210080588392</v>
      </c>
      <c r="G35" s="299" t="str">
        <f>CONCATENATE("(",ROUND((F35/$H37)*100,1),")")</f>
        <v>(37.1)</v>
      </c>
      <c r="H35" s="302">
        <f>SUM(B35,D35,F35)</f>
        <v>5.7433534215012259</v>
      </c>
      <c r="I35" s="299" t="str">
        <f>CONCATENATE("(",ROUND((H35/$H37)*100,1),")")</f>
        <v>(71.6)</v>
      </c>
      <c r="K35" s="302">
        <f>B40-B35</f>
        <v>0.2791039788310008</v>
      </c>
      <c r="L35" s="302">
        <f>D40-D35</f>
        <v>2.643870449954544E-2</v>
      </c>
      <c r="M35" s="302">
        <f>F40-F35</f>
        <v>-0.11152840657637508</v>
      </c>
      <c r="N35" s="302">
        <f>SUM(K35:M35)</f>
        <v>0.19401427675417116</v>
      </c>
    </row>
    <row r="36" spans="1:14" x14ac:dyDescent="0.2">
      <c r="A36" s="282" t="s">
        <v>365</v>
      </c>
      <c r="B36" s="302">
        <f>'Ind T6'!Q8</f>
        <v>0.61874401578883098</v>
      </c>
      <c r="C36" s="299" t="str">
        <f>CONCATENATE("(",ROUND((B36/$H37)*100,1),")")</f>
        <v>(7.7)</v>
      </c>
      <c r="D36" s="302">
        <f>'Ind T6'!R8</f>
        <v>0.54125147847532751</v>
      </c>
      <c r="E36" s="299" t="str">
        <f>CONCATENATE("(",ROUND((D36/$H37)*100,1),")")</f>
        <v>(6.7)</v>
      </c>
      <c r="F36" s="302">
        <f>'Ind T6'!S8</f>
        <v>1.1206510842346149</v>
      </c>
      <c r="G36" s="299" t="str">
        <f>CONCATENATE("(",ROUND((F36/$H37)*100,1),")")</f>
        <v>(14)</v>
      </c>
      <c r="H36" s="302">
        <f t="shared" ref="H36" si="41">SUM(B36,D36,F36)</f>
        <v>2.2806465784987733</v>
      </c>
      <c r="I36" s="299" t="str">
        <f>CONCATENATE("(",ROUND((H36/$H37)*100,1),")")</f>
        <v>(28.4)</v>
      </c>
      <c r="K36" s="302">
        <f t="shared" ref="K36:K37" si="42">B41-B36</f>
        <v>2.4055935859596311E-2</v>
      </c>
      <c r="L36" s="302">
        <f t="shared" ref="L36:L37" si="43">D41-D36</f>
        <v>-1.8365904648885212E-2</v>
      </c>
      <c r="M36" s="302">
        <f t="shared" ref="M36:M37" si="44">F41-F36</f>
        <v>7.9295692035114662E-2</v>
      </c>
      <c r="N36" s="302">
        <f t="shared" ref="N36:N37" si="45">SUM(K36:M36)</f>
        <v>8.4985723245825762E-2</v>
      </c>
    </row>
    <row r="37" spans="1:14" x14ac:dyDescent="0.2">
      <c r="A37" s="282" t="s">
        <v>363</v>
      </c>
      <c r="B37" s="302">
        <f>SUM(B35:B36)</f>
        <v>2.8107327513902263</v>
      </c>
      <c r="C37" s="299" t="str">
        <f>CONCATENATE("(",ROUND((B37/$H37)*100,1),")")</f>
        <v>(35)</v>
      </c>
      <c r="D37" s="302">
        <f>SUM(D35:D36)</f>
        <v>1.1171951563163187</v>
      </c>
      <c r="E37" s="299" t="str">
        <f>CONCATENATE("(",ROUND((D37/$H37)*100,1),")")</f>
        <v>(13.9)</v>
      </c>
      <c r="F37" s="302">
        <f>SUM(F35:F36)</f>
        <v>4.0960720922934541</v>
      </c>
      <c r="G37" s="299" t="str">
        <f>CONCATENATE("(",ROUND((F37/$H37)*100,1),")")</f>
        <v>(51)</v>
      </c>
      <c r="H37" s="302">
        <f>SUM(H35:H36)</f>
        <v>8.0239999999999991</v>
      </c>
      <c r="I37" s="299" t="str">
        <f>CONCATENATE("(",ROUND((H37/$H37)*100,1),")")</f>
        <v>(100)</v>
      </c>
      <c r="K37" s="302">
        <f t="shared" si="42"/>
        <v>0.303159914690597</v>
      </c>
      <c r="L37" s="302">
        <f t="shared" si="43"/>
        <v>8.0727998506602283E-3</v>
      </c>
      <c r="M37" s="302">
        <f t="shared" si="44"/>
        <v>-3.2232714541260421E-2</v>
      </c>
      <c r="N37" s="302">
        <f t="shared" si="45"/>
        <v>0.27899999999999681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2.471092714432396</v>
      </c>
      <c r="C40" s="299" t="str">
        <f>CONCATENATE("(",ROUND((B40/$H42)*100,1),")")</f>
        <v>(29.8)</v>
      </c>
      <c r="D40" s="302">
        <f>'Ind T6'!W9</f>
        <v>0.60238238234053665</v>
      </c>
      <c r="E40" s="299" t="str">
        <f>CONCATENATE("(",ROUND((D40/$H42)*100,1),")")</f>
        <v>(7.3)</v>
      </c>
      <c r="F40" s="302">
        <f>'Ind T6'!X9</f>
        <v>2.8638926014824642</v>
      </c>
      <c r="G40" s="299" t="str">
        <f>CONCATENATE("(",ROUND((F40/$H42)*100,1),")")</f>
        <v>(34.5)</v>
      </c>
      <c r="H40" s="302">
        <f>SUM(B40,D40,F40)</f>
        <v>5.9373676982553967</v>
      </c>
      <c r="I40" s="299" t="str">
        <f>CONCATENATE("(",ROUND((H40/$H42)*100,1),")")</f>
        <v>(71.5)</v>
      </c>
      <c r="K40" s="302">
        <f>B40-B30</f>
        <v>0.44395195919549568</v>
      </c>
      <c r="L40" s="302">
        <f>D40-D30</f>
        <v>5.5589571007435445E-2</v>
      </c>
      <c r="M40" s="302">
        <f>F40-F30</f>
        <v>-6.8198165702271663E-2</v>
      </c>
      <c r="N40" s="302">
        <f>SUM(K40:M40)</f>
        <v>0.43134336450065947</v>
      </c>
    </row>
    <row r="41" spans="1:14" x14ac:dyDescent="0.2">
      <c r="A41" s="282" t="s">
        <v>365</v>
      </c>
      <c r="B41" s="302">
        <f>'Ind T6'!V8</f>
        <v>0.64279995164842729</v>
      </c>
      <c r="C41" s="299" t="str">
        <f>CONCATENATE("(",ROUND((B41/$H42)*100,1),")")</f>
        <v>(7.7)</v>
      </c>
      <c r="D41" s="302">
        <f>'Ind T6'!W8</f>
        <v>0.5228855738264423</v>
      </c>
      <c r="E41" s="299" t="str">
        <f>CONCATENATE("(",ROUND((D41/$H42)*100,1),")")</f>
        <v>(6.3)</v>
      </c>
      <c r="F41" s="302">
        <f>'Ind T6'!X8</f>
        <v>1.1999467762697296</v>
      </c>
      <c r="G41" s="299" t="str">
        <f>CONCATENATE("(",ROUND((F41/$H42)*100,1),")")</f>
        <v>(14.5)</v>
      </c>
      <c r="H41" s="302">
        <f t="shared" ref="H41" si="46">SUM(B41,D41,F41)</f>
        <v>2.3656323017445993</v>
      </c>
      <c r="I41" s="299" t="str">
        <f>CONCATENATE("(",ROUND((H41/$H42)*100,1),")")</f>
        <v>(28.5)</v>
      </c>
      <c r="K41" s="302">
        <f t="shared" ref="K41:K42" si="47">B41-B31</f>
        <v>5.1319878251269935E-2</v>
      </c>
      <c r="L41" s="302">
        <f t="shared" ref="L41:L42" si="48">D41-D31</f>
        <v>-1.0725154307918761E-2</v>
      </c>
      <c r="M41" s="302">
        <f t="shared" ref="M41:M42" si="49">F41-F31</f>
        <v>0.14406191155596848</v>
      </c>
      <c r="N41" s="302">
        <f t="shared" ref="N41:N42" si="50">SUM(K41:M41)</f>
        <v>0.18465663549931965</v>
      </c>
    </row>
    <row r="42" spans="1:14" x14ac:dyDescent="0.2">
      <c r="A42" s="282" t="s">
        <v>363</v>
      </c>
      <c r="B42" s="302">
        <f>SUM(B40:B41)</f>
        <v>3.1138926660808233</v>
      </c>
      <c r="C42" s="299" t="str">
        <f>CONCATENATE("(",ROUND((B42/$H42)*100,1),")")</f>
        <v>(37.5)</v>
      </c>
      <c r="D42" s="302">
        <f>SUM(D40:D41)</f>
        <v>1.1252679561669789</v>
      </c>
      <c r="E42" s="299" t="str">
        <f>CONCATENATE("(",ROUND((D42/$H42)*100,1),")")</f>
        <v>(13.6)</v>
      </c>
      <c r="F42" s="302">
        <f>SUM(F40:F41)</f>
        <v>4.0638393777521937</v>
      </c>
      <c r="G42" s="299" t="str">
        <f>CONCATENATE("(",ROUND((F42/$H42)*100,1),")")</f>
        <v>(48.9)</v>
      </c>
      <c r="H42" s="302">
        <f>SUM(H40:H41)</f>
        <v>8.3029999999999955</v>
      </c>
      <c r="I42" s="299" t="str">
        <f>CONCATENATE("(",ROUND((H42/$H42)*100,1),")")</f>
        <v>(100)</v>
      </c>
      <c r="K42" s="302">
        <f t="shared" si="47"/>
        <v>0.49527183744676551</v>
      </c>
      <c r="L42" s="302">
        <f t="shared" si="48"/>
        <v>4.4864416699516685E-2</v>
      </c>
      <c r="M42" s="302">
        <f t="shared" si="49"/>
        <v>7.586374585369704E-2</v>
      </c>
      <c r="N42" s="302">
        <f t="shared" si="50"/>
        <v>0.61599999999997923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0.31548126064801713</v>
      </c>
      <c r="C51" s="299" t="str">
        <f>CONCATENATE("(",ROUND((B51/$H53)*100,1),")")</f>
        <v>(84.1)</v>
      </c>
      <c r="D51" s="302">
        <f>'Ind T6'!M18</f>
        <v>3.7265758092264473E-3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0.3192078364572436</v>
      </c>
      <c r="I51" s="299" t="str">
        <f>CONCATENATE("(",ROUND((H51/$H53)*100,1),")")</f>
        <v>(85.1)</v>
      </c>
      <c r="K51" s="302">
        <f>B56-B51</f>
        <v>-6.40420049017148E-2</v>
      </c>
      <c r="L51" s="302">
        <f>D56-D51</f>
        <v>-6.7221608650297861E-4</v>
      </c>
      <c r="M51" s="302">
        <f>F56-F51</f>
        <v>0</v>
      </c>
      <c r="N51" s="302">
        <f>SUM(K51:M51)</f>
        <v>-6.4714220988217774E-2</v>
      </c>
    </row>
    <row r="52" spans="1:14" x14ac:dyDescent="0.2">
      <c r="A52" s="282" t="s">
        <v>365</v>
      </c>
      <c r="B52" s="302">
        <f>'Ind T6'!L17</f>
        <v>4.3654173764333087E-2</v>
      </c>
      <c r="C52" s="299" t="str">
        <f>CONCATENATE("(",ROUND((B52/$H53)*100,1),")")</f>
        <v>(11.6)</v>
      </c>
      <c r="D52" s="302">
        <f>'Ind T6'!M17</f>
        <v>1.2137989778422441E-2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5.5792163542755527E-2</v>
      </c>
      <c r="I52" s="299" t="str">
        <f>CONCATENATE("(",ROUND((H52/$H53)*100,1),")")</f>
        <v>(14.9)</v>
      </c>
      <c r="K52" s="302">
        <f t="shared" ref="K52:K53" si="52">B57-B52</f>
        <v>-8.9653740562478448E-3</v>
      </c>
      <c r="L52" s="302">
        <f t="shared" ref="L52:L53" si="53">D57-D52</f>
        <v>-2.3204049555339903E-3</v>
      </c>
      <c r="M52" s="302">
        <f t="shared" ref="M52:M53" si="54">F57-F52</f>
        <v>0</v>
      </c>
      <c r="N52" s="302">
        <f t="shared" ref="N52:N53" si="55">SUM(K52:M52)</f>
        <v>-1.1285779011781835E-2</v>
      </c>
    </row>
    <row r="53" spans="1:14" x14ac:dyDescent="0.2">
      <c r="A53" s="282" t="s">
        <v>363</v>
      </c>
      <c r="B53" s="302">
        <f>SUM(B51:B52)</f>
        <v>0.35913543441235019</v>
      </c>
      <c r="C53" s="299" t="str">
        <f>CONCATENATE("(",ROUND((B53/$H53)*100,1),")")</f>
        <v>(95.8)</v>
      </c>
      <c r="D53" s="302">
        <f>SUM(D51:D52)</f>
        <v>1.5864565587648888E-2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0.37499999999999911</v>
      </c>
      <c r="I53" s="299" t="str">
        <f>CONCATENATE("(",ROUND((H53/$H53)*100,1),")")</f>
        <v>(100)</v>
      </c>
      <c r="K53" s="302">
        <f t="shared" si="52"/>
        <v>-7.300737895796261E-2</v>
      </c>
      <c r="L53" s="302">
        <f t="shared" si="53"/>
        <v>-2.9926210420369685E-3</v>
      </c>
      <c r="M53" s="302">
        <f t="shared" si="54"/>
        <v>0</v>
      </c>
      <c r="N53" s="302">
        <f t="shared" si="55"/>
        <v>-7.5999999999999582E-2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0.25143925574630233</v>
      </c>
      <c r="C56" s="299" t="str">
        <f>CONCATENATE("(",ROUND((B56/$H58)*100,1),")")</f>
        <v>(84.1)</v>
      </c>
      <c r="D56" s="302">
        <f>'Ind T6'!R18</f>
        <v>3.0543597227234687E-3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0.25449361546902577</v>
      </c>
      <c r="I56" s="299" t="str">
        <f>CONCATENATE("(",ROUND((H56/$H58)*100,1),")")</f>
        <v>(85.1)</v>
      </c>
      <c r="K56" s="302">
        <f>B61-B56</f>
        <v>-7.4573820389741308E-2</v>
      </c>
      <c r="L56" s="302">
        <f>D61-D56</f>
        <v>-7.2718294172911899E-4</v>
      </c>
      <c r="M56" s="302">
        <f>F61-F56</f>
        <v>0</v>
      </c>
      <c r="N56" s="302">
        <f>SUM(K56:M56)</f>
        <v>-7.5301003331470426E-2</v>
      </c>
    </row>
    <row r="57" spans="1:14" x14ac:dyDescent="0.2">
      <c r="A57" s="282" t="s">
        <v>365</v>
      </c>
      <c r="B57" s="302">
        <f>'Ind T6'!Q17</f>
        <v>3.4688799708085243E-2</v>
      </c>
      <c r="C57" s="299" t="str">
        <f>CONCATENATE("(",ROUND((B57/$H58)*100,1),")")</f>
        <v>(11.6)</v>
      </c>
      <c r="D57" s="302">
        <f>'Ind T6'!R17</f>
        <v>9.8175848228884508E-3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4.4506384530973692E-2</v>
      </c>
      <c r="I57" s="299" t="str">
        <f>CONCATENATE("(",ROUND((H57/$H58)*100,1),")")</f>
        <v>(14.9)</v>
      </c>
      <c r="K57" s="302">
        <f t="shared" ref="K57:K58" si="57">B62-B57</f>
        <v>-1.1084578072418392E-2</v>
      </c>
      <c r="L57" s="302">
        <f t="shared" ref="L57:L58" si="58">D62-D57</f>
        <v>-2.6144185961104989E-3</v>
      </c>
      <c r="M57" s="302">
        <f t="shared" ref="M57:M58" si="59">F62-F57</f>
        <v>0</v>
      </c>
      <c r="N57" s="302">
        <f t="shared" ref="N57:N58" si="60">SUM(K57:M57)</f>
        <v>-1.369899666852889E-2</v>
      </c>
    </row>
    <row r="58" spans="1:14" x14ac:dyDescent="0.2">
      <c r="A58" s="282" t="s">
        <v>363</v>
      </c>
      <c r="B58" s="302">
        <f>SUM(B56:B57)</f>
        <v>0.28612805545438758</v>
      </c>
      <c r="C58" s="299" t="str">
        <f>CONCATENATE("(",ROUND((B58/$H58)*100,1),")")</f>
        <v>(95.7)</v>
      </c>
      <c r="D58" s="302">
        <f>SUM(D56:D57)</f>
        <v>1.287194454561192E-2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0.29899999999999949</v>
      </c>
      <c r="I58" s="299" t="str">
        <f>CONCATENATE("(",ROUND((H58/$H58)*100,1),")")</f>
        <v>(100)</v>
      </c>
      <c r="K58" s="302">
        <f t="shared" si="57"/>
        <v>-8.5658398462159696E-2</v>
      </c>
      <c r="L58" s="302">
        <f t="shared" si="58"/>
        <v>-3.3416015378396179E-3</v>
      </c>
      <c r="M58" s="302">
        <f t="shared" si="59"/>
        <v>0</v>
      </c>
      <c r="N58" s="302">
        <f t="shared" si="60"/>
        <v>-8.8999999999999316E-2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0.17686543535656102</v>
      </c>
      <c r="C61" s="299" t="str">
        <f>CONCATENATE("(",ROUND((B61/$H63)*100,1),")")</f>
        <v>(84.2)</v>
      </c>
      <c r="D61" s="302">
        <f>'Ind T6'!W18</f>
        <v>2.3271767809943497E-3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0.17919261213755536</v>
      </c>
      <c r="I61" s="299" t="str">
        <f>CONCATENATE("(",ROUND((H61/$H63)*100,1),")")</f>
        <v>(85.3)</v>
      </c>
      <c r="K61" s="302">
        <f>B61-B51</f>
        <v>-0.13861582529145611</v>
      </c>
      <c r="L61" s="302">
        <f>D61-D51</f>
        <v>-1.3993990282320976E-3</v>
      </c>
      <c r="M61" s="302">
        <f>F61-F51</f>
        <v>0</v>
      </c>
      <c r="N61" s="302">
        <f>SUM(K61:M61)</f>
        <v>-0.14001522431968821</v>
      </c>
    </row>
    <row r="62" spans="1:14" x14ac:dyDescent="0.2">
      <c r="A62" s="282" t="s">
        <v>365</v>
      </c>
      <c r="B62" s="302">
        <f>'Ind T6'!V17</f>
        <v>2.3604221635666851E-2</v>
      </c>
      <c r="C62" s="299" t="str">
        <f>CONCATENATE("(",ROUND((B62/$H63)*100,1),")")</f>
        <v>(11.2)</v>
      </c>
      <c r="D62" s="302">
        <f>'Ind T6'!W17</f>
        <v>7.2031662267779519E-3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3.0807387862444802E-2</v>
      </c>
      <c r="I62" s="299" t="str">
        <f>CONCATENATE("(",ROUND((H62/$H63)*100,1),")")</f>
        <v>(14.7)</v>
      </c>
      <c r="K62" s="302">
        <f t="shared" ref="K62:K63" si="62">B62-B52</f>
        <v>-2.0049952128666237E-2</v>
      </c>
      <c r="L62" s="302">
        <f t="shared" ref="L62:L63" si="63">D62-D52</f>
        <v>-4.9348235516444893E-3</v>
      </c>
      <c r="M62" s="302">
        <f t="shared" ref="M62:M63" si="64">F62-F52</f>
        <v>0</v>
      </c>
      <c r="N62" s="302">
        <f t="shared" ref="N62:N63" si="65">SUM(K62:M62)</f>
        <v>-2.4984775680310725E-2</v>
      </c>
    </row>
    <row r="63" spans="1:14" x14ac:dyDescent="0.2">
      <c r="A63" s="282" t="s">
        <v>363</v>
      </c>
      <c r="B63" s="302">
        <f>SUM(B61:B62)</f>
        <v>0.20046965699222788</v>
      </c>
      <c r="C63" s="299" t="str">
        <f>CONCATENATE("(",ROUND((B63/$H63)*100,1),")")</f>
        <v>(95.5)</v>
      </c>
      <c r="D63" s="302">
        <f>SUM(D61:D62)</f>
        <v>9.530343007772302E-3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0.21000000000000016</v>
      </c>
      <c r="I63" s="299" t="str">
        <f>CONCATENATE("(",ROUND((H63/$H63)*100,1),")")</f>
        <v>(100)</v>
      </c>
      <c r="K63" s="302">
        <f t="shared" si="62"/>
        <v>-0.15866577742012231</v>
      </c>
      <c r="L63" s="302">
        <f t="shared" si="63"/>
        <v>-6.3342225798765864E-3</v>
      </c>
      <c r="M63" s="302">
        <f t="shared" si="64"/>
        <v>0</v>
      </c>
      <c r="N63" s="302">
        <f t="shared" si="65"/>
        <v>-0.1649999999999989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2.6307980468114271</v>
      </c>
      <c r="C72" s="299" t="str">
        <f>CONCATENATE("(",ROUND((B72/$H74)*100,1),")")</f>
        <v>(53.1)</v>
      </c>
      <c r="D72" s="302">
        <f>'Ind T6'!M27</f>
        <v>0.21273374918589635</v>
      </c>
      <c r="E72" s="299" t="str">
        <f>CONCATENATE("(",ROUND((D72/$H74)*100,1),")")</f>
        <v>(4.3)</v>
      </c>
      <c r="F72" s="302">
        <f>'Ind T6'!N27</f>
        <v>0.11111913968649312</v>
      </c>
      <c r="G72" s="299" t="str">
        <f>CONCATENATE("(",ROUND((F72/$H74)*100,1),")")</f>
        <v>(2.2)</v>
      </c>
      <c r="H72" s="302">
        <f>SUM(B72,D72,F72)</f>
        <v>2.9546509356838166</v>
      </c>
      <c r="I72" s="299" t="str">
        <f>CONCATENATE("(",ROUND((H72/$H74)*100,1),")")</f>
        <v>(59.7)</v>
      </c>
      <c r="K72" s="302">
        <f>B77-B72</f>
        <v>-0.25649442195090089</v>
      </c>
      <c r="L72" s="302">
        <f>D77-D72</f>
        <v>-1.8663579585765394E-2</v>
      </c>
      <c r="M72" s="302">
        <f>F77-F72</f>
        <v>-8.7962264863920975E-3</v>
      </c>
      <c r="N72" s="302">
        <f>SUM(K72:M72)</f>
        <v>-0.28395422802305836</v>
      </c>
    </row>
    <row r="73" spans="1:14" x14ac:dyDescent="0.2">
      <c r="A73" s="282" t="s">
        <v>365</v>
      </c>
      <c r="B73" s="302">
        <f>'Ind T6'!L26</f>
        <v>1.2509638996203987</v>
      </c>
      <c r="C73" s="299" t="str">
        <f>CONCATENATE("(",ROUND((B73/$H74)*100,1),")")</f>
        <v>(25.3)</v>
      </c>
      <c r="D73" s="302">
        <f>'Ind T6'!M26</f>
        <v>0.42658567840651174</v>
      </c>
      <c r="E73" s="299" t="str">
        <f>CONCATENATE("(",ROUND((D73/$H74)*100,1),")")</f>
        <v>(8.6)</v>
      </c>
      <c r="F73" s="302">
        <f>'Ind T6'!N26</f>
        <v>0.31979948628926824</v>
      </c>
      <c r="G73" s="299" t="str">
        <f>CONCATENATE("(",ROUND((F73/$H74)*100,1),")")</f>
        <v>(6.5)</v>
      </c>
      <c r="H73" s="302">
        <f t="shared" ref="H73" si="66">SUM(B73,D73,F73)</f>
        <v>1.9973490643161784</v>
      </c>
      <c r="I73" s="299" t="str">
        <f>CONCATENATE("(",ROUND((H73/$H74)*100,1),")")</f>
        <v>(40.3)</v>
      </c>
      <c r="K73" s="302">
        <f t="shared" ref="K73:K74" si="67">B78-B73</f>
        <v>-6.6902376491161819E-2</v>
      </c>
      <c r="L73" s="302">
        <f t="shared" ref="L73:L74" si="68">D78-D73</f>
        <v>-3.8170646802952402E-2</v>
      </c>
      <c r="M73" s="302">
        <f t="shared" ref="M73:M74" si="69">F78-F73</f>
        <v>-1.9972748682823283E-2</v>
      </c>
      <c r="N73" s="302">
        <f t="shared" ref="N73:N74" si="70">SUM(K73:M73)</f>
        <v>-0.1250457719769375</v>
      </c>
    </row>
    <row r="74" spans="1:14" x14ac:dyDescent="0.2">
      <c r="A74" s="282" t="s">
        <v>363</v>
      </c>
      <c r="B74" s="302">
        <f>SUM(B72:B73)</f>
        <v>3.8817619464318258</v>
      </c>
      <c r="C74" s="299" t="str">
        <f>CONCATENATE("(",ROUND((B74/$H74)*100,1),")")</f>
        <v>(78.4)</v>
      </c>
      <c r="D74" s="302">
        <f>SUM(D72:D73)</f>
        <v>0.63931942759240812</v>
      </c>
      <c r="E74" s="299" t="str">
        <f>CONCATENATE("(",ROUND((D74/$H74)*100,1),")")</f>
        <v>(12.9)</v>
      </c>
      <c r="F74" s="302">
        <f>SUM(F72:F73)</f>
        <v>0.43091862597576136</v>
      </c>
      <c r="G74" s="299" t="str">
        <f>CONCATENATE("(",ROUND((F74/$H74)*100,1),")")</f>
        <v>(8.7)</v>
      </c>
      <c r="H74" s="302">
        <f>SUM(H72:H73)</f>
        <v>4.9519999999999946</v>
      </c>
      <c r="I74" s="299" t="str">
        <f>CONCATENATE("(",ROUND((H74/$H74)*100,1),")")</f>
        <v>(100)</v>
      </c>
      <c r="K74" s="302">
        <f t="shared" si="67"/>
        <v>-0.32339679844206293</v>
      </c>
      <c r="L74" s="302">
        <f t="shared" si="68"/>
        <v>-5.6834226388717823E-2</v>
      </c>
      <c r="M74" s="302">
        <f t="shared" si="69"/>
        <v>-2.8768975169215394E-2</v>
      </c>
      <c r="N74" s="302">
        <f t="shared" si="70"/>
        <v>-0.40899999999999614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2.3743036248605263</v>
      </c>
      <c r="C77" s="299" t="str">
        <f>CONCATENATE("(",ROUND((B77/$H79)*100,1),")")</f>
        <v>(52.3)</v>
      </c>
      <c r="D77" s="302">
        <f>'Ind T6'!R27</f>
        <v>0.19407016960013096</v>
      </c>
      <c r="E77" s="299" t="str">
        <f>CONCATENATE("(",ROUND((D77/$H79)*100,1),")")</f>
        <v>(4.3)</v>
      </c>
      <c r="F77" s="302">
        <f>'Ind T6'!S27</f>
        <v>0.10232291320010102</v>
      </c>
      <c r="G77" s="299" t="str">
        <f>CONCATENATE("(",ROUND((F77/$H79)*100,1),")")</f>
        <v>(2.3)</v>
      </c>
      <c r="H77" s="302">
        <f>SUM(B77,D77,F77)</f>
        <v>2.670696707660758</v>
      </c>
      <c r="I77" s="299" t="str">
        <f>CONCATENATE("(",ROUND((H77/$H79)*100,1),")")</f>
        <v>(58.8)</v>
      </c>
      <c r="K77" s="302">
        <f>B82-B77</f>
        <v>-0.55219336628531779</v>
      </c>
      <c r="L77" s="302">
        <f>D82-D77</f>
        <v>-4.1813432992929361E-2</v>
      </c>
      <c r="M77" s="302">
        <f>F82-F77</f>
        <v>-1.9261892799731881E-2</v>
      </c>
      <c r="N77" s="302">
        <f>SUM(K77:M77)</f>
        <v>-0.61326869207797907</v>
      </c>
    </row>
    <row r="78" spans="1:14" x14ac:dyDescent="0.2">
      <c r="A78" s="282" t="s">
        <v>365</v>
      </c>
      <c r="B78" s="302">
        <f>'Ind T6'!Q26</f>
        <v>1.1840615231292368</v>
      </c>
      <c r="C78" s="299" t="str">
        <f>CONCATENATE("(",ROUND((B78/$H79)*100,1),")")</f>
        <v>(26.1)</v>
      </c>
      <c r="D78" s="302">
        <f>'Ind T6'!R26</f>
        <v>0.38841503160355934</v>
      </c>
      <c r="E78" s="299" t="str">
        <f>CONCATENATE("(",ROUND((D78/$H79)*100,1),")")</f>
        <v>(8.5)</v>
      </c>
      <c r="F78" s="302">
        <f>'Ind T6'!S26</f>
        <v>0.29982673760644496</v>
      </c>
      <c r="G78" s="299" t="str">
        <f>CONCATENATE("(",ROUND((F78/$H79)*100,1),")")</f>
        <v>(6.6)</v>
      </c>
      <c r="H78" s="302">
        <f t="shared" ref="H78" si="71">SUM(B78,D78,F78)</f>
        <v>1.8723032923392411</v>
      </c>
      <c r="I78" s="299" t="str">
        <f>CONCATENATE("(",ROUND((H78/$H79)*100,1),")")</f>
        <v>(41.2)</v>
      </c>
      <c r="K78" s="302">
        <f t="shared" ref="K78:K79" si="72">B83-B78</f>
        <v>-0.19190744481004784</v>
      </c>
      <c r="L78" s="302">
        <f t="shared" ref="L78:L79" si="73">D83-D78</f>
        <v>-8.586362973947026E-2</v>
      </c>
      <c r="M78" s="302">
        <f t="shared" ref="M78:M79" si="74">F83-F78</f>
        <v>-5.496023337250297E-2</v>
      </c>
      <c r="N78" s="302">
        <f t="shared" ref="N78:N79" si="75">SUM(K78:M78)</f>
        <v>-0.3327313079220211</v>
      </c>
    </row>
    <row r="79" spans="1:14" x14ac:dyDescent="0.2">
      <c r="A79" s="282" t="s">
        <v>363</v>
      </c>
      <c r="B79" s="302">
        <f>SUM(B77:B78)</f>
        <v>3.5583651479897629</v>
      </c>
      <c r="C79" s="299" t="str">
        <f>CONCATENATE("(",ROUND((B79/$H79)*100,1),")")</f>
        <v>(78.3)</v>
      </c>
      <c r="D79" s="302">
        <f>SUM(D77:D78)</f>
        <v>0.58248520120369029</v>
      </c>
      <c r="E79" s="299" t="str">
        <f>CONCATENATE("(",ROUND((D79/$H79)*100,1),")")</f>
        <v>(12.8)</v>
      </c>
      <c r="F79" s="302">
        <f>SUM(F77:F78)</f>
        <v>0.40214965080654597</v>
      </c>
      <c r="G79" s="299" t="str">
        <f>CONCATENATE("(",ROUND((F79/$H79)*100,1),")")</f>
        <v>(8.9)</v>
      </c>
      <c r="H79" s="302">
        <f>SUM(H77:H78)</f>
        <v>4.5429999999999993</v>
      </c>
      <c r="I79" s="299" t="str">
        <f>CONCATENATE("(",ROUND((H79/$H79)*100,1),")")</f>
        <v>(100)</v>
      </c>
      <c r="K79" s="302">
        <f t="shared" si="72"/>
        <v>-0.74410081109536552</v>
      </c>
      <c r="L79" s="302">
        <f t="shared" si="73"/>
        <v>-0.12767706273239965</v>
      </c>
      <c r="M79" s="302">
        <f t="shared" si="74"/>
        <v>-7.4222126172234837E-2</v>
      </c>
      <c r="N79" s="302">
        <f t="shared" si="75"/>
        <v>-0.94599999999999995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1.8221102585752085</v>
      </c>
      <c r="C82" s="299" t="str">
        <f>CONCATENATE("(",ROUND((B82/$H84)*100,1),")")</f>
        <v>(50.7)</v>
      </c>
      <c r="D82" s="302">
        <f>'Ind T6'!W27</f>
        <v>0.1522567366072016</v>
      </c>
      <c r="E82" s="299" t="str">
        <f>CONCATENATE("(",ROUND((D82/$H84)*100,1),")")</f>
        <v>(4.2)</v>
      </c>
      <c r="F82" s="302">
        <f>'Ind T6'!X27</f>
        <v>8.306102040036914E-2</v>
      </c>
      <c r="G82" s="299" t="str">
        <f>CONCATENATE("(",ROUND((F82/$H84)*100,1),")")</f>
        <v>(2.3)</v>
      </c>
      <c r="H82" s="302">
        <f>SUM(B82,D82,F82)</f>
        <v>2.0574280155827793</v>
      </c>
      <c r="I82" s="299" t="str">
        <f>CONCATENATE("(",ROUND((H82/$H84)*100,1),")")</f>
        <v>(57.2)</v>
      </c>
      <c r="K82" s="302">
        <f>B82-B72</f>
        <v>-0.80868778823621867</v>
      </c>
      <c r="L82" s="302">
        <f>D82-D72</f>
        <v>-6.0477012578694755E-2</v>
      </c>
      <c r="M82" s="302">
        <f>F82-F72</f>
        <v>-2.8058119286123978E-2</v>
      </c>
      <c r="N82" s="302">
        <f>SUM(K82:M82)</f>
        <v>-0.89722292010103744</v>
      </c>
    </row>
    <row r="83" spans="1:14" x14ac:dyDescent="0.2">
      <c r="A83" s="282" t="s">
        <v>365</v>
      </c>
      <c r="B83" s="302">
        <f>'Ind T6'!V26</f>
        <v>0.992154078319189</v>
      </c>
      <c r="C83" s="299" t="str">
        <f>CONCATENATE("(",ROUND((B83/$H84)*100,1),")")</f>
        <v>(27.6)</v>
      </c>
      <c r="D83" s="302">
        <f>'Ind T6'!W26</f>
        <v>0.30255140186408908</v>
      </c>
      <c r="E83" s="299" t="str">
        <f>CONCATENATE("(",ROUND((D83/$H84)*100,1),")")</f>
        <v>(8.4)</v>
      </c>
      <c r="F83" s="302">
        <f>'Ind T6'!X26</f>
        <v>0.24486650423394199</v>
      </c>
      <c r="G83" s="299" t="str">
        <f>CONCATENATE("(",ROUND((F83/$H84)*100,1),")")</f>
        <v>(6.8)</v>
      </c>
      <c r="H83" s="302">
        <f t="shared" ref="H83" si="76">SUM(B83,D83,F83)</f>
        <v>1.53957198441722</v>
      </c>
      <c r="I83" s="299" t="str">
        <f>CONCATENATE("(",ROUND((H83/$H84)*100,1),")")</f>
        <v>(42.8)</v>
      </c>
      <c r="K83" s="302">
        <f t="shared" ref="K83:K84" si="77">B83-B73</f>
        <v>-0.25880982130120966</v>
      </c>
      <c r="L83" s="302">
        <f t="shared" ref="L83:L84" si="78">D83-D73</f>
        <v>-0.12403427654242266</v>
      </c>
      <c r="M83" s="302">
        <f t="shared" ref="M83:M84" si="79">F83-F73</f>
        <v>-7.4932982055326253E-2</v>
      </c>
      <c r="N83" s="302">
        <f t="shared" ref="N83:N84" si="80">SUM(K83:M83)</f>
        <v>-0.45777707989895855</v>
      </c>
    </row>
    <row r="84" spans="1:14" x14ac:dyDescent="0.2">
      <c r="A84" s="282" t="s">
        <v>363</v>
      </c>
      <c r="B84" s="302">
        <f>SUM(B82:B83)</f>
        <v>2.8142643368943974</v>
      </c>
      <c r="C84" s="299" t="str">
        <f>CONCATENATE("(",ROUND((B84/$H84)*100,1),")")</f>
        <v>(78.2)</v>
      </c>
      <c r="D84" s="302">
        <f>SUM(D82:D83)</f>
        <v>0.45480813847129065</v>
      </c>
      <c r="E84" s="299" t="str">
        <f>CONCATENATE("(",ROUND((D84/$H84)*100,1),")")</f>
        <v>(12.6)</v>
      </c>
      <c r="F84" s="302">
        <f>SUM(F82:F83)</f>
        <v>0.32792752463431113</v>
      </c>
      <c r="G84" s="299" t="str">
        <f>CONCATENATE("(",ROUND((F84/$H84)*100,1),")")</f>
        <v>(9.1)</v>
      </c>
      <c r="H84" s="302">
        <f>SUM(H82:H83)</f>
        <v>3.5969999999999995</v>
      </c>
      <c r="I84" s="299" t="str">
        <f>CONCATENATE("(",ROUND((H84/$H84)*100,1),")")</f>
        <v>(100)</v>
      </c>
      <c r="K84" s="302">
        <f t="shared" si="77"/>
        <v>-1.0674976095374284</v>
      </c>
      <c r="L84" s="302">
        <f t="shared" si="78"/>
        <v>-0.18451128912111747</v>
      </c>
      <c r="M84" s="302">
        <f t="shared" si="79"/>
        <v>-0.10299110134145023</v>
      </c>
      <c r="N84" s="302">
        <f t="shared" si="80"/>
        <v>-1.354999999999996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3.8829869605544629</v>
      </c>
      <c r="C93" s="299" t="str">
        <f>CONCATENATE("(",ROUND((B93/$H95)*100,1),")")</f>
        <v>(65.8)</v>
      </c>
      <c r="D93" s="302">
        <f>'Ind T6'!M36</f>
        <v>0.13597463363594789</v>
      </c>
      <c r="E93" s="299" t="str">
        <f>CONCATENATE("(",ROUND((D93/$H95)*100,1),")")</f>
        <v>(2.3)</v>
      </c>
      <c r="F93" s="302">
        <f>'Ind T6'!N36</f>
        <v>0.21868085409890312</v>
      </c>
      <c r="G93" s="299" t="str">
        <f>CONCATENATE("(",ROUND((F93/$H95)*100,1),")")</f>
        <v>(3.7)</v>
      </c>
      <c r="H93" s="302">
        <f>SUM(B93,D93,F93)</f>
        <v>4.2376424482893134</v>
      </c>
      <c r="I93" s="299" t="str">
        <f>CONCATENATE("(",ROUND((H93/$H95)*100,1),")")</f>
        <v>(71.8)</v>
      </c>
      <c r="K93" s="302">
        <f>B98-B93</f>
        <v>-0.12471937473712336</v>
      </c>
      <c r="L93" s="302">
        <f>D98-D93</f>
        <v>6.6144075048460427E-4</v>
      </c>
      <c r="M93" s="302">
        <f>F98-F93</f>
        <v>1.4315423140731642E-3</v>
      </c>
      <c r="N93" s="302">
        <f>SUM(K93:M93)</f>
        <v>-0.12262639167256559</v>
      </c>
    </row>
    <row r="94" spans="1:14" x14ac:dyDescent="0.2">
      <c r="A94" s="282" t="s">
        <v>365</v>
      </c>
      <c r="B94" s="302">
        <f>'Ind T6'!L35</f>
        <v>1.104478493211801</v>
      </c>
      <c r="C94" s="299" t="str">
        <f>CONCATENATE("(",ROUND((B94/$H95)*100,1),")")</f>
        <v>(18.7)</v>
      </c>
      <c r="D94" s="302">
        <f>'Ind T6'!M35</f>
        <v>0.24952046172856993</v>
      </c>
      <c r="E94" s="299" t="str">
        <f>CONCATENATE("(",ROUND((D94/$H95)*100,1),")")</f>
        <v>(4.2)</v>
      </c>
      <c r="F94" s="302">
        <f>'Ind T6'!N35</f>
        <v>0.31035859677030914</v>
      </c>
      <c r="G94" s="299" t="str">
        <f>CONCATENATE("(",ROUND((F94/$H95)*100,1),")")</f>
        <v>(5.3)</v>
      </c>
      <c r="H94" s="302">
        <f t="shared" ref="H94" si="81">SUM(B94,D94,F94)</f>
        <v>1.6643575517106801</v>
      </c>
      <c r="I94" s="299" t="str">
        <f>CONCATENATE("(",ROUND((H94/$H95)*100,1),")")</f>
        <v>(28.2)</v>
      </c>
      <c r="K94" s="302">
        <f t="shared" ref="K94:K95" si="82">B99-B94</f>
        <v>-5.5384175915851319E-2</v>
      </c>
      <c r="L94" s="302">
        <f t="shared" ref="L94:L95" si="83">D99-D94</f>
        <v>-2.1936562773574031E-3</v>
      </c>
      <c r="M94" s="302">
        <f t="shared" ref="M94:M95" si="84">F99-F94</f>
        <v>-4.7957761342269367E-3</v>
      </c>
      <c r="N94" s="302">
        <f t="shared" ref="N94:N95" si="85">SUM(K94:M94)</f>
        <v>-6.2373608327435659E-2</v>
      </c>
    </row>
    <row r="95" spans="1:14" x14ac:dyDescent="0.2">
      <c r="A95" s="282" t="s">
        <v>363</v>
      </c>
      <c r="B95" s="302">
        <f>SUM(B93:B94)</f>
        <v>4.9874654537662639</v>
      </c>
      <c r="C95" s="299" t="str">
        <f>CONCATENATE("(",ROUND((B95/$H95)*100,1),")")</f>
        <v>(84.5)</v>
      </c>
      <c r="D95" s="302">
        <f>SUM(D93:D94)</f>
        <v>0.38549509536451781</v>
      </c>
      <c r="E95" s="299" t="str">
        <f>CONCATENATE("(",ROUND((D95/$H95)*100,1),")")</f>
        <v>(6.5)</v>
      </c>
      <c r="F95" s="302">
        <f>SUM(F93:F94)</f>
        <v>0.52903945086921222</v>
      </c>
      <c r="G95" s="299" t="str">
        <f>CONCATENATE("(",ROUND((F95/$H95)*100,1),")")</f>
        <v>(9)</v>
      </c>
      <c r="H95" s="302">
        <f>SUM(H93:H94)</f>
        <v>5.9019999999999939</v>
      </c>
      <c r="I95" s="299" t="str">
        <f>CONCATENATE("(",ROUND((H95/$H95)*100,1),")")</f>
        <v>(100)</v>
      </c>
      <c r="K95" s="302">
        <f t="shared" si="82"/>
        <v>-0.18010355065297468</v>
      </c>
      <c r="L95" s="302">
        <f t="shared" si="83"/>
        <v>-1.5322155268728266E-3</v>
      </c>
      <c r="M95" s="302">
        <f t="shared" si="84"/>
        <v>-3.364233820153717E-3</v>
      </c>
      <c r="N95" s="302">
        <f t="shared" si="85"/>
        <v>-0.18500000000000122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3.7582675858173396</v>
      </c>
      <c r="C98" s="299" t="str">
        <f>CONCATENATE("(",ROUND((B98/$H100)*100,1),")")</f>
        <v>(65.7)</v>
      </c>
      <c r="D98" s="302">
        <f>'Ind T6'!R36</f>
        <v>0.13663607438643249</v>
      </c>
      <c r="E98" s="299" t="str">
        <f>CONCATENATE("(",ROUND((D98/$H100)*100,1),")")</f>
        <v>(2.4)</v>
      </c>
      <c r="F98" s="302">
        <f>'Ind T6'!S36</f>
        <v>0.22011239641297628</v>
      </c>
      <c r="G98" s="299" t="str">
        <f>CONCATENATE("(",ROUND((F98/$H100)*100,1),")")</f>
        <v>(3.9)</v>
      </c>
      <c r="H98" s="302">
        <f>SUM(B98,D98,F98)</f>
        <v>4.1150160566167484</v>
      </c>
      <c r="I98" s="299" t="str">
        <f>CONCATENATE("(",ROUND((H98/$H100)*100,1),")")</f>
        <v>(72)</v>
      </c>
      <c r="K98" s="302">
        <f>B103-B98</f>
        <v>-0.61403777159529049</v>
      </c>
      <c r="L98" s="302">
        <f>D103-D98</f>
        <v>-1.0460602522175982E-2</v>
      </c>
      <c r="M98" s="302">
        <f>F103-F98</f>
        <v>-2.0406093999399438E-2</v>
      </c>
      <c r="N98" s="302">
        <f>SUM(K98:M98)</f>
        <v>-0.64490446811686586</v>
      </c>
    </row>
    <row r="99" spans="1:14" x14ac:dyDescent="0.2">
      <c r="A99" s="282" t="s">
        <v>365</v>
      </c>
      <c r="B99" s="302">
        <f>'Ind T6'!Q35</f>
        <v>1.0490943172959497</v>
      </c>
      <c r="C99" s="299" t="str">
        <f>CONCATENATE("(",ROUND((B99/$H100)*100,1),")")</f>
        <v>(18.4)</v>
      </c>
      <c r="D99" s="302">
        <f>'Ind T6'!R35</f>
        <v>0.24732680545121252</v>
      </c>
      <c r="E99" s="299" t="str">
        <f>CONCATENATE("(",ROUND((D99/$H100)*100,1),")")</f>
        <v>(4.3)</v>
      </c>
      <c r="F99" s="302">
        <f>'Ind T6'!S35</f>
        <v>0.3055628206360822</v>
      </c>
      <c r="G99" s="299" t="str">
        <f>CONCATENATE("(",ROUND((F99/$H100)*100,1),")")</f>
        <v>(5.3)</v>
      </c>
      <c r="H99" s="302">
        <f t="shared" ref="H99" si="86">SUM(B99,D99,F99)</f>
        <v>1.6019839433832446</v>
      </c>
      <c r="I99" s="299" t="str">
        <f>CONCATENATE("(",ROUND((H99/$H100)*100,1),")")</f>
        <v>(28)</v>
      </c>
      <c r="K99" s="302">
        <f t="shared" ref="K99:K100" si="87">B104-B99</f>
        <v>-0.19433417625715999</v>
      </c>
      <c r="L99" s="302">
        <f t="shared" ref="L99:L100" si="88">D104-D99</f>
        <v>-2.029678975015764E-2</v>
      </c>
      <c r="M99" s="302">
        <f t="shared" ref="M99:M100" si="89">F104-F99</f>
        <v>-2.9464565875807536E-2</v>
      </c>
      <c r="N99" s="302">
        <f t="shared" ref="N99:N100" si="90">SUM(K99:M99)</f>
        <v>-0.24409553188312516</v>
      </c>
    </row>
    <row r="100" spans="1:14" x14ac:dyDescent="0.2">
      <c r="A100" s="282" t="s">
        <v>363</v>
      </c>
      <c r="B100" s="302">
        <f>SUM(B98:B99)</f>
        <v>4.8073619031132893</v>
      </c>
      <c r="C100" s="299" t="str">
        <f>CONCATENATE("(",ROUND((B100/$H100)*100,1),")")</f>
        <v>(84.1)</v>
      </c>
      <c r="D100" s="302">
        <f>SUM(D98:D99)</f>
        <v>0.38396287983764499</v>
      </c>
      <c r="E100" s="299" t="str">
        <f>CONCATENATE("(",ROUND((D100/$H100)*100,1),")")</f>
        <v>(6.7)</v>
      </c>
      <c r="F100" s="302">
        <f>SUM(F98:F99)</f>
        <v>0.52567521704905851</v>
      </c>
      <c r="G100" s="299" t="str">
        <f>CONCATENATE("(",ROUND((F100/$H100)*100,1),")")</f>
        <v>(9.2)</v>
      </c>
      <c r="H100" s="302">
        <f>SUM(H98:H99)</f>
        <v>5.7169999999999934</v>
      </c>
      <c r="I100" s="299" t="str">
        <f>CONCATENATE("(",ROUND((H100/$H100)*100,1),")")</f>
        <v>(100)</v>
      </c>
      <c r="K100" s="302">
        <f t="shared" si="87"/>
        <v>-0.80837194785245048</v>
      </c>
      <c r="L100" s="302">
        <f t="shared" si="88"/>
        <v>-3.0757392272333595E-2</v>
      </c>
      <c r="M100" s="302">
        <f t="shared" si="89"/>
        <v>-4.9870659875207002E-2</v>
      </c>
      <c r="N100" s="302">
        <f t="shared" si="90"/>
        <v>-0.88899999999999113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3.1442298142220491</v>
      </c>
      <c r="C103" s="299" t="str">
        <f>CONCATENATE("(",ROUND((B103/$H105)*100,1),")")</f>
        <v>(65.1)</v>
      </c>
      <c r="D103" s="302">
        <f>'Ind T6'!W36</f>
        <v>0.12617547186425651</v>
      </c>
      <c r="E103" s="299" t="str">
        <f>CONCATENATE("(",ROUND((D103/$H105)*100,1),")")</f>
        <v>(2.6)</v>
      </c>
      <c r="F103" s="302">
        <f>'Ind T6'!X36</f>
        <v>0.19970630241357684</v>
      </c>
      <c r="G103" s="299" t="str">
        <f>CONCATENATE("(",ROUND((F103/$H105)*100,1),")")</f>
        <v>(4.1)</v>
      </c>
      <c r="H103" s="302">
        <f>SUM(B103,D103,F103)</f>
        <v>3.4701115884998823</v>
      </c>
      <c r="I103" s="299" t="str">
        <f>CONCATENATE("(",ROUND((H103/$H105)*100,1),")")</f>
        <v>(71.9)</v>
      </c>
      <c r="K103" s="302">
        <f>B103-B93</f>
        <v>-0.73875714633241385</v>
      </c>
      <c r="L103" s="302">
        <f>D103-D93</f>
        <v>-9.7991617716913781E-3</v>
      </c>
      <c r="M103" s="302">
        <f>F103-F93</f>
        <v>-1.8974551685326274E-2</v>
      </c>
      <c r="N103" s="302">
        <f>SUM(K103:M103)</f>
        <v>-0.76753085978943147</v>
      </c>
    </row>
    <row r="104" spans="1:14" x14ac:dyDescent="0.2">
      <c r="A104" s="282" t="s">
        <v>365</v>
      </c>
      <c r="B104" s="302">
        <f>'Ind T6'!V35</f>
        <v>0.85476014103878972</v>
      </c>
      <c r="C104" s="299" t="str">
        <f>CONCATENATE("(",ROUND((B104/$H105)*100,1),")")</f>
        <v>(17.7)</v>
      </c>
      <c r="D104" s="302">
        <f>'Ind T6'!W35</f>
        <v>0.22703001570105488</v>
      </c>
      <c r="E104" s="299" t="str">
        <f>CONCATENATE("(",ROUND((D104/$H105)*100,1),")")</f>
        <v>(4.7)</v>
      </c>
      <c r="F104" s="302">
        <f>'Ind T6'!X35</f>
        <v>0.27609825476027466</v>
      </c>
      <c r="G104" s="299" t="str">
        <f>CONCATENATE("(",ROUND((F104/$H105)*100,1),")")</f>
        <v>(5.7)</v>
      </c>
      <c r="H104" s="302">
        <f t="shared" ref="H104" si="91">SUM(B104,D104,F104)</f>
        <v>1.3578884115001193</v>
      </c>
      <c r="I104" s="299" t="str">
        <f>CONCATENATE("(",ROUND((H104/$H105)*100,1),")")</f>
        <v>(28.1)</v>
      </c>
      <c r="K104" s="302">
        <f t="shared" ref="K104:K105" si="92">B104-B94</f>
        <v>-0.2497183521730113</v>
      </c>
      <c r="L104" s="302">
        <f t="shared" ref="L104:L105" si="93">D104-D94</f>
        <v>-2.2490446027515043E-2</v>
      </c>
      <c r="M104" s="302">
        <f t="shared" ref="M104:M105" si="94">F104-F94</f>
        <v>-3.4260342010034472E-2</v>
      </c>
      <c r="N104" s="302">
        <f t="shared" ref="N104:N105" si="95">SUM(K104:M104)</f>
        <v>-0.30646914021056082</v>
      </c>
    </row>
    <row r="105" spans="1:14" x14ac:dyDescent="0.2">
      <c r="A105" s="282" t="s">
        <v>363</v>
      </c>
      <c r="B105" s="302">
        <f>SUM(B103:B104)</f>
        <v>3.9989899552608388</v>
      </c>
      <c r="C105" s="299" t="str">
        <f>CONCATENATE("(",ROUND((B105/$H105)*100,1),")")</f>
        <v>(82.8)</v>
      </c>
      <c r="D105" s="302">
        <f>SUM(D103:D104)</f>
        <v>0.35320548756531139</v>
      </c>
      <c r="E105" s="299" t="str">
        <f>CONCATENATE("(",ROUND((D105/$H105)*100,1),")")</f>
        <v>(7.3)</v>
      </c>
      <c r="F105" s="302">
        <f>SUM(F103:F104)</f>
        <v>0.47580455717385151</v>
      </c>
      <c r="G105" s="299" t="str">
        <f>CONCATENATE("(",ROUND((F105/$H105)*100,1),")")</f>
        <v>(9.9)</v>
      </c>
      <c r="H105" s="302">
        <f>SUM(H103:H104)</f>
        <v>4.8280000000000012</v>
      </c>
      <c r="I105" s="299" t="str">
        <f>CONCATENATE("(",ROUND((H105/$H105)*100,1),")")</f>
        <v>(100)</v>
      </c>
      <c r="K105" s="302">
        <f t="shared" si="92"/>
        <v>-0.98847549850542515</v>
      </c>
      <c r="L105" s="302">
        <f t="shared" si="93"/>
        <v>-3.2289607799206421E-2</v>
      </c>
      <c r="M105" s="302">
        <f t="shared" si="94"/>
        <v>-5.3234893695360719E-2</v>
      </c>
      <c r="N105" s="302">
        <f t="shared" si="95"/>
        <v>-1.0739999999999923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20.727173052324687</v>
      </c>
      <c r="C114" s="299" t="str">
        <f>CONCATENATE("(",ROUND((B114/$H116)*100,1),")")</f>
        <v>(68)</v>
      </c>
      <c r="D114" s="302">
        <f>'Ind T6'!M45</f>
        <v>0.82616722615588545</v>
      </c>
      <c r="E114" s="299" t="str">
        <f>CONCATENATE("(",ROUND((D114/$H116)*100,1),")")</f>
        <v>(2.7)</v>
      </c>
      <c r="F114" s="302">
        <f>'Ind T6'!N45</f>
        <v>1.7914583450530963</v>
      </c>
      <c r="G114" s="299" t="str">
        <f>CONCATENATE("(",ROUND((F114/$H116)*100,1),")")</f>
        <v>(5.9)</v>
      </c>
      <c r="H114" s="302">
        <f>SUM(B114,D114,F114)</f>
        <v>23.34479862353367</v>
      </c>
      <c r="I114" s="299" t="str">
        <f>CONCATENATE("(",ROUND((H114/$H116)*100,1),")")</f>
        <v>(76.6)</v>
      </c>
      <c r="K114" s="302">
        <f>B119-B114</f>
        <v>-1.110061345390644</v>
      </c>
      <c r="L114" s="302">
        <f>D119-D114</f>
        <v>-2.9991562738221234E-2</v>
      </c>
      <c r="M114" s="302">
        <f>F119-F114</f>
        <v>-7.064232836536255E-2</v>
      </c>
      <c r="N114" s="302">
        <f>SUM(K114:M114)</f>
        <v>-1.2106952364942278</v>
      </c>
    </row>
    <row r="115" spans="1:14" x14ac:dyDescent="0.2">
      <c r="A115" s="282" t="s">
        <v>365</v>
      </c>
      <c r="B115" s="302">
        <f>'Ind T6'!L44</f>
        <v>4.45272689078773</v>
      </c>
      <c r="C115" s="299" t="str">
        <f>CONCATENATE("(",ROUND((B115/$H116)*100,1),")")</f>
        <v>(14.6)</v>
      </c>
      <c r="D115" s="302">
        <f>'Ind T6'!M44</f>
        <v>1.3117667860825575</v>
      </c>
      <c r="E115" s="299" t="str">
        <f>CONCATENATE("(",ROUND((D115/$H116)*100,1),")")</f>
        <v>(4.3)</v>
      </c>
      <c r="F115" s="302">
        <f>'Ind T6'!N44</f>
        <v>1.3777076995960706</v>
      </c>
      <c r="G115" s="299" t="str">
        <f>CONCATENATE("(",ROUND((F115/$H116)*100,1),")")</f>
        <v>(4.5)</v>
      </c>
      <c r="H115" s="302">
        <f t="shared" ref="H115" si="96">SUM(B115,D115,F115)</f>
        <v>7.1422013764663586</v>
      </c>
      <c r="I115" s="299" t="str">
        <f>CONCATENATE("(",ROUND((H115/$H116)*100,1),")")</f>
        <v>(23.4)</v>
      </c>
      <c r="K115" s="302">
        <f t="shared" ref="K115:K116" si="97">B120-B115</f>
        <v>-9.5426035117903041E-2</v>
      </c>
      <c r="L115" s="302">
        <f t="shared" ref="L115:L116" si="98">D120-D115</f>
        <v>-5.040769137932033E-2</v>
      </c>
      <c r="M115" s="302">
        <f t="shared" ref="M115:M116" si="99">F120-F115</f>
        <v>-8.4471037008527095E-2</v>
      </c>
      <c r="N115" s="302">
        <f t="shared" ref="N115:N116" si="100">SUM(K115:M115)</f>
        <v>-0.23030476350575046</v>
      </c>
    </row>
    <row r="116" spans="1:14" x14ac:dyDescent="0.2">
      <c r="A116" s="282" t="s">
        <v>363</v>
      </c>
      <c r="B116" s="302">
        <f>SUM(B114:B115)</f>
        <v>25.179899943112417</v>
      </c>
      <c r="C116" s="299" t="str">
        <f>CONCATENATE("(",ROUND((B116/$H116)*100,1),")")</f>
        <v>(82.6)</v>
      </c>
      <c r="D116" s="302">
        <f>SUM(D114:D115)</f>
        <v>2.1379340122384427</v>
      </c>
      <c r="E116" s="299" t="str">
        <f>CONCATENATE("(",ROUND((D116/$H116)*100,1),")")</f>
        <v>(7)</v>
      </c>
      <c r="F116" s="302">
        <f>SUM(F114:F115)</f>
        <v>3.1691660446491667</v>
      </c>
      <c r="G116" s="299" t="str">
        <f>CONCATENATE("(",ROUND((F116/$H116)*100,1),")")</f>
        <v>(10.4)</v>
      </c>
      <c r="H116" s="302">
        <f>SUM(H114:H115)</f>
        <v>30.48700000000003</v>
      </c>
      <c r="I116" s="299" t="str">
        <f>CONCATENATE("(",ROUND((H116/$H116)*100,1),")")</f>
        <v>(100)</v>
      </c>
      <c r="K116" s="302">
        <f t="shared" si="97"/>
        <v>-1.2054873805085471</v>
      </c>
      <c r="L116" s="302">
        <f t="shared" si="98"/>
        <v>-8.0399254117541119E-2</v>
      </c>
      <c r="M116" s="302">
        <f t="shared" si="99"/>
        <v>-0.15511336537388942</v>
      </c>
      <c r="N116" s="302">
        <f t="shared" si="100"/>
        <v>-1.4409999999999776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19.617111706934043</v>
      </c>
      <c r="C119" s="299" t="str">
        <f>CONCATENATE("(",ROUND((B119/$H121)*100,1),")")</f>
        <v>(67.5)</v>
      </c>
      <c r="D119" s="302">
        <f>'Ind T6'!R45</f>
        <v>0.79617566341766421</v>
      </c>
      <c r="E119" s="299" t="str">
        <f>CONCATENATE("(",ROUND((D119/$H121)*100,1),")")</f>
        <v>(2.7)</v>
      </c>
      <c r="F119" s="302">
        <f>'Ind T6'!S45</f>
        <v>1.7208160166877338</v>
      </c>
      <c r="G119" s="299" t="str">
        <f>CONCATENATE("(",ROUND((F119/$H121)*100,1),")")</f>
        <v>(5.9)</v>
      </c>
      <c r="H119" s="302">
        <f>SUM(B119,D119,F119)</f>
        <v>22.134103387039442</v>
      </c>
      <c r="I119" s="299" t="str">
        <f>CONCATENATE("(",ROUND((H119/$H121)*100,1),")")</f>
        <v>(76.2)</v>
      </c>
      <c r="K119" s="302">
        <f>B124-B119</f>
        <v>-1.1425291772709052</v>
      </c>
      <c r="L119" s="302">
        <f>D124-D119</f>
        <v>-4.7697294719740269E-2</v>
      </c>
      <c r="M119" s="302">
        <f>F124-F119</f>
        <v>-3.6554236596260115E-2</v>
      </c>
      <c r="N119" s="302">
        <f>SUM(K119:M119)</f>
        <v>-1.2267807085869056</v>
      </c>
    </row>
    <row r="120" spans="1:14" x14ac:dyDescent="0.2">
      <c r="A120" s="282" t="s">
        <v>365</v>
      </c>
      <c r="B120" s="302">
        <f>'Ind T6'!Q44</f>
        <v>4.3573008556698269</v>
      </c>
      <c r="C120" s="299" t="str">
        <f>CONCATENATE("(",ROUND((B120/$H121)*100,1),")")</f>
        <v>(15)</v>
      </c>
      <c r="D120" s="302">
        <f>'Ind T6'!R44</f>
        <v>1.2613590947032371</v>
      </c>
      <c r="E120" s="299" t="str">
        <f>CONCATENATE("(",ROUND((D120/$H121)*100,1),")")</f>
        <v>(4.3)</v>
      </c>
      <c r="F120" s="302">
        <f>'Ind T6'!S44</f>
        <v>1.2932366625875436</v>
      </c>
      <c r="G120" s="299" t="str">
        <f>CONCATENATE("(",ROUND((F120/$H121)*100,1),")")</f>
        <v>(4.5)</v>
      </c>
      <c r="H120" s="302">
        <f t="shared" ref="H120" si="101">SUM(B120,D120,F120)</f>
        <v>6.9118966129606072</v>
      </c>
      <c r="I120" s="299" t="str">
        <f>CONCATENATE("(",ROUND((H120/$H121)*100,1),")")</f>
        <v>(23.8)</v>
      </c>
      <c r="K120" s="302">
        <f t="shared" ref="K120:K121" si="102">B125-B120</f>
        <v>-6.6717223816445959E-2</v>
      </c>
      <c r="L120" s="302">
        <f t="shared" ref="L120:L121" si="103">D125-D120</f>
        <v>-4.9439833216089468E-2</v>
      </c>
      <c r="M120" s="302">
        <f t="shared" ref="M120:M121" si="104">F125-F120</f>
        <v>-0.11006223438063212</v>
      </c>
      <c r="N120" s="302">
        <f t="shared" ref="N120:N121" si="105">SUM(K120:M120)</f>
        <v>-0.22621929141316754</v>
      </c>
    </row>
    <row r="121" spans="1:14" x14ac:dyDescent="0.2">
      <c r="A121" s="282" t="s">
        <v>363</v>
      </c>
      <c r="B121" s="302">
        <f>SUM(B119:B120)</f>
        <v>23.97441256260387</v>
      </c>
      <c r="C121" s="299" t="str">
        <f>CONCATENATE("(",ROUND((B121/$H121)*100,1),")")</f>
        <v>(82.5)</v>
      </c>
      <c r="D121" s="302">
        <f>SUM(D119:D120)</f>
        <v>2.0575347581209016</v>
      </c>
      <c r="E121" s="299" t="str">
        <f>CONCATENATE("(",ROUND((D121/$H121)*100,1),")")</f>
        <v>(7.1)</v>
      </c>
      <c r="F121" s="302">
        <f>SUM(F119:F120)</f>
        <v>3.0140526792752773</v>
      </c>
      <c r="G121" s="299" t="str">
        <f>CONCATENATE("(",ROUND((F121/$H121)*100,1),")")</f>
        <v>(10.4)</v>
      </c>
      <c r="H121" s="302">
        <f>SUM(H119:H120)</f>
        <v>29.046000000000049</v>
      </c>
      <c r="I121" s="299" t="str">
        <f>CONCATENATE("(",ROUND((H121/$H121)*100,1),")")</f>
        <v>(100)</v>
      </c>
      <c r="K121" s="302">
        <f t="shared" si="102"/>
        <v>-1.209246401087352</v>
      </c>
      <c r="L121" s="302">
        <f t="shared" si="103"/>
        <v>-9.7137127935829959E-2</v>
      </c>
      <c r="M121" s="302">
        <f t="shared" si="104"/>
        <v>-0.14661647097689201</v>
      </c>
      <c r="N121" s="302">
        <f t="shared" si="105"/>
        <v>-1.453000000000074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18.474582529663138</v>
      </c>
      <c r="C124" s="299" t="str">
        <f>CONCATENATE("(",ROUND((B124/$H126)*100,1),")")</f>
        <v>(67)</v>
      </c>
      <c r="D124" s="302">
        <f>'Ind T6'!W45</f>
        <v>0.74847836869792395</v>
      </c>
      <c r="E124" s="299" t="str">
        <f>CONCATENATE("(",ROUND((D124/$H126)*100,1),")")</f>
        <v>(2.7)</v>
      </c>
      <c r="F124" s="302">
        <f>'Ind T6'!X45</f>
        <v>1.6842617800914736</v>
      </c>
      <c r="G124" s="299" t="str">
        <f>CONCATENATE("(",ROUND((F124/$H126)*100,1),")")</f>
        <v>(6.1)</v>
      </c>
      <c r="H124" s="302">
        <f>SUM(B124,D124,F124)</f>
        <v>20.907322678452537</v>
      </c>
      <c r="I124" s="299" t="str">
        <f>CONCATENATE("(",ROUND((H124/$H126)*100,1),")")</f>
        <v>(75.8)</v>
      </c>
      <c r="K124" s="302">
        <f>B124-B114</f>
        <v>-2.2525905226615492</v>
      </c>
      <c r="L124" s="302">
        <f>D124-D114</f>
        <v>-7.7688857457961502E-2</v>
      </c>
      <c r="M124" s="302">
        <f>F124-F114</f>
        <v>-0.10719656496162266</v>
      </c>
      <c r="N124" s="302">
        <f>SUM(K124:M124)</f>
        <v>-2.4374759450811334</v>
      </c>
    </row>
    <row r="125" spans="1:14" x14ac:dyDescent="0.2">
      <c r="A125" s="282" t="s">
        <v>365</v>
      </c>
      <c r="B125" s="302">
        <f>'Ind T6'!V44</f>
        <v>4.290583631853381</v>
      </c>
      <c r="C125" s="299" t="str">
        <f>CONCATENATE("(",ROUND((B125/$H126)*100,1),")")</f>
        <v>(15.5)</v>
      </c>
      <c r="D125" s="302">
        <f>'Ind T6'!W44</f>
        <v>1.2119192614871477</v>
      </c>
      <c r="E125" s="299" t="str">
        <f>CONCATENATE("(",ROUND((D125/$H126)*100,1),")")</f>
        <v>(4.4)</v>
      </c>
      <c r="F125" s="302">
        <f>'Ind T6'!X44</f>
        <v>1.1831744282069114</v>
      </c>
      <c r="G125" s="299" t="str">
        <f>CONCATENATE("(",ROUND((F125/$H126)*100,1),")")</f>
        <v>(4.3)</v>
      </c>
      <c r="H125" s="302">
        <f t="shared" ref="H125" si="106">SUM(B125,D125,F125)</f>
        <v>6.6856773215474394</v>
      </c>
      <c r="I125" s="299" t="str">
        <f>CONCATENATE("(",ROUND((H125/$H126)*100,1),")")</f>
        <v>(24.2)</v>
      </c>
      <c r="K125" s="302">
        <f t="shared" ref="K125:K126" si="107">B125-B115</f>
        <v>-0.162143258934349</v>
      </c>
      <c r="L125" s="302">
        <f t="shared" ref="L125:L126" si="108">D125-D115</f>
        <v>-9.9847524595409798E-2</v>
      </c>
      <c r="M125" s="302">
        <f t="shared" ref="M125:M126" si="109">F125-F115</f>
        <v>-0.19453327138915921</v>
      </c>
      <c r="N125" s="302">
        <f t="shared" ref="N125:N126" si="110">SUM(K125:M125)</f>
        <v>-0.45652405491891801</v>
      </c>
    </row>
    <row r="126" spans="1:14" x14ac:dyDescent="0.2">
      <c r="A126" s="282" t="s">
        <v>363</v>
      </c>
      <c r="B126" s="302">
        <f>SUM(B124:B125)</f>
        <v>22.765166161516518</v>
      </c>
      <c r="C126" s="299" t="str">
        <f>CONCATENATE("(",ROUND((B126/$H126)*100,1),")")</f>
        <v>(82.5)</v>
      </c>
      <c r="D126" s="302">
        <f>SUM(D124:D125)</f>
        <v>1.9603976301850716</v>
      </c>
      <c r="E126" s="299" t="str">
        <f>CONCATENATE("(",ROUND((D126/$H126)*100,1),")")</f>
        <v>(7.1)</v>
      </c>
      <c r="F126" s="302">
        <f>SUM(F124:F125)</f>
        <v>2.8674362082983853</v>
      </c>
      <c r="G126" s="299" t="str">
        <f>CONCATENATE("(",ROUND((F126/$H126)*100,1),")")</f>
        <v>(10.4)</v>
      </c>
      <c r="H126" s="302">
        <f>SUM(H124:H125)</f>
        <v>27.592999999999975</v>
      </c>
      <c r="I126" s="299" t="str">
        <f>CONCATENATE("(",ROUND((H126/$H126)*100,1),")")</f>
        <v>(100)</v>
      </c>
      <c r="K126" s="302">
        <f t="shared" si="107"/>
        <v>-2.4147337815958991</v>
      </c>
      <c r="L126" s="302">
        <f t="shared" si="108"/>
        <v>-0.17753638205337108</v>
      </c>
      <c r="M126" s="302">
        <f t="shared" si="109"/>
        <v>-0.30172983635078143</v>
      </c>
      <c r="N126" s="302">
        <f t="shared" si="110"/>
        <v>-2.8940000000000516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1.6386935252685328</v>
      </c>
      <c r="C135" s="299" t="str">
        <f>CONCATENATE("(",ROUND((B135/$H137)*100,1),")")</f>
        <v>(66.7)</v>
      </c>
      <c r="D135" s="302">
        <f>'Ind T6'!M54</f>
        <v>0.10002768368975037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1.7387212089582833</v>
      </c>
      <c r="I135" s="299" t="str">
        <f>CONCATENATE("(",ROUND((H135/$H137)*100,1),")")</f>
        <v>(70.8)</v>
      </c>
      <c r="K135" s="302">
        <f>B140-B135</f>
        <v>-0.10411389514792946</v>
      </c>
      <c r="L135" s="302">
        <f>D140-D135</f>
        <v>-4.3059061581649655E-3</v>
      </c>
      <c r="M135" s="302">
        <f>F140-F135</f>
        <v>0</v>
      </c>
      <c r="N135" s="302">
        <f>SUM(K135:M135)</f>
        <v>-0.10841980130609442</v>
      </c>
    </row>
    <row r="136" spans="1:14" x14ac:dyDescent="0.2">
      <c r="A136" s="282" t="s">
        <v>365</v>
      </c>
      <c r="B136" s="302">
        <f>'Ind T6'!L53</f>
        <v>0.55039232673327554</v>
      </c>
      <c r="C136" s="299" t="str">
        <f>CONCATENATE("(",ROUND((B136/$H137)*100,1),")")</f>
        <v>(22.4)</v>
      </c>
      <c r="D136" s="302">
        <f>'Ind T6'!M53</f>
        <v>0.16788646430844112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0.71827879104171666</v>
      </c>
      <c r="I136" s="299" t="str">
        <f>CONCATENATE("(",ROUND((H136/$H137)*100,1),")")</f>
        <v>(29.2)</v>
      </c>
      <c r="K136" s="302">
        <f t="shared" ref="K136:K137" si="112">B141-B136</f>
        <v>-2.6794203615277734E-2</v>
      </c>
      <c r="L136" s="302">
        <f t="shared" ref="L136:L137" si="113">D141-D136</f>
        <v>-9.7859950786276517E-3</v>
      </c>
      <c r="M136" s="302">
        <f t="shared" ref="M136:M137" si="114">F141-F136</f>
        <v>0</v>
      </c>
      <c r="N136" s="302">
        <f t="shared" ref="N136:N137" si="115">SUM(K136:M136)</f>
        <v>-3.6580198693905386E-2</v>
      </c>
    </row>
    <row r="137" spans="1:14" x14ac:dyDescent="0.2">
      <c r="A137" s="282" t="s">
        <v>363</v>
      </c>
      <c r="B137" s="302">
        <f>SUM(B135:B136)</f>
        <v>2.1890858520018082</v>
      </c>
      <c r="C137" s="299" t="str">
        <f>CONCATENATE("(",ROUND((B137/$H137)*100,1),")")</f>
        <v>(89.1)</v>
      </c>
      <c r="D137" s="302">
        <f>SUM(D135:D136)</f>
        <v>0.26791414799819147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2.4569999999999999</v>
      </c>
      <c r="I137" s="299" t="str">
        <f>CONCATENATE("(",ROUND((H137/$H137)*100,1),")")</f>
        <v>(100)</v>
      </c>
      <c r="K137" s="302">
        <f t="shared" si="112"/>
        <v>-0.13090809876320719</v>
      </c>
      <c r="L137" s="302">
        <f t="shared" si="113"/>
        <v>-1.4091901236792603E-2</v>
      </c>
      <c r="M137" s="302">
        <f t="shared" si="114"/>
        <v>0</v>
      </c>
      <c r="N137" s="302">
        <f t="shared" si="115"/>
        <v>-0.1449999999999998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1.5345796301206034</v>
      </c>
      <c r="C140" s="299" t="str">
        <f>CONCATENATE("(",ROUND((B140/$H142)*100,1),")")</f>
        <v>(66.4)</v>
      </c>
      <c r="D140" s="302">
        <f>'Ind T6'!R54</f>
        <v>9.5721777531585409E-2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1.6303014076521889</v>
      </c>
      <c r="I140" s="299" t="str">
        <f>CONCATENATE("(",ROUND((H140/$H142)*100,1),")")</f>
        <v>(70.5)</v>
      </c>
      <c r="K140" s="302">
        <f>B145-B140</f>
        <v>-5.2014944304107358E-2</v>
      </c>
      <c r="L140" s="302">
        <f>D145-D140</f>
        <v>6.5695434332212199E-4</v>
      </c>
      <c r="M140" s="302">
        <f>F145-F140</f>
        <v>0</v>
      </c>
      <c r="N140" s="302">
        <f>SUM(K140:M140)</f>
        <v>-5.1357989960785236E-2</v>
      </c>
    </row>
    <row r="141" spans="1:14" x14ac:dyDescent="0.2">
      <c r="A141" s="282" t="s">
        <v>365</v>
      </c>
      <c r="B141" s="302">
        <f>'Ind T6'!Q53</f>
        <v>0.5235981231179978</v>
      </c>
      <c r="C141" s="299" t="str">
        <f>CONCATENATE("(",ROUND((B141/$H142)*100,1),")")</f>
        <v>(22.6)</v>
      </c>
      <c r="D141" s="302">
        <f>'Ind T6'!R53</f>
        <v>0.15810046922981347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0.68169859234781127</v>
      </c>
      <c r="I141" s="299" t="str">
        <f>CONCATENATE("(",ROUND((H141/$H142)*100,1),")")</f>
        <v>(29.5)</v>
      </c>
      <c r="K141" s="302">
        <f t="shared" ref="K141:K142" si="117">B146-B141</f>
        <v>-1.2927492239562799E-3</v>
      </c>
      <c r="L141" s="302">
        <f t="shared" ref="L141:L142" si="118">D146-D141</f>
        <v>-3.3492608152629888E-3</v>
      </c>
      <c r="M141" s="302">
        <f t="shared" ref="M141:M142" si="119">F146-F141</f>
        <v>0</v>
      </c>
      <c r="N141" s="302">
        <f t="shared" ref="N141:N142" si="120">SUM(K141:M141)</f>
        <v>-4.6420100392192687E-3</v>
      </c>
    </row>
    <row r="142" spans="1:14" x14ac:dyDescent="0.2">
      <c r="A142" s="282" t="s">
        <v>363</v>
      </c>
      <c r="B142" s="302">
        <f>SUM(B140:B141)</f>
        <v>2.058177753238601</v>
      </c>
      <c r="C142" s="299" t="str">
        <f>CONCATENATE("(",ROUND((B142/$H142)*100,1),")")</f>
        <v>(89)</v>
      </c>
      <c r="D142" s="302">
        <f>SUM(D140:D141)</f>
        <v>0.25382224676139886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2.3120000000000003</v>
      </c>
      <c r="I142" s="299" t="str">
        <f>CONCATENATE("(",ROUND((H142/$H142)*100,1),")")</f>
        <v>(100)</v>
      </c>
      <c r="K142" s="302">
        <f t="shared" si="117"/>
        <v>-5.3307693528063638E-2</v>
      </c>
      <c r="L142" s="302">
        <f t="shared" si="118"/>
        <v>-2.6923064719408529E-3</v>
      </c>
      <c r="M142" s="302">
        <f t="shared" si="119"/>
        <v>0</v>
      </c>
      <c r="N142" s="302">
        <f t="shared" si="120"/>
        <v>-5.6000000000004491E-2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1.482564685816496</v>
      </c>
      <c r="C145" s="299" t="str">
        <f>CONCATENATE("(",ROUND((B145/$H147)*100,1),")")</f>
        <v>(65.7)</v>
      </c>
      <c r="D145" s="302">
        <f>'Ind T6'!W54</f>
        <v>9.6378731874907531E-2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1.5789434176914035</v>
      </c>
      <c r="I145" s="299" t="str">
        <f>CONCATENATE("(",ROUND((H145/$H147)*100,1),")")</f>
        <v>(70)</v>
      </c>
      <c r="K145" s="302">
        <f>B145-B135</f>
        <v>-0.15612883945203682</v>
      </c>
      <c r="L145" s="302">
        <f>D145-D135</f>
        <v>-3.6489518148428435E-3</v>
      </c>
      <c r="M145" s="302">
        <f>F145-F135</f>
        <v>0</v>
      </c>
      <c r="N145" s="302">
        <f>SUM(K145:M145)</f>
        <v>-0.15977779126687966</v>
      </c>
    </row>
    <row r="146" spans="1:14" x14ac:dyDescent="0.2">
      <c r="A146" s="282" t="s">
        <v>365</v>
      </c>
      <c r="B146" s="302">
        <f>'Ind T6'!V53</f>
        <v>0.52230537389404152</v>
      </c>
      <c r="C146" s="299" t="str">
        <f>CONCATENATE("(",ROUND((B146/$H147)*100,1),")")</f>
        <v>(23.2)</v>
      </c>
      <c r="D146" s="302">
        <f>'Ind T6'!W53</f>
        <v>0.15475120841455048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0.677056582308592</v>
      </c>
      <c r="I146" s="299" t="str">
        <f>CONCATENATE("(",ROUND((H146/$H147)*100,1),")")</f>
        <v>(30)</v>
      </c>
      <c r="K146" s="302">
        <f t="shared" ref="K146:K147" si="122">B146-B136</f>
        <v>-2.8086952839234014E-2</v>
      </c>
      <c r="L146" s="302">
        <f t="shared" ref="L146:L147" si="123">D146-D136</f>
        <v>-1.3135255893890641E-2</v>
      </c>
      <c r="M146" s="302">
        <f t="shared" ref="M146:M147" si="124">F146-F136</f>
        <v>0</v>
      </c>
      <c r="N146" s="302">
        <f t="shared" ref="N146:N147" si="125">SUM(K146:M146)</f>
        <v>-4.1222208733124655E-2</v>
      </c>
    </row>
    <row r="147" spans="1:14" x14ac:dyDescent="0.2">
      <c r="A147" s="282" t="s">
        <v>363</v>
      </c>
      <c r="B147" s="302">
        <f>SUM(B145:B146)</f>
        <v>2.0048700597105373</v>
      </c>
      <c r="C147" s="299" t="str">
        <f>CONCATENATE("(",ROUND((B147/$H147)*100,1),")")</f>
        <v>(88.9)</v>
      </c>
      <c r="D147" s="302">
        <f>SUM(D145:D146)</f>
        <v>0.25112994028945801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2.2559999999999953</v>
      </c>
      <c r="I147" s="299" t="str">
        <f>CONCATENATE("(",ROUND((H147/$H147)*100,1),")")</f>
        <v>(100)</v>
      </c>
      <c r="K147" s="302">
        <f t="shared" si="122"/>
        <v>-0.18421579229127083</v>
      </c>
      <c r="L147" s="302">
        <f t="shared" si="123"/>
        <v>-1.6784207708733456E-2</v>
      </c>
      <c r="M147" s="302">
        <f t="shared" si="124"/>
        <v>0</v>
      </c>
      <c r="N147" s="302">
        <f t="shared" si="125"/>
        <v>-0.20100000000000429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4.7977439525638346</v>
      </c>
      <c r="C156" s="299" t="str">
        <f>CONCATENATE("(",ROUND((B156/$H158)*100,1),")")</f>
        <v>(75.6)</v>
      </c>
      <c r="D156" s="302">
        <f>'Ind T6'!M63</f>
        <v>0.21933221257215202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5.017076165135987</v>
      </c>
      <c r="I156" s="299" t="str">
        <f>CONCATENATE("(",ROUND((H156/$H158)*100,1),")")</f>
        <v>(79)</v>
      </c>
      <c r="K156" s="302">
        <f>B161-B156</f>
        <v>0.26926592571181196</v>
      </c>
      <c r="L156" s="302">
        <f>D161-D156</f>
        <v>1.4914920960461014E-2</v>
      </c>
      <c r="M156" s="302">
        <f>F161-F156</f>
        <v>0</v>
      </c>
      <c r="N156" s="302">
        <f>SUM(K156:M156)</f>
        <v>0.28418084667227295</v>
      </c>
    </row>
    <row r="157" spans="1:14" x14ac:dyDescent="0.2">
      <c r="A157" s="282" t="s">
        <v>365</v>
      </c>
      <c r="B157" s="302">
        <f>'Ind T6'!L62</f>
        <v>0.89451975342083057</v>
      </c>
      <c r="C157" s="299" t="str">
        <f>CONCATENATE("(",ROUND((B157/$H158)*100,1),")")</f>
        <v>(14.1)</v>
      </c>
      <c r="D157" s="302">
        <f>'Ind T6'!M62</f>
        <v>0.41169249089530019</v>
      </c>
      <c r="E157" s="299" t="str">
        <f>CONCATENATE("(",ROUND((D157/$H158)*100,1),")")</f>
        <v>(6.5)</v>
      </c>
      <c r="F157" s="302">
        <f>'Ind T6'!N62</f>
        <v>2.3711590547888486E-2</v>
      </c>
      <c r="G157" s="299" t="str">
        <f>CONCATENATE("(",ROUND((F157/$H158)*100,1),")")</f>
        <v>(0.4)</v>
      </c>
      <c r="H157" s="302">
        <f t="shared" ref="H157" si="126">SUM(B157,D157,F157)</f>
        <v>1.3299238348640192</v>
      </c>
      <c r="I157" s="299" t="str">
        <f>CONCATENATE("(",ROUND((H157/$H158)*100,1),")")</f>
        <v>(21)</v>
      </c>
      <c r="K157" s="302">
        <f t="shared" ref="K157:K158" si="127">B162-B157</f>
        <v>9.3728967700668409E-2</v>
      </c>
      <c r="L157" s="302">
        <f t="shared" ref="L157:L158" si="128">D162-D157</f>
        <v>3.206575571303466E-2</v>
      </c>
      <c r="M157" s="302">
        <f t="shared" ref="M157:M158" si="129">F162-F157</f>
        <v>1.0244299140288009E-3</v>
      </c>
      <c r="N157" s="302">
        <f t="shared" ref="N157:N158" si="130">SUM(K157:M157)</f>
        <v>0.12681915332773186</v>
      </c>
    </row>
    <row r="158" spans="1:14" x14ac:dyDescent="0.2">
      <c r="A158" s="282" t="s">
        <v>363</v>
      </c>
      <c r="B158" s="302">
        <f>SUM(B156:B157)</f>
        <v>5.692263705984665</v>
      </c>
      <c r="C158" s="299" t="str">
        <f>CONCATENATE("(",ROUND((B158/$H158)*100,1),")")</f>
        <v>(89.7)</v>
      </c>
      <c r="D158" s="302">
        <f>SUM(D156:D157)</f>
        <v>0.63102470346745221</v>
      </c>
      <c r="E158" s="299" t="str">
        <f>CONCATENATE("(",ROUND((D158/$H158)*100,1),")")</f>
        <v>(9.9)</v>
      </c>
      <c r="F158" s="302">
        <f>SUM(F156:F157)</f>
        <v>2.3711590547888486E-2</v>
      </c>
      <c r="G158" s="299" t="str">
        <f>CONCATENATE("(",ROUND((F158/$H158)*100,1),")")</f>
        <v>(0.4)</v>
      </c>
      <c r="H158" s="302">
        <f>SUM(H156:H157)</f>
        <v>6.3470000000000066</v>
      </c>
      <c r="I158" s="299" t="str">
        <f>CONCATENATE("(",ROUND((H158/$H158)*100,1),")")</f>
        <v>(100)</v>
      </c>
      <c r="K158" s="302">
        <f t="shared" si="127"/>
        <v>0.36299489341248048</v>
      </c>
      <c r="L158" s="302">
        <f t="shared" si="128"/>
        <v>4.6980676673495703E-2</v>
      </c>
      <c r="M158" s="302">
        <f t="shared" si="129"/>
        <v>1.0244299140288009E-3</v>
      </c>
      <c r="N158" s="302">
        <f t="shared" si="130"/>
        <v>0.41100000000000497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5.0670098782756465</v>
      </c>
      <c r="C161" s="299" t="str">
        <f>CONCATENATE("(",ROUND((B161/$H163)*100,1),")")</f>
        <v>(75)</v>
      </c>
      <c r="D161" s="302">
        <f>'Ind T6'!R63</f>
        <v>0.23424713353261303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5.3012570118082598</v>
      </c>
      <c r="I161" s="299" t="str">
        <f>CONCATENATE("(",ROUND((H161/$H163)*100,1),")")</f>
        <v>(78.4)</v>
      </c>
      <c r="K161" s="302">
        <f>B166-B161</f>
        <v>0.4135231341179324</v>
      </c>
      <c r="L161" s="302">
        <f>D166-D161</f>
        <v>2.3023843084054335E-2</v>
      </c>
      <c r="M161" s="302">
        <f>F166-F161</f>
        <v>0</v>
      </c>
      <c r="N161" s="302">
        <f>SUM(K161:M161)</f>
        <v>0.43654697720198676</v>
      </c>
    </row>
    <row r="162" spans="1:14" x14ac:dyDescent="0.2">
      <c r="A162" s="282" t="s">
        <v>365</v>
      </c>
      <c r="B162" s="302">
        <f>'Ind T6'!Q62</f>
        <v>0.98824872112149897</v>
      </c>
      <c r="C162" s="299" t="str">
        <f>CONCATENATE("(",ROUND((B162/$H163)*100,1),")")</f>
        <v>(14.6)</v>
      </c>
      <c r="D162" s="302">
        <f>'Ind T6'!R62</f>
        <v>0.44375824660833485</v>
      </c>
      <c r="E162" s="299" t="str">
        <f>CONCATENATE("(",ROUND((D162/$H163)*100,1),")")</f>
        <v>(6.6)</v>
      </c>
      <c r="F162" s="302">
        <f>'Ind T6'!S62</f>
        <v>2.4736020461917287E-2</v>
      </c>
      <c r="G162" s="299" t="str">
        <f>CONCATENATE("(",ROUND((F162/$H163)*100,1),")")</f>
        <v>(0.4)</v>
      </c>
      <c r="H162" s="302">
        <f t="shared" ref="H162" si="131">SUM(B162,D162,F162)</f>
        <v>1.4567429881917513</v>
      </c>
      <c r="I162" s="299" t="str">
        <f>CONCATENATE("(",ROUND((H162/$H163)*100,1),")")</f>
        <v>(21.6)</v>
      </c>
      <c r="K162" s="302">
        <f t="shared" ref="K162:K163" si="132">B167-B162</f>
        <v>0.17938883045340459</v>
      </c>
      <c r="L162" s="302">
        <f t="shared" ref="L162:L163" si="133">D167-D162</f>
        <v>5.305124444347431E-2</v>
      </c>
      <c r="M162" s="302">
        <f t="shared" ref="M162:M163" si="134">F167-F162</f>
        <v>2.0129479011260429E-3</v>
      </c>
      <c r="N162" s="302">
        <f t="shared" ref="N162:N163" si="135">SUM(K162:M162)</f>
        <v>0.23445302279800495</v>
      </c>
    </row>
    <row r="163" spans="1:14" x14ac:dyDescent="0.2">
      <c r="A163" s="282" t="s">
        <v>363</v>
      </c>
      <c r="B163" s="302">
        <f>SUM(B161:B162)</f>
        <v>6.0552585993971455</v>
      </c>
      <c r="C163" s="299" t="str">
        <f>CONCATENATE("(",ROUND((B163/$H163)*100,1),")")</f>
        <v>(89.6)</v>
      </c>
      <c r="D163" s="302">
        <f>SUM(D161:D162)</f>
        <v>0.67800538014094791</v>
      </c>
      <c r="E163" s="299" t="str">
        <f>CONCATENATE("(",ROUND((D163/$H163)*100,1),")")</f>
        <v>(10)</v>
      </c>
      <c r="F163" s="302">
        <f>SUM(F161:F162)</f>
        <v>2.4736020461917287E-2</v>
      </c>
      <c r="G163" s="299" t="str">
        <f>CONCATENATE("(",ROUND((F163/$H163)*100,1),")")</f>
        <v>(0.4)</v>
      </c>
      <c r="H163" s="302">
        <f>SUM(H161:H162)</f>
        <v>6.7580000000000116</v>
      </c>
      <c r="I163" s="299" t="str">
        <f>CONCATENATE("(",ROUND((H163/$H163)*100,1),")")</f>
        <v>(100)</v>
      </c>
      <c r="K163" s="302">
        <f t="shared" si="132"/>
        <v>0.59291196457133744</v>
      </c>
      <c r="L163" s="302">
        <f t="shared" si="133"/>
        <v>7.6075087527528562E-2</v>
      </c>
      <c r="M163" s="302">
        <f t="shared" si="134"/>
        <v>2.0129479011260429E-3</v>
      </c>
      <c r="N163" s="302">
        <f t="shared" si="135"/>
        <v>0.67099999999999205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5.4805330123935789</v>
      </c>
      <c r="C166" s="299" t="str">
        <f>CONCATENATE("(",ROUND((B166/$H168)*100,1),")")</f>
        <v>(73.8)</v>
      </c>
      <c r="D166" s="302">
        <f>'Ind T6'!W63</f>
        <v>0.25727097661666737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5.7378039890102466</v>
      </c>
      <c r="I166" s="299" t="str">
        <f>CONCATENATE("(",ROUND((H166/$H168)*100,1),")")</f>
        <v>(77.2)</v>
      </c>
      <c r="K166" s="302">
        <f>B166-B156</f>
        <v>0.68278905982974436</v>
      </c>
      <c r="L166" s="302">
        <f>D166-D156</f>
        <v>3.793876404451535E-2</v>
      </c>
      <c r="M166" s="302">
        <f>F166-F156</f>
        <v>0</v>
      </c>
      <c r="N166" s="302">
        <f>SUM(K166:M166)</f>
        <v>0.72072782387425971</v>
      </c>
    </row>
    <row r="167" spans="1:14" x14ac:dyDescent="0.2">
      <c r="A167" s="282" t="s">
        <v>365</v>
      </c>
      <c r="B167" s="302">
        <f>'Ind T6'!V62</f>
        <v>1.1676375515749036</v>
      </c>
      <c r="C167" s="299" t="str">
        <f>CONCATENATE("(",ROUND((B167/$H168)*100,1),")")</f>
        <v>(15.7)</v>
      </c>
      <c r="D167" s="302">
        <f>'Ind T6'!W62</f>
        <v>0.49680949105180916</v>
      </c>
      <c r="E167" s="299" t="str">
        <f>CONCATENATE("(",ROUND((D167/$H168)*100,1),")")</f>
        <v>(6.7)</v>
      </c>
      <c r="F167" s="302">
        <f>'Ind T6'!X62</f>
        <v>2.6748968363043329E-2</v>
      </c>
      <c r="G167" s="299" t="str">
        <f>CONCATENATE("(",ROUND((F167/$H168)*100,1),")")</f>
        <v>(0.4)</v>
      </c>
      <c r="H167" s="302">
        <f t="shared" ref="H167" si="136">SUM(B167,D167,F167)</f>
        <v>1.6911960109897561</v>
      </c>
      <c r="I167" s="299" t="str">
        <f>CONCATENATE("(",ROUND((H167/$H168)*100,1),")")</f>
        <v>(22.8)</v>
      </c>
      <c r="K167" s="302">
        <f t="shared" ref="K167:K168" si="137">B167-B157</f>
        <v>0.273117798154073</v>
      </c>
      <c r="L167" s="302">
        <f t="shared" ref="L167:L168" si="138">D167-D157</f>
        <v>8.5117000156508971E-2</v>
      </c>
      <c r="M167" s="302">
        <f t="shared" ref="M167:M168" si="139">F167-F157</f>
        <v>3.0373778151548438E-3</v>
      </c>
      <c r="N167" s="302">
        <f t="shared" ref="N167:N168" si="140">SUM(K167:M167)</f>
        <v>0.36127217612573681</v>
      </c>
    </row>
    <row r="168" spans="1:14" x14ac:dyDescent="0.2">
      <c r="A168" s="282" t="s">
        <v>363</v>
      </c>
      <c r="B168" s="302">
        <f>SUM(B166:B167)</f>
        <v>6.6481705639684829</v>
      </c>
      <c r="C168" s="299" t="str">
        <f>CONCATENATE("(",ROUND((B168/$H168)*100,1),")")</f>
        <v>(89.5)</v>
      </c>
      <c r="D168" s="302">
        <f>SUM(D166:D167)</f>
        <v>0.75408046766847647</v>
      </c>
      <c r="E168" s="299" t="str">
        <f>CONCATENATE("(",ROUND((D168/$H168)*100,1),")")</f>
        <v>(10.2)</v>
      </c>
      <c r="F168" s="302">
        <f>SUM(F166:F167)</f>
        <v>2.6748968363043329E-2</v>
      </c>
      <c r="G168" s="299" t="str">
        <f>CONCATENATE("(",ROUND((F168/$H168)*100,1),")")</f>
        <v>(0.4)</v>
      </c>
      <c r="H168" s="302">
        <f>SUM(H166:H167)</f>
        <v>7.4290000000000029</v>
      </c>
      <c r="I168" s="299" t="str">
        <f>CONCATENATE("(",ROUND((H168/$H168)*100,1),")")</f>
        <v>(100)</v>
      </c>
      <c r="K168" s="302">
        <f t="shared" si="137"/>
        <v>0.95590685798381791</v>
      </c>
      <c r="L168" s="302">
        <f t="shared" si="138"/>
        <v>0.12305576420102426</v>
      </c>
      <c r="M168" s="302">
        <f t="shared" si="139"/>
        <v>3.0373778151548438E-3</v>
      </c>
      <c r="N168" s="302">
        <f t="shared" si="140"/>
        <v>1.081999999999997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22.93536505816143</v>
      </c>
      <c r="C177" s="299" t="str">
        <f>CONCATENATE("(",ROUND((B177/$H179)*100,1),")")</f>
        <v>(47.4)</v>
      </c>
      <c r="D177" s="302">
        <f>'Ind T6'!M72</f>
        <v>1.444504754244214</v>
      </c>
      <c r="E177" s="299" t="str">
        <f>CONCATENATE("(",ROUND((D177/$H179)*100,1),")")</f>
        <v>(3)</v>
      </c>
      <c r="F177" s="302">
        <f>'Ind T6'!N72</f>
        <v>16.466449092708093</v>
      </c>
      <c r="G177" s="299" t="str">
        <f>CONCATENATE("(",ROUND((F177/$H179)*100,1),")")</f>
        <v>(34)</v>
      </c>
      <c r="H177" s="302">
        <f>SUM(B177,D177,F177)</f>
        <v>40.846318905113733</v>
      </c>
      <c r="I177" s="299" t="str">
        <f>CONCATENATE("(",ROUND((H177/$H179)*100,1),")")</f>
        <v>(84.4)</v>
      </c>
      <c r="K177" s="302">
        <f>B182-B177</f>
        <v>1.8999225538558484</v>
      </c>
      <c r="L177" s="302">
        <f>D182-D177</f>
        <v>0.16855791901529793</v>
      </c>
      <c r="M177" s="302">
        <f>F182-F177</f>
        <v>1.7731319131225582</v>
      </c>
      <c r="N177" s="302">
        <f>SUM(K177:M177)</f>
        <v>3.8416123859937046</v>
      </c>
    </row>
    <row r="178" spans="1:14" x14ac:dyDescent="0.2">
      <c r="A178" s="282" t="s">
        <v>365</v>
      </c>
      <c r="B178" s="302">
        <f>'Ind T6'!L71</f>
        <v>3.4115999946239199</v>
      </c>
      <c r="C178" s="299" t="str">
        <f>CONCATENATE("(",ROUND((B178/$H179)*100,1),")")</f>
        <v>(7.1)</v>
      </c>
      <c r="D178" s="302">
        <f>'Ind T6'!M71</f>
        <v>2.5418370246743889</v>
      </c>
      <c r="E178" s="299" t="str">
        <f>CONCATENATE("(",ROUND((D178/$H179)*100,1),")")</f>
        <v>(5.3)</v>
      </c>
      <c r="F178" s="302">
        <f>'Ind T6'!N71</f>
        <v>1.5882440755880189</v>
      </c>
      <c r="G178" s="299" t="str">
        <f>CONCATENATE("(",ROUND((F178/$H179)*100,1),")")</f>
        <v>(3.3)</v>
      </c>
      <c r="H178" s="302">
        <f t="shared" ref="H178" si="141">SUM(B178,D178,F178)</f>
        <v>7.5416810948863278</v>
      </c>
      <c r="I178" s="299" t="str">
        <f>CONCATENATE("(",ROUND((H178/$H179)*100,1),")")</f>
        <v>(15.6)</v>
      </c>
      <c r="K178" s="302">
        <f t="shared" ref="K178:K179" si="142">B183-B178</f>
        <v>0.3458999788117989</v>
      </c>
      <c r="L178" s="302">
        <f t="shared" ref="L178:L179" si="143">D183-D178</f>
        <v>0.276342377278326</v>
      </c>
      <c r="M178" s="302">
        <f t="shared" ref="M178:M179" si="144">F183-F178</f>
        <v>0.16914525791606927</v>
      </c>
      <c r="N178" s="302">
        <f t="shared" ref="N178:N179" si="145">SUM(K178:M178)</f>
        <v>0.79138761400619417</v>
      </c>
    </row>
    <row r="179" spans="1:14" x14ac:dyDescent="0.2">
      <c r="A179" s="282" t="s">
        <v>363</v>
      </c>
      <c r="B179" s="302">
        <f>SUM(B177:B178)</f>
        <v>26.34696505278535</v>
      </c>
      <c r="C179" s="299" t="str">
        <f>CONCATENATE("(",ROUND((B179/$H179)*100,1),")")</f>
        <v>(54.4)</v>
      </c>
      <c r="D179" s="302">
        <f>SUM(D177:D178)</f>
        <v>3.9863417789186029</v>
      </c>
      <c r="E179" s="299" t="str">
        <f>CONCATENATE("(",ROUND((D179/$H179)*100,1),")")</f>
        <v>(8.2)</v>
      </c>
      <c r="F179" s="302">
        <f>SUM(F177:F178)</f>
        <v>18.054693168296112</v>
      </c>
      <c r="G179" s="299" t="str">
        <f>CONCATENATE("(",ROUND((F179/$H179)*100,1),")")</f>
        <v>(37.3)</v>
      </c>
      <c r="H179" s="302">
        <f>SUM(H177:H178)</f>
        <v>48.388000000000062</v>
      </c>
      <c r="I179" s="299" t="str">
        <f>CONCATENATE("(",ROUND((H179/$H179)*100,1),")")</f>
        <v>(100)</v>
      </c>
      <c r="K179" s="302">
        <f t="shared" si="142"/>
        <v>2.2458225326676455</v>
      </c>
      <c r="L179" s="302">
        <f t="shared" si="143"/>
        <v>0.44490029629362393</v>
      </c>
      <c r="M179" s="302">
        <f t="shared" si="144"/>
        <v>1.9422771710386257</v>
      </c>
      <c r="N179" s="302">
        <f t="shared" si="145"/>
        <v>4.6329999999998952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24.835287612017279</v>
      </c>
      <c r="C182" s="299" t="str">
        <f>CONCATENATE("(",ROUND((B182/$H184)*100,1),")")</f>
        <v>(46.8)</v>
      </c>
      <c r="D182" s="302">
        <f>'Ind T6'!R72</f>
        <v>1.6130626732595119</v>
      </c>
      <c r="E182" s="299" t="str">
        <f>CONCATENATE("(",ROUND((D182/$H184)*100,1),")")</f>
        <v>(3)</v>
      </c>
      <c r="F182" s="302">
        <f>'Ind T6'!S72</f>
        <v>18.239581005830651</v>
      </c>
      <c r="G182" s="299" t="str">
        <f>CONCATENATE("(",ROUND((F182/$H184)*100,1),")")</f>
        <v>(34.4)</v>
      </c>
      <c r="H182" s="302">
        <f>SUM(B182,D182,F182)</f>
        <v>44.687931291107446</v>
      </c>
      <c r="I182" s="299" t="str">
        <f>CONCATENATE("(",ROUND((H182/$H184)*100,1),")")</f>
        <v>(84.3)</v>
      </c>
      <c r="K182" s="302">
        <f>B187-B182</f>
        <v>2.1980553720268929</v>
      </c>
      <c r="L182" s="302">
        <f>D187-D182</f>
        <v>0.26618165488541567</v>
      </c>
      <c r="M182" s="302">
        <f>F187-F182</f>
        <v>2.714709679065777</v>
      </c>
      <c r="N182" s="302">
        <f>SUM(K182:M182)</f>
        <v>5.1789467059780856</v>
      </c>
    </row>
    <row r="183" spans="1:14" x14ac:dyDescent="0.2">
      <c r="A183" s="282" t="s">
        <v>365</v>
      </c>
      <c r="B183" s="302">
        <f>'Ind T6'!Q71</f>
        <v>3.7574999734357188</v>
      </c>
      <c r="C183" s="299" t="str">
        <f>CONCATENATE("(",ROUND((B183/$H184)*100,1),")")</f>
        <v>(7.1)</v>
      </c>
      <c r="D183" s="302">
        <f>'Ind T6'!R71</f>
        <v>2.8181794019527149</v>
      </c>
      <c r="E183" s="299" t="str">
        <f>CONCATENATE("(",ROUND((D183/$H184)*100,1),")")</f>
        <v>(5.3)</v>
      </c>
      <c r="F183" s="302">
        <f>'Ind T6'!S71</f>
        <v>1.7573893335040882</v>
      </c>
      <c r="G183" s="299" t="str">
        <f>CONCATENATE("(",ROUND((F183/$H184)*100,1),")")</f>
        <v>(3.3)</v>
      </c>
      <c r="H183" s="302">
        <f t="shared" ref="H183" si="146">SUM(B183,D183,F183)</f>
        <v>8.3330687088925224</v>
      </c>
      <c r="I183" s="299" t="str">
        <f>CONCATENATE("(",ROUND((H183/$H184)*100,1),")")</f>
        <v>(15.7)</v>
      </c>
      <c r="K183" s="302">
        <f t="shared" ref="K183:K184" si="147">B188-B183</f>
        <v>0.52409094569596615</v>
      </c>
      <c r="L183" s="302">
        <f t="shared" ref="L183:L184" si="148">D188-D183</f>
        <v>0.42844939152476957</v>
      </c>
      <c r="M183" s="302">
        <f t="shared" ref="M183:M184" si="149">F188-F183</f>
        <v>0.30151295680123313</v>
      </c>
      <c r="N183" s="302">
        <f t="shared" ref="N183:N184" si="150">SUM(K183:M183)</f>
        <v>1.2540532940219689</v>
      </c>
    </row>
    <row r="184" spans="1:14" x14ac:dyDescent="0.2">
      <c r="A184" s="282" t="s">
        <v>363</v>
      </c>
      <c r="B184" s="302">
        <f>SUM(B182:B183)</f>
        <v>28.592787585452996</v>
      </c>
      <c r="C184" s="299" t="str">
        <f>CONCATENATE("(",ROUND((B184/$H184)*100,1),")")</f>
        <v>(53.9)</v>
      </c>
      <c r="D184" s="302">
        <f>SUM(D182:D183)</f>
        <v>4.4312420752122268</v>
      </c>
      <c r="E184" s="299" t="str">
        <f>CONCATENATE("(",ROUND((D184/$H184)*100,1),")")</f>
        <v>(8.4)</v>
      </c>
      <c r="F184" s="302">
        <f>SUM(F182:F183)</f>
        <v>19.996970339334737</v>
      </c>
      <c r="G184" s="299" t="str">
        <f>CONCATENATE("(",ROUND((F184/$H184)*100,1),")")</f>
        <v>(37.7)</v>
      </c>
      <c r="H184" s="302">
        <f>SUM(H182:H183)</f>
        <v>53.020999999999972</v>
      </c>
      <c r="I184" s="299" t="str">
        <f>CONCATENATE("(",ROUND((H184/$H184)*100,1),")")</f>
        <v>(100)</v>
      </c>
      <c r="K184" s="302">
        <f t="shared" si="147"/>
        <v>2.72214631772286</v>
      </c>
      <c r="L184" s="302">
        <f t="shared" si="148"/>
        <v>0.69463104641018525</v>
      </c>
      <c r="M184" s="302">
        <f t="shared" si="149"/>
        <v>3.0162226358670132</v>
      </c>
      <c r="N184" s="302">
        <f t="shared" si="150"/>
        <v>6.4330000000000584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27.033342984044172</v>
      </c>
      <c r="C187" s="299" t="str">
        <f>CONCATENATE("(",ROUND((B187/$H189)*100,1),")")</f>
        <v>(45.5)</v>
      </c>
      <c r="D187" s="302">
        <f>'Ind T6'!W72</f>
        <v>1.8792443281449276</v>
      </c>
      <c r="E187" s="299" t="str">
        <f>CONCATENATE("(",ROUND((D187/$H189)*100,1),")")</f>
        <v>(3.2)</v>
      </c>
      <c r="F187" s="302">
        <f>'Ind T6'!X72</f>
        <v>20.954290684896428</v>
      </c>
      <c r="G187" s="299" t="str">
        <f>CONCATENATE("(",ROUND((F187/$H189)*100,1),")")</f>
        <v>(35.2)</v>
      </c>
      <c r="H187" s="302">
        <f>SUM(B187,D187,F187)</f>
        <v>49.866877997085524</v>
      </c>
      <c r="I187" s="299" t="str">
        <f>CONCATENATE("(",ROUND((H187/$H189)*100,1),")")</f>
        <v>(83.9)</v>
      </c>
      <c r="K187" s="302">
        <f>B187-B177</f>
        <v>4.0979779258827413</v>
      </c>
      <c r="L187" s="302">
        <f>D187-D177</f>
        <v>0.43473957390071361</v>
      </c>
      <c r="M187" s="302">
        <f>F187-F177</f>
        <v>4.4878415921883352</v>
      </c>
      <c r="N187" s="302">
        <f>SUM(K187:M187)</f>
        <v>9.0205590919717906</v>
      </c>
    </row>
    <row r="188" spans="1:14" x14ac:dyDescent="0.2">
      <c r="A188" s="282" t="s">
        <v>365</v>
      </c>
      <c r="B188" s="302">
        <f>'Ind T6'!V71</f>
        <v>4.281590919131685</v>
      </c>
      <c r="C188" s="299" t="str">
        <f>CONCATENATE("(",ROUND((B188/$H189)*100,1),")")</f>
        <v>(7.2)</v>
      </c>
      <c r="D188" s="302">
        <f>'Ind T6'!W71</f>
        <v>3.2466287934774845</v>
      </c>
      <c r="E188" s="299" t="str">
        <f>CONCATENATE("(",ROUND((D188/$H189)*100,1),")")</f>
        <v>(5.5)</v>
      </c>
      <c r="F188" s="302">
        <f>'Ind T6'!X71</f>
        <v>2.0589022903053213</v>
      </c>
      <c r="G188" s="299" t="str">
        <f>CONCATENATE("(",ROUND((F188/$H189)*100,1),")")</f>
        <v>(3.5)</v>
      </c>
      <c r="H188" s="302">
        <f t="shared" ref="H188" si="151">SUM(B188,D188,F188)</f>
        <v>9.5871220029144908</v>
      </c>
      <c r="I188" s="299" t="str">
        <f>CONCATENATE("(",ROUND((H188/$H189)*100,1),")")</f>
        <v>(16.1)</v>
      </c>
      <c r="K188" s="302">
        <f t="shared" ref="K188:K189" si="152">B188-B178</f>
        <v>0.86999092450776505</v>
      </c>
      <c r="L188" s="302">
        <f t="shared" ref="L188:L189" si="153">D188-D178</f>
        <v>0.70479176880309558</v>
      </c>
      <c r="M188" s="302">
        <f t="shared" ref="M188:M189" si="154">F188-F178</f>
        <v>0.4706582147173024</v>
      </c>
      <c r="N188" s="302">
        <f t="shared" ref="N188:N189" si="155">SUM(K188:M188)</f>
        <v>2.045440908028163</v>
      </c>
    </row>
    <row r="189" spans="1:14" x14ac:dyDescent="0.2">
      <c r="A189" s="282" t="s">
        <v>363</v>
      </c>
      <c r="B189" s="302">
        <f>SUM(B187:B188)</f>
        <v>31.314933903175856</v>
      </c>
      <c r="C189" s="299" t="str">
        <f>CONCATENATE("(",ROUND((B189/$H189)*100,1),")")</f>
        <v>(52.7)</v>
      </c>
      <c r="D189" s="302">
        <f>SUM(D187:D188)</f>
        <v>5.125873121622412</v>
      </c>
      <c r="E189" s="299" t="str">
        <f>CONCATENATE("(",ROUND((D189/$H189)*100,1),")")</f>
        <v>(8.6)</v>
      </c>
      <c r="F189" s="302">
        <f>SUM(F187:F188)</f>
        <v>23.013192975201751</v>
      </c>
      <c r="G189" s="299" t="str">
        <f>CONCATENATE("(",ROUND((F189/$H189)*100,1),")")</f>
        <v>(38.7)</v>
      </c>
      <c r="H189" s="302">
        <f>SUM(H187:H188)</f>
        <v>59.454000000000015</v>
      </c>
      <c r="I189" s="299" t="str">
        <f>CONCATENATE("(",ROUND((H189/$H189)*100,1),")")</f>
        <v>(100)</v>
      </c>
      <c r="K189" s="302">
        <f t="shared" si="152"/>
        <v>4.9679688503905055</v>
      </c>
      <c r="L189" s="302">
        <f t="shared" si="153"/>
        <v>1.1395313427038092</v>
      </c>
      <c r="M189" s="302">
        <f t="shared" si="154"/>
        <v>4.958499806905639</v>
      </c>
      <c r="N189" s="302">
        <f t="shared" si="155"/>
        <v>11.065999999999953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32.708774100625256</v>
      </c>
      <c r="C198" s="299" t="str">
        <f>CONCATENATE("(",ROUND((B198/$H200)*100,1),")")</f>
        <v>(35.9)</v>
      </c>
      <c r="D198" s="302">
        <f>'Ind T6'!M81</f>
        <v>10.630524363516482</v>
      </c>
      <c r="E198" s="299" t="str">
        <f>CONCATENATE("(",ROUND((D198/$H200)*100,1),")")</f>
        <v>(11.7)</v>
      </c>
      <c r="F198" s="302">
        <f>'Ind T6'!N81</f>
        <v>5.0433156129857961</v>
      </c>
      <c r="G198" s="299" t="str">
        <f>CONCATENATE("(",ROUND((F198/$H200)*100,1),")")</f>
        <v>(5.5)</v>
      </c>
      <c r="H198" s="302">
        <f>SUM(B198,D198,F198)</f>
        <v>48.382614077127528</v>
      </c>
      <c r="I198" s="299" t="str">
        <f>CONCATENATE("(",ROUND((H198/$H200)*100,1),")")</f>
        <v>(53.1)</v>
      </c>
      <c r="K198" s="302">
        <f>B203-B198</f>
        <v>0.42591197847315243</v>
      </c>
      <c r="L198" s="302">
        <f>D203-D198</f>
        <v>4.7971548800598285E-2</v>
      </c>
      <c r="M198" s="302">
        <f>F203-F198</f>
        <v>5.1537900654594182E-2</v>
      </c>
      <c r="N198" s="302">
        <f>SUM(K198:M198)</f>
        <v>0.5254214279283449</v>
      </c>
    </row>
    <row r="199" spans="1:14" x14ac:dyDescent="0.2">
      <c r="A199" s="282" t="s">
        <v>365</v>
      </c>
      <c r="B199" s="302">
        <f>'Ind T6'!L80</f>
        <v>16.215638800802669</v>
      </c>
      <c r="C199" s="299" t="str">
        <f>CONCATENATE("(",ROUND((B199/$H200)*100,1),")")</f>
        <v>(17.8)</v>
      </c>
      <c r="D199" s="302">
        <f>'Ind T6'!M80</f>
        <v>22.851051308248138</v>
      </c>
      <c r="E199" s="299" t="str">
        <f>CONCATENATE("(",ROUND((D199/$H200)*100,1),")")</f>
        <v>(25.1)</v>
      </c>
      <c r="F199" s="302">
        <f>'Ind T6'!N80</f>
        <v>3.6216958138215993</v>
      </c>
      <c r="G199" s="299" t="str">
        <f>CONCATENATE("(",ROUND((F199/$H200)*100,1),")")</f>
        <v>(4)</v>
      </c>
      <c r="H199" s="302">
        <f t="shared" ref="H199" si="156">SUM(B199,D199,F199)</f>
        <v>42.688385922872413</v>
      </c>
      <c r="I199" s="299" t="str">
        <f>CONCATENATE("(",ROUND((H199/$H200)*100,1),")")</f>
        <v>(46.9)</v>
      </c>
      <c r="K199" s="302">
        <f t="shared" ref="K199:K200" si="157">B204-B199</f>
        <v>0.59945373225680854</v>
      </c>
      <c r="L199" s="302">
        <f t="shared" ref="L199:L200" si="158">D204-D199</f>
        <v>-0.75259337384298419</v>
      </c>
      <c r="M199" s="302">
        <f t="shared" ref="M199:M200" si="159">F204-F199</f>
        <v>0.13071821365775582</v>
      </c>
      <c r="N199" s="302">
        <f t="shared" ref="N199:N200" si="160">SUM(K199:M199)</f>
        <v>-2.2421427928419835E-2</v>
      </c>
    </row>
    <row r="200" spans="1:14" x14ac:dyDescent="0.2">
      <c r="A200" s="282" t="s">
        <v>363</v>
      </c>
      <c r="B200" s="302">
        <f>SUM(B198:B199)</f>
        <v>48.924412901427928</v>
      </c>
      <c r="C200" s="299" t="str">
        <f>CONCATENATE("(",ROUND((B200/$H200)*100,1),")")</f>
        <v>(53.7)</v>
      </c>
      <c r="D200" s="302">
        <f>SUM(D198:D199)</f>
        <v>33.481575671764617</v>
      </c>
      <c r="E200" s="299" t="str">
        <f>CONCATENATE("(",ROUND((D200/$H200)*100,1),")")</f>
        <v>(36.8)</v>
      </c>
      <c r="F200" s="302">
        <f>SUM(F198:F199)</f>
        <v>8.6650114268073963</v>
      </c>
      <c r="G200" s="299" t="str">
        <f>CONCATENATE("(",ROUND((F200/$H200)*100,1),")")</f>
        <v>(9.5)</v>
      </c>
      <c r="H200" s="302">
        <f>SUM(H198:H199)</f>
        <v>91.070999999999941</v>
      </c>
      <c r="I200" s="299" t="str">
        <f>CONCATENATE("(",ROUND((H200/$H200)*100,1),")")</f>
        <v>(100)</v>
      </c>
      <c r="K200" s="302">
        <f t="shared" si="157"/>
        <v>1.0253657107299574</v>
      </c>
      <c r="L200" s="302">
        <f t="shared" si="158"/>
        <v>-0.70462182504238058</v>
      </c>
      <c r="M200" s="302">
        <f t="shared" si="159"/>
        <v>0.18225611431234867</v>
      </c>
      <c r="N200" s="302">
        <f t="shared" si="160"/>
        <v>0.50299999999992551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33.134686079098408</v>
      </c>
      <c r="C203" s="299" t="str">
        <f>CONCATENATE("(",ROUND((B203/$H205)*100,1),")")</f>
        <v>(36.2)</v>
      </c>
      <c r="D203" s="302">
        <f>'Ind T6'!R81</f>
        <v>10.67849591231708</v>
      </c>
      <c r="E203" s="299" t="str">
        <f>CONCATENATE("(",ROUND((D203/$H205)*100,1),")")</f>
        <v>(11.7)</v>
      </c>
      <c r="F203" s="302">
        <f>'Ind T6'!S81</f>
        <v>5.0948535136403903</v>
      </c>
      <c r="G203" s="299" t="str">
        <f>CONCATENATE("(",ROUND((F203/$H205)*100,1),")")</f>
        <v>(5.6)</v>
      </c>
      <c r="H203" s="302">
        <f>SUM(B203,D203,F203)</f>
        <v>48.908035505055878</v>
      </c>
      <c r="I203" s="299" t="str">
        <f>CONCATENATE("(",ROUND((H203/$H205)*100,1),")")</f>
        <v>(53.4)</v>
      </c>
      <c r="K203" s="302">
        <f>B208-B203</f>
        <v>0.61329954588776303</v>
      </c>
      <c r="L203" s="302">
        <f>D208-D203</f>
        <v>8.4021299274676053E-2</v>
      </c>
      <c r="M203" s="302">
        <f>F208-F203</f>
        <v>8.3811842527916625E-2</v>
      </c>
      <c r="N203" s="302">
        <f>SUM(K203:M203)</f>
        <v>0.78113268769035571</v>
      </c>
    </row>
    <row r="204" spans="1:14" x14ac:dyDescent="0.2">
      <c r="A204" s="282" t="s">
        <v>365</v>
      </c>
      <c r="B204" s="302">
        <f>'Ind T6'!Q80</f>
        <v>16.815092533059477</v>
      </c>
      <c r="C204" s="299" t="str">
        <f>CONCATENATE("(",ROUND((B204/$H205)*100,1),")")</f>
        <v>(18.4)</v>
      </c>
      <c r="D204" s="302">
        <f>'Ind T6'!R80</f>
        <v>22.098457934405154</v>
      </c>
      <c r="E204" s="299" t="str">
        <f>CONCATENATE("(",ROUND((D204/$H205)*100,1),")")</f>
        <v>(24.1)</v>
      </c>
      <c r="F204" s="302">
        <f>'Ind T6'!S80</f>
        <v>3.7524140274793552</v>
      </c>
      <c r="G204" s="299" t="str">
        <f>CONCATENATE("(",ROUND((F204/$H205)*100,1),")")</f>
        <v>(4.1)</v>
      </c>
      <c r="H204" s="302">
        <f t="shared" ref="H204" si="161">SUM(B204,D204,F204)</f>
        <v>42.665964494943985</v>
      </c>
      <c r="I204" s="299" t="str">
        <f>CONCATENATE("(",ROUND((H204/$H205)*100,1),")")</f>
        <v>(46.6)</v>
      </c>
      <c r="K204" s="302">
        <f t="shared" ref="K204:K205" si="162">B209-B204</f>
        <v>1.142160404608731</v>
      </c>
      <c r="L204" s="302">
        <f t="shared" ref="L204:L205" si="163">D209-D204</f>
        <v>-1.5371840458800179</v>
      </c>
      <c r="M204" s="302">
        <f t="shared" ref="M204:M205" si="164">F209-F204</f>
        <v>0.26189095358110537</v>
      </c>
      <c r="N204" s="302">
        <f t="shared" ref="N204:N205" si="165">SUM(K204:M204)</f>
        <v>-0.13313268769018149</v>
      </c>
    </row>
    <row r="205" spans="1:14" x14ac:dyDescent="0.2">
      <c r="A205" s="282" t="s">
        <v>363</v>
      </c>
      <c r="B205" s="302">
        <f>SUM(B203:B204)</f>
        <v>49.949778612157886</v>
      </c>
      <c r="C205" s="299" t="str">
        <f>CONCATENATE("(",ROUND((B205/$H205)*100,1),")")</f>
        <v>(54.5)</v>
      </c>
      <c r="D205" s="302">
        <f>SUM(D203:D204)</f>
        <v>32.776953846722236</v>
      </c>
      <c r="E205" s="299" t="str">
        <f>CONCATENATE("(",ROUND((D205/$H205)*100,1),")")</f>
        <v>(35.8)</v>
      </c>
      <c r="F205" s="302">
        <f>SUM(F203:F204)</f>
        <v>8.847267541119745</v>
      </c>
      <c r="G205" s="299" t="str">
        <f>CONCATENATE("(",ROUND((F205/$H205)*100,1),")")</f>
        <v>(9.7)</v>
      </c>
      <c r="H205" s="302">
        <f>SUM(H203:H204)</f>
        <v>91.57399999999987</v>
      </c>
      <c r="I205" s="299" t="str">
        <f>CONCATENATE("(",ROUND((H205/$H205)*100,1),")")</f>
        <v>(100)</v>
      </c>
      <c r="K205" s="302">
        <f t="shared" si="162"/>
        <v>1.7554599504964941</v>
      </c>
      <c r="L205" s="302">
        <f t="shared" si="163"/>
        <v>-1.4531627466053436</v>
      </c>
      <c r="M205" s="302">
        <f t="shared" si="164"/>
        <v>0.34570279610902332</v>
      </c>
      <c r="N205" s="302">
        <f t="shared" si="165"/>
        <v>0.64800000000017377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33.747985624986171</v>
      </c>
      <c r="C208" s="299" t="str">
        <f>CONCATENATE("(",ROUND((B208/$H210)*100,1),")")</f>
        <v>(36.6)</v>
      </c>
      <c r="D208" s="302">
        <f>'Ind T6'!W81</f>
        <v>10.762517211591756</v>
      </c>
      <c r="E208" s="299" t="str">
        <f>CONCATENATE("(",ROUND((D208/$H210)*100,1),")")</f>
        <v>(11.7)</v>
      </c>
      <c r="F208" s="302">
        <f>'Ind T6'!X81</f>
        <v>5.1786653561683069</v>
      </c>
      <c r="G208" s="299" t="str">
        <f>CONCATENATE("(",ROUND((F208/$H210)*100,1),")")</f>
        <v>(5.6)</v>
      </c>
      <c r="H208" s="302">
        <f>SUM(B208,D208,F208)</f>
        <v>49.689168192746237</v>
      </c>
      <c r="I208" s="299" t="str">
        <f>CONCATENATE("(",ROUND((H208/$H210)*100,1),")")</f>
        <v>(53.9)</v>
      </c>
      <c r="K208" s="302">
        <f>B208-B198</f>
        <v>1.0392115243609155</v>
      </c>
      <c r="L208" s="302">
        <f>D208-D198</f>
        <v>0.13199284807527434</v>
      </c>
      <c r="M208" s="302">
        <f>F208-F198</f>
        <v>0.13534974318251081</v>
      </c>
      <c r="N208" s="302">
        <f>SUM(K208:M208)</f>
        <v>1.3065541156187006</v>
      </c>
    </row>
    <row r="209" spans="1:14" x14ac:dyDescent="0.2">
      <c r="A209" s="282" t="s">
        <v>365</v>
      </c>
      <c r="B209" s="302">
        <f>'Ind T6'!V80</f>
        <v>17.957252937668208</v>
      </c>
      <c r="C209" s="299" t="str">
        <f>CONCATENATE("(",ROUND((B209/$H210)*100,1),")")</f>
        <v>(19.5)</v>
      </c>
      <c r="D209" s="302">
        <f>'Ind T6'!W80</f>
        <v>20.561273888525136</v>
      </c>
      <c r="E209" s="299" t="str">
        <f>CONCATENATE("(",ROUND((D209/$H210)*100,1),")")</f>
        <v>(22.3)</v>
      </c>
      <c r="F209" s="302">
        <f>'Ind T6'!X80</f>
        <v>4.0143049810604605</v>
      </c>
      <c r="G209" s="299" t="str">
        <f>CONCATENATE("(",ROUND((F209/$H210)*100,1),")")</f>
        <v>(4.4)</v>
      </c>
      <c r="H209" s="302">
        <f t="shared" ref="H209" si="166">SUM(B209,D209,F209)</f>
        <v>42.532831807253807</v>
      </c>
      <c r="I209" s="299" t="str">
        <f>CONCATENATE("(",ROUND((H209/$H210)*100,1),")")</f>
        <v>(46.1)</v>
      </c>
      <c r="K209" s="302">
        <f t="shared" ref="K209:K210" si="167">B209-B199</f>
        <v>1.7416141368655396</v>
      </c>
      <c r="L209" s="302">
        <f t="shared" ref="L209:L210" si="168">D209-D199</f>
        <v>-2.2897774197230021</v>
      </c>
      <c r="M209" s="302">
        <f t="shared" ref="M209:M210" si="169">F209-F199</f>
        <v>0.39260916723886119</v>
      </c>
      <c r="N209" s="302">
        <f t="shared" ref="N209:N210" si="170">SUM(K209:M209)</f>
        <v>-0.15555411561860133</v>
      </c>
    </row>
    <row r="210" spans="1:14" x14ac:dyDescent="0.2">
      <c r="A210" s="282" t="s">
        <v>363</v>
      </c>
      <c r="B210" s="302">
        <f>SUM(B208:B209)</f>
        <v>51.70523856265438</v>
      </c>
      <c r="C210" s="299" t="str">
        <f>CONCATENATE("(",ROUND((B210/$H210)*100,1),")")</f>
        <v>(56.1)</v>
      </c>
      <c r="D210" s="302">
        <f>SUM(D208:D209)</f>
        <v>31.323791100116892</v>
      </c>
      <c r="E210" s="299" t="str">
        <f>CONCATENATE("(",ROUND((D210/$H210)*100,1),")")</f>
        <v>(34)</v>
      </c>
      <c r="F210" s="302">
        <f>SUM(F208:F209)</f>
        <v>9.1929703372287683</v>
      </c>
      <c r="G210" s="299" t="str">
        <f>CONCATENATE("(",ROUND((F210/$H210)*100,1),")")</f>
        <v>(10)</v>
      </c>
      <c r="H210" s="302">
        <f>SUM(H208:H209)</f>
        <v>92.222000000000037</v>
      </c>
      <c r="I210" s="299" t="str">
        <f>CONCATENATE("(",ROUND((H210/$H210)*100,1),")")</f>
        <v>(100)</v>
      </c>
      <c r="K210" s="302">
        <f t="shared" si="167"/>
        <v>2.7808256612264515</v>
      </c>
      <c r="L210" s="302">
        <f t="shared" si="168"/>
        <v>-2.1577845716477242</v>
      </c>
      <c r="M210" s="302">
        <f t="shared" si="169"/>
        <v>0.527958910421372</v>
      </c>
      <c r="N210" s="302">
        <f t="shared" si="170"/>
        <v>1.1510000000000993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17.186193653329568</v>
      </c>
      <c r="C219" s="299" t="str">
        <f>CONCATENATE("(",ROUND((B219/$H221)*100,1),")")</f>
        <v>(56.5)</v>
      </c>
      <c r="D219" s="302">
        <f>'Ind T6'!M90</f>
        <v>2.6870885638721855</v>
      </c>
      <c r="E219" s="299" t="str">
        <f>CONCATENATE("(",ROUND((D219/$H221)*100,1),")")</f>
        <v>(8.8)</v>
      </c>
      <c r="F219" s="302">
        <f>'Ind T6'!N90</f>
        <v>3.3218012290222223</v>
      </c>
      <c r="G219" s="299" t="str">
        <f>CONCATENATE("(",ROUND((F219/$H221)*100,1),")")</f>
        <v>(10.9)</v>
      </c>
      <c r="H219" s="302">
        <f>SUM(B219,D219,F219)</f>
        <v>23.195083446223975</v>
      </c>
      <c r="I219" s="299" t="str">
        <f>CONCATENATE("(",ROUND((H219/$H221)*100,1),")")</f>
        <v>(76.2)</v>
      </c>
      <c r="K219" s="302">
        <f>B224-B219</f>
        <v>0.69100547181941252</v>
      </c>
      <c r="L219" s="302">
        <f>D224-D219</f>
        <v>0.12920381580932538</v>
      </c>
      <c r="M219" s="302">
        <f>F224-F219</f>
        <v>0.12843237864144097</v>
      </c>
      <c r="N219" s="302">
        <f>SUM(K219:M219)</f>
        <v>0.94864166627017887</v>
      </c>
    </row>
    <row r="220" spans="1:14" x14ac:dyDescent="0.2">
      <c r="A220" s="282" t="s">
        <v>365</v>
      </c>
      <c r="B220" s="302">
        <f>'Ind T6'!L89</f>
        <v>3.6863115960539456</v>
      </c>
      <c r="C220" s="299" t="str">
        <f>CONCATENATE("(",ROUND((B220/$H221)*100,1),")")</f>
        <v>(12.1)</v>
      </c>
      <c r="D220" s="302">
        <f>'Ind T6'!M89</f>
        <v>3.1489491960307259</v>
      </c>
      <c r="E220" s="299" t="str">
        <f>CONCATENATE("(",ROUND((D220/$H221)*100,1),")")</f>
        <v>(10.3)</v>
      </c>
      <c r="F220" s="302">
        <f>'Ind T6'!N89</f>
        <v>0.3946557616913553</v>
      </c>
      <c r="G220" s="299" t="str">
        <f>CONCATENATE("(",ROUND((F220/$H221)*100,1),")")</f>
        <v>(1.3)</v>
      </c>
      <c r="H220" s="302">
        <f t="shared" ref="H220" si="171">SUM(B220,D220,F220)</f>
        <v>7.229916553776027</v>
      </c>
      <c r="I220" s="299" t="str">
        <f>CONCATENATE("(",ROUND((H220/$H221)*100,1),")")</f>
        <v>(23.8)</v>
      </c>
      <c r="K220" s="302">
        <f t="shared" ref="K220:K221" si="172">B225-B220</f>
        <v>0.31706680834575884</v>
      </c>
      <c r="L220" s="302">
        <f t="shared" ref="L220:L221" si="173">D225-D220</f>
        <v>0.3476152321673518</v>
      </c>
      <c r="M220" s="302">
        <f t="shared" ref="M220:M221" si="174">F225-F220</f>
        <v>3.6762932167242468E-3</v>
      </c>
      <c r="N220" s="302">
        <f t="shared" ref="N220:N221" si="175">SUM(K220:M220)</f>
        <v>0.66835833372983489</v>
      </c>
    </row>
    <row r="221" spans="1:14" x14ac:dyDescent="0.2">
      <c r="A221" s="282" t="s">
        <v>363</v>
      </c>
      <c r="B221" s="302">
        <f>SUM(B219:B220)</f>
        <v>20.872505249383515</v>
      </c>
      <c r="C221" s="299" t="str">
        <f>CONCATENATE("(",ROUND((B221/$H221)*100,1),")")</f>
        <v>(68.6)</v>
      </c>
      <c r="D221" s="302">
        <f>SUM(D219:D220)</f>
        <v>5.8360377599029114</v>
      </c>
      <c r="E221" s="299" t="str">
        <f>CONCATENATE("(",ROUND((D221/$H221)*100,1),")")</f>
        <v>(19.2)</v>
      </c>
      <c r="F221" s="302">
        <f>SUM(F219:F220)</f>
        <v>3.7164569907135778</v>
      </c>
      <c r="G221" s="299" t="str">
        <f>CONCATENATE("(",ROUND((F221/$H221)*100,1),")")</f>
        <v>(12.2)</v>
      </c>
      <c r="H221" s="302">
        <f>SUM(H219:H220)</f>
        <v>30.425000000000004</v>
      </c>
      <c r="I221" s="299" t="str">
        <f>CONCATENATE("(",ROUND((H221/$H221)*100,1),")")</f>
        <v>(100)</v>
      </c>
      <c r="K221" s="302">
        <f t="shared" si="172"/>
        <v>1.0080722801651696</v>
      </c>
      <c r="L221" s="302">
        <f t="shared" si="173"/>
        <v>0.47681904797667762</v>
      </c>
      <c r="M221" s="302">
        <f t="shared" si="174"/>
        <v>0.13210867185816522</v>
      </c>
      <c r="N221" s="302">
        <f t="shared" si="175"/>
        <v>1.6170000000000124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17.87719912514898</v>
      </c>
      <c r="C224" s="299" t="str">
        <f>CONCATENATE("(",ROUND((B224/$H226)*100,1),")")</f>
        <v>(55.8)</v>
      </c>
      <c r="D224" s="302">
        <f>'Ind T6'!R90</f>
        <v>2.8162923796815109</v>
      </c>
      <c r="E224" s="299" t="str">
        <f>CONCATENATE("(",ROUND((D224/$H226)*100,1),")")</f>
        <v>(8.8)</v>
      </c>
      <c r="F224" s="302">
        <f>'Ind T6'!S90</f>
        <v>3.4502336076636633</v>
      </c>
      <c r="G224" s="299" t="str">
        <f>CONCATENATE("(",ROUND((F224/$H226)*100,1),")")</f>
        <v>(10.8)</v>
      </c>
      <c r="H224" s="302">
        <f>SUM(B224,D224,F224)</f>
        <v>24.143725112494153</v>
      </c>
      <c r="I224" s="299" t="str">
        <f>CONCATENATE("(",ROUND((H224/$H226)*100,1),")")</f>
        <v>(75.4)</v>
      </c>
      <c r="K224" s="302">
        <f>B229-B224</f>
        <v>-0.37793199579739323</v>
      </c>
      <c r="L224" s="302">
        <f>D229-D224</f>
        <v>9.3030620298844457E-2</v>
      </c>
      <c r="M224" s="302">
        <f>F229-F224</f>
        <v>0.12641499925186084</v>
      </c>
      <c r="N224" s="302">
        <f>SUM(K224:M224)</f>
        <v>-0.15848637624668793</v>
      </c>
    </row>
    <row r="225" spans="1:14" x14ac:dyDescent="0.2">
      <c r="A225" s="282" t="s">
        <v>365</v>
      </c>
      <c r="B225" s="302">
        <f>'Ind T6'!Q89</f>
        <v>4.0033784043997045</v>
      </c>
      <c r="C225" s="299" t="str">
        <f>CONCATENATE("(",ROUND((B225/$H226)*100,1),")")</f>
        <v>(12.5)</v>
      </c>
      <c r="D225" s="302">
        <f>'Ind T6'!R89</f>
        <v>3.4965644281980777</v>
      </c>
      <c r="E225" s="299" t="str">
        <f>CONCATENATE("(",ROUND((D225/$H226)*100,1),")")</f>
        <v>(10.9)</v>
      </c>
      <c r="F225" s="302">
        <f>'Ind T6'!S89</f>
        <v>0.39833205490807955</v>
      </c>
      <c r="G225" s="299" t="str">
        <f>CONCATENATE("(",ROUND((F225/$H226)*100,1),")")</f>
        <v>(1.2)</v>
      </c>
      <c r="H225" s="302">
        <f t="shared" ref="H225" si="176">SUM(B225,D225,F225)</f>
        <v>7.8982748875058615</v>
      </c>
      <c r="I225" s="299" t="str">
        <f>CONCATENATE("(",ROUND((H225/$H226)*100,1),")")</f>
        <v>(24.6)</v>
      </c>
      <c r="K225" s="302">
        <f t="shared" ref="K225:K226" si="177">B230-B225</f>
        <v>0.17959295564928546</v>
      </c>
      <c r="L225" s="302">
        <f t="shared" ref="L225:L226" si="178">D230-D225</f>
        <v>0.31126788929735749</v>
      </c>
      <c r="M225" s="302">
        <f t="shared" ref="M225:M226" si="179">F230-F225</f>
        <v>-6.3744686998989386E-3</v>
      </c>
      <c r="N225" s="302">
        <f t="shared" ref="N225:N226" si="180">SUM(K225:M225)</f>
        <v>0.48448637624674401</v>
      </c>
    </row>
    <row r="226" spans="1:14" x14ac:dyDescent="0.2">
      <c r="A226" s="282" t="s">
        <v>363</v>
      </c>
      <c r="B226" s="302">
        <f>SUM(B224:B225)</f>
        <v>21.880577529548685</v>
      </c>
      <c r="C226" s="299" t="str">
        <f>CONCATENATE("(",ROUND((B226/$H226)*100,1),")")</f>
        <v>(68.3)</v>
      </c>
      <c r="D226" s="302">
        <f>SUM(D224:D225)</f>
        <v>6.312856807879589</v>
      </c>
      <c r="E226" s="299" t="str">
        <f>CONCATENATE("(",ROUND((D226/$H226)*100,1),")")</f>
        <v>(19.7)</v>
      </c>
      <c r="F226" s="302">
        <f>SUM(F224:F225)</f>
        <v>3.848565662571743</v>
      </c>
      <c r="G226" s="299" t="str">
        <f>CONCATENATE("(",ROUND((F226/$H226)*100,1),")")</f>
        <v>(12)</v>
      </c>
      <c r="H226" s="302">
        <f>SUM(H224:H225)</f>
        <v>32.042000000000016</v>
      </c>
      <c r="I226" s="299" t="str">
        <f>CONCATENATE("(",ROUND((H226/$H226)*100,1),")")</f>
        <v>(100)</v>
      </c>
      <c r="K226" s="302">
        <f t="shared" si="177"/>
        <v>-0.19833904014810955</v>
      </c>
      <c r="L226" s="302">
        <f t="shared" si="178"/>
        <v>0.40429850959620151</v>
      </c>
      <c r="M226" s="302">
        <f t="shared" si="179"/>
        <v>0.12004053055196184</v>
      </c>
      <c r="N226" s="302">
        <f t="shared" si="180"/>
        <v>0.3260000000000538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17.499267129351587</v>
      </c>
      <c r="C229" s="299" t="str">
        <f>CONCATENATE("(",ROUND((B229/$H231)*100,1),")")</f>
        <v>(54.1)</v>
      </c>
      <c r="D229" s="302">
        <f>'Ind T6'!W90</f>
        <v>2.9093229999803554</v>
      </c>
      <c r="E229" s="299" t="str">
        <f>CONCATENATE("(",ROUND((D229/$H231)*100,1),")")</f>
        <v>(9)</v>
      </c>
      <c r="F229" s="302">
        <f>'Ind T6'!X90</f>
        <v>3.5766486069155241</v>
      </c>
      <c r="G229" s="299" t="str">
        <f>CONCATENATE("(",ROUND((F229/$H231)*100,1),")")</f>
        <v>(11)</v>
      </c>
      <c r="H229" s="302">
        <f>SUM(B229,D229,F229)</f>
        <v>23.985238736247464</v>
      </c>
      <c r="I229" s="299" t="str">
        <f>CONCATENATE("(",ROUND((H229/$H231)*100,1),")")</f>
        <v>(74.1)</v>
      </c>
      <c r="K229" s="302">
        <f>B229-B219</f>
        <v>0.31307347602201929</v>
      </c>
      <c r="L229" s="302">
        <f>D229-D219</f>
        <v>0.22223443610816984</v>
      </c>
      <c r="M229" s="302">
        <f>F229-F219</f>
        <v>0.25484737789330181</v>
      </c>
      <c r="N229" s="302">
        <f>SUM(K229:M229)</f>
        <v>0.79015529002349094</v>
      </c>
    </row>
    <row r="230" spans="1:14" x14ac:dyDescent="0.2">
      <c r="A230" s="282" t="s">
        <v>365</v>
      </c>
      <c r="B230" s="302">
        <f>'Ind T6'!V89</f>
        <v>4.18297136004899</v>
      </c>
      <c r="C230" s="299" t="str">
        <f>CONCATENATE("(",ROUND((B230/$H231)*100,1),")")</f>
        <v>(12.9)</v>
      </c>
      <c r="D230" s="302">
        <f>'Ind T6'!W89</f>
        <v>3.8078323174954352</v>
      </c>
      <c r="E230" s="299" t="str">
        <f>CONCATENATE("(",ROUND((D230/$H231)*100,1),")")</f>
        <v>(11.8)</v>
      </c>
      <c r="F230" s="302">
        <f>'Ind T6'!X89</f>
        <v>0.39195758620818061</v>
      </c>
      <c r="G230" s="299" t="str">
        <f>CONCATENATE("(",ROUND((F230/$H231)*100,1),")")</f>
        <v>(1.2)</v>
      </c>
      <c r="H230" s="302">
        <f t="shared" ref="H230" si="181">SUM(B230,D230,F230)</f>
        <v>8.3827612637526059</v>
      </c>
      <c r="I230" s="299" t="str">
        <f>CONCATENATE("(",ROUND((H230/$H231)*100,1),")")</f>
        <v>(25.9)</v>
      </c>
      <c r="K230" s="302">
        <f t="shared" ref="K230:K231" si="182">B230-B220</f>
        <v>0.4966597639950443</v>
      </c>
      <c r="L230" s="302">
        <f t="shared" ref="L230:L231" si="183">D230-D220</f>
        <v>0.65888312146470929</v>
      </c>
      <c r="M230" s="302">
        <f t="shared" ref="M230:M231" si="184">F230-F220</f>
        <v>-2.6981754831746918E-3</v>
      </c>
      <c r="N230" s="302">
        <f t="shared" ref="N230:N231" si="185">SUM(K230:M230)</f>
        <v>1.1528447099765788</v>
      </c>
    </row>
    <row r="231" spans="1:14" x14ac:dyDescent="0.2">
      <c r="A231" s="282" t="s">
        <v>363</v>
      </c>
      <c r="B231" s="302">
        <f>SUM(B229:B230)</f>
        <v>21.682238489400575</v>
      </c>
      <c r="C231" s="299" t="str">
        <f>CONCATENATE("(",ROUND((B231/$H231)*100,1),")")</f>
        <v>(67)</v>
      </c>
      <c r="D231" s="302">
        <f>SUM(D229:D230)</f>
        <v>6.7171553174757905</v>
      </c>
      <c r="E231" s="299" t="str">
        <f>CONCATENATE("(",ROUND((D231/$H231)*100,1),")")</f>
        <v>(20.8)</v>
      </c>
      <c r="F231" s="302">
        <f>SUM(F229:F230)</f>
        <v>3.9686061931237049</v>
      </c>
      <c r="G231" s="299" t="str">
        <f>CONCATENATE("(",ROUND((F231/$H231)*100,1),")")</f>
        <v>(12.3)</v>
      </c>
      <c r="H231" s="302">
        <f>SUM(H229:H230)</f>
        <v>32.368000000000066</v>
      </c>
      <c r="I231" s="299" t="str">
        <f>CONCATENATE("(",ROUND((H231/$H231)*100,1),")")</f>
        <v>(100)</v>
      </c>
      <c r="K231" s="302">
        <f t="shared" si="182"/>
        <v>0.80973324001706004</v>
      </c>
      <c r="L231" s="302">
        <f t="shared" si="183"/>
        <v>0.88111755757287913</v>
      </c>
      <c r="M231" s="302">
        <f t="shared" si="184"/>
        <v>0.25214920241012706</v>
      </c>
      <c r="N231" s="302">
        <f t="shared" si="185"/>
        <v>1.9430000000000662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9.9080918204925474</v>
      </c>
      <c r="C240" s="299" t="str">
        <f>CONCATENATE("(",ROUND((B240/$H242)*100,1),")")</f>
        <v>(21)</v>
      </c>
      <c r="D240" s="302">
        <f>'Ind T6'!M99</f>
        <v>10.249004901905042</v>
      </c>
      <c r="E240" s="299" t="str">
        <f>CONCATENATE("(",ROUND((D240/$H242)*100,1),")")</f>
        <v>(21.7)</v>
      </c>
      <c r="F240" s="302">
        <f>'Ind T6'!N99</f>
        <v>1.4916356818003469</v>
      </c>
      <c r="G240" s="299" t="str">
        <f>CONCATENATE("(",ROUND((F240/$H242)*100,1),")")</f>
        <v>(3.2)</v>
      </c>
      <c r="H240" s="302">
        <f>SUM(B240,D240,F240)</f>
        <v>21.648732404197936</v>
      </c>
      <c r="I240" s="299" t="str">
        <f>CONCATENATE("(",ROUND((H240/$H242)*100,1),")")</f>
        <v>(45.8)</v>
      </c>
      <c r="K240" s="302">
        <f>B245-B240</f>
        <v>0.65335563973178878</v>
      </c>
      <c r="L240" s="302">
        <f>D245-D240</f>
        <v>0.43629135857010226</v>
      </c>
      <c r="M240" s="302">
        <f>F245-F240</f>
        <v>0.12006734240063666</v>
      </c>
      <c r="N240" s="302">
        <f>SUM(K240:M240)</f>
        <v>1.2097143407025277</v>
      </c>
    </row>
    <row r="241" spans="1:14" x14ac:dyDescent="0.2">
      <c r="A241" s="282" t="s">
        <v>365</v>
      </c>
      <c r="B241" s="302">
        <f>'Ind T6'!L98</f>
        <v>7.2756940638300733</v>
      </c>
      <c r="C241" s="299" t="str">
        <f>CONCATENATE("(",ROUND((B241/$H242)*100,1),")")</f>
        <v>(15.4)</v>
      </c>
      <c r="D241" s="302">
        <f>'Ind T6'!M98</f>
        <v>14.873507765153063</v>
      </c>
      <c r="E241" s="299" t="str">
        <f>CONCATENATE("(",ROUND((D241/$H242)*100,1),")")</f>
        <v>(31.5)</v>
      </c>
      <c r="F241" s="302">
        <f>'Ind T6'!N98</f>
        <v>3.43506576681891</v>
      </c>
      <c r="G241" s="299" t="str">
        <f>CONCATENATE("(",ROUND((F241/$H242)*100,1),")")</f>
        <v>(7.3)</v>
      </c>
      <c r="H241" s="302">
        <f t="shared" ref="H241" si="186">SUM(B241,D241,F241)</f>
        <v>25.584267595802046</v>
      </c>
      <c r="I241" s="299" t="str">
        <f>CONCATENATE("(",ROUND((H241/$H242)*100,1),")")</f>
        <v>(54.2)</v>
      </c>
      <c r="K241" s="302">
        <f t="shared" ref="K241:K242" si="187">B246-B241</f>
        <v>0.4841377981516084</v>
      </c>
      <c r="L241" s="302">
        <f t="shared" ref="L241:L242" si="188">D246-D241</f>
        <v>0.8161699559862452</v>
      </c>
      <c r="M241" s="302">
        <f t="shared" ref="M241:M242" si="189">F246-F241</f>
        <v>0.30097790515969791</v>
      </c>
      <c r="N241" s="302">
        <f t="shared" ref="N241:N242" si="190">SUM(K241:M241)</f>
        <v>1.6012856592975515</v>
      </c>
    </row>
    <row r="242" spans="1:14" x14ac:dyDescent="0.2">
      <c r="A242" s="282" t="s">
        <v>363</v>
      </c>
      <c r="B242" s="302">
        <f>SUM(B240:B241)</f>
        <v>17.183785884322621</v>
      </c>
      <c r="C242" s="299" t="str">
        <f>CONCATENATE("(",ROUND((B242/$H242)*100,1),")")</f>
        <v>(36.4)</v>
      </c>
      <c r="D242" s="302">
        <f>SUM(D240:D241)</f>
        <v>25.122512667058103</v>
      </c>
      <c r="E242" s="299" t="str">
        <f>CONCATENATE("(",ROUND((D242/$H242)*100,1),")")</f>
        <v>(53.2)</v>
      </c>
      <c r="F242" s="302">
        <f>SUM(F240:F241)</f>
        <v>4.9267014486192569</v>
      </c>
      <c r="G242" s="299" t="str">
        <f>CONCATENATE("(",ROUND((F242/$H242)*100,1),")")</f>
        <v>(10.4)</v>
      </c>
      <c r="H242" s="302">
        <f>SUM(H240:H241)</f>
        <v>47.232999999999983</v>
      </c>
      <c r="I242" s="299" t="str">
        <f>CONCATENATE("(",ROUND((H242/$H242)*100,1),")")</f>
        <v>(100)</v>
      </c>
      <c r="K242" s="302">
        <f t="shared" si="187"/>
        <v>1.1374934378833963</v>
      </c>
      <c r="L242" s="302">
        <f t="shared" si="188"/>
        <v>1.2524613145563492</v>
      </c>
      <c r="M242" s="302">
        <f t="shared" si="189"/>
        <v>0.42104524756033435</v>
      </c>
      <c r="N242" s="302">
        <f t="shared" si="190"/>
        <v>2.8110000000000799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10.561447460224336</v>
      </c>
      <c r="C245" s="299" t="str">
        <f>CONCATENATE("(",ROUND((B245/$H247)*100,1),")")</f>
        <v>(21.1)</v>
      </c>
      <c r="D245" s="302">
        <f>'Ind T6'!R99</f>
        <v>10.685296260475145</v>
      </c>
      <c r="E245" s="299" t="str">
        <f>CONCATENATE("(",ROUND((D245/$H247)*100,1),")")</f>
        <v>(21.4)</v>
      </c>
      <c r="F245" s="302">
        <f>'Ind T6'!S99</f>
        <v>1.6117030242009835</v>
      </c>
      <c r="G245" s="299" t="str">
        <f>CONCATENATE("(",ROUND((F245/$H247)*100,1),")")</f>
        <v>(3.2)</v>
      </c>
      <c r="H245" s="302">
        <f>SUM(B245,D245,F245)</f>
        <v>22.858446744900466</v>
      </c>
      <c r="I245" s="299" t="str">
        <f>CONCATENATE("(",ROUND((H245/$H247)*100,1),")")</f>
        <v>(45.7)</v>
      </c>
      <c r="K245" s="302">
        <f>B250-B245</f>
        <v>1.5933151678760513</v>
      </c>
      <c r="L245" s="302">
        <f>D250-D245</f>
        <v>1.577027322123449</v>
      </c>
      <c r="M245" s="302">
        <f>F250-F245</f>
        <v>0.24119369614011399</v>
      </c>
      <c r="N245" s="302">
        <f>SUM(K245:M245)</f>
        <v>3.4115361861396143</v>
      </c>
    </row>
    <row r="246" spans="1:14" x14ac:dyDescent="0.2">
      <c r="A246" s="282" t="s">
        <v>365</v>
      </c>
      <c r="B246" s="302">
        <f>'Ind T6'!Q98</f>
        <v>7.7598318619816817</v>
      </c>
      <c r="C246" s="299" t="str">
        <f>CONCATENATE("(",ROUND((B246/$H247)*100,1),")")</f>
        <v>(15.5)</v>
      </c>
      <c r="D246" s="302">
        <f>'Ind T6'!R98</f>
        <v>15.689677721139308</v>
      </c>
      <c r="E246" s="299" t="str">
        <f>CONCATENATE("(",ROUND((D246/$H247)*100,1),")")</f>
        <v>(31.4)</v>
      </c>
      <c r="F246" s="302">
        <f>'Ind T6'!S98</f>
        <v>3.7360436719786079</v>
      </c>
      <c r="G246" s="299" t="str">
        <f>CONCATENATE("(",ROUND((F246/$H247)*100,1),")")</f>
        <v>(7.5)</v>
      </c>
      <c r="H246" s="302">
        <f t="shared" ref="H246" si="191">SUM(B246,D246,F246)</f>
        <v>27.185553255099595</v>
      </c>
      <c r="I246" s="299" t="str">
        <f>CONCATENATE("(",ROUND((H246/$H247)*100,1),")")</f>
        <v>(54.3)</v>
      </c>
      <c r="K246" s="302">
        <f t="shared" ref="K246:K247" si="192">B251-B246</f>
        <v>1.0974566977702027</v>
      </c>
      <c r="L246" s="302">
        <f t="shared" ref="L246:L247" si="193">D251-D246</f>
        <v>2.3129154034071533</v>
      </c>
      <c r="M246" s="302">
        <f t="shared" ref="M246:M247" si="194">F251-F246</f>
        <v>0.55009171268292034</v>
      </c>
      <c r="N246" s="302">
        <f t="shared" ref="N246:N247" si="195">SUM(K246:M246)</f>
        <v>3.9604638138602763</v>
      </c>
    </row>
    <row r="247" spans="1:14" x14ac:dyDescent="0.2">
      <c r="A247" s="282" t="s">
        <v>363</v>
      </c>
      <c r="B247" s="302">
        <f>SUM(B245:B246)</f>
        <v>18.321279322206017</v>
      </c>
      <c r="C247" s="299" t="str">
        <f>CONCATENATE("(",ROUND((B247/$H247)*100,1),")")</f>
        <v>(36.6)</v>
      </c>
      <c r="D247" s="302">
        <f>SUM(D245:D246)</f>
        <v>26.374973981614453</v>
      </c>
      <c r="E247" s="299" t="str">
        <f>CONCATENATE("(",ROUND((D247/$H247)*100,1),")")</f>
        <v>(52.7)</v>
      </c>
      <c r="F247" s="302">
        <f>SUM(F245:F246)</f>
        <v>5.3477466961795912</v>
      </c>
      <c r="G247" s="299" t="str">
        <f>CONCATENATE("(",ROUND((F247/$H247)*100,1),")")</f>
        <v>(10.7)</v>
      </c>
      <c r="H247" s="302">
        <f>SUM(H245:H246)</f>
        <v>50.044000000000061</v>
      </c>
      <c r="I247" s="299" t="str">
        <f>CONCATENATE("(",ROUND((H247/$H247)*100,1),")")</f>
        <v>(100)</v>
      </c>
      <c r="K247" s="302">
        <f t="shared" si="192"/>
        <v>2.6907718656462549</v>
      </c>
      <c r="L247" s="302">
        <f t="shared" si="193"/>
        <v>3.8899427255306023</v>
      </c>
      <c r="M247" s="302">
        <f t="shared" si="194"/>
        <v>0.79128540882303433</v>
      </c>
      <c r="N247" s="302">
        <f t="shared" si="195"/>
        <v>7.3719999999998915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12.154762628100388</v>
      </c>
      <c r="C250" s="299" t="str">
        <f>CONCATENATE("(",ROUND((B250/$H252)*100,1),")")</f>
        <v>(21.2)</v>
      </c>
      <c r="D250" s="302">
        <f>'Ind T6'!W99</f>
        <v>12.262323582598594</v>
      </c>
      <c r="E250" s="299" t="str">
        <f>CONCATENATE("(",ROUND((D250/$H252)*100,1),")")</f>
        <v>(21.4)</v>
      </c>
      <c r="F250" s="302">
        <f>'Ind T6'!X99</f>
        <v>1.8528967203410975</v>
      </c>
      <c r="G250" s="299" t="str">
        <f>CONCATENATE("(",ROUND((F250/$H252)*100,1),")")</f>
        <v>(3.2)</v>
      </c>
      <c r="H250" s="302">
        <f>SUM(B250,D250,F250)</f>
        <v>26.269982931040079</v>
      </c>
      <c r="I250" s="299" t="str">
        <f>CONCATENATE("(",ROUND((H250/$H252)*100,1),")")</f>
        <v>(45.8)</v>
      </c>
      <c r="K250" s="302">
        <f>B250-B240</f>
        <v>2.2466708076078401</v>
      </c>
      <c r="L250" s="302">
        <f>D250-D240</f>
        <v>2.0133186806935512</v>
      </c>
      <c r="M250" s="302">
        <f>F250-F240</f>
        <v>0.36126103854075065</v>
      </c>
      <c r="N250" s="302">
        <f>SUM(K250:M250)</f>
        <v>4.6212505268421422</v>
      </c>
    </row>
    <row r="251" spans="1:14" x14ac:dyDescent="0.2">
      <c r="A251" s="282" t="s">
        <v>365</v>
      </c>
      <c r="B251" s="302">
        <f>'Ind T6'!V98</f>
        <v>8.8572885597518844</v>
      </c>
      <c r="C251" s="299" t="str">
        <f>CONCATENATE("(",ROUND((B251/$H252)*100,1),")")</f>
        <v>(15.4)</v>
      </c>
      <c r="D251" s="302">
        <f>'Ind T6'!W98</f>
        <v>18.002593124546461</v>
      </c>
      <c r="E251" s="299" t="str">
        <f>CONCATENATE("(",ROUND((D251/$H252)*100,1),")")</f>
        <v>(31.4)</v>
      </c>
      <c r="F251" s="302">
        <f>'Ind T6'!X98</f>
        <v>4.2861353846615282</v>
      </c>
      <c r="G251" s="299" t="str">
        <f>CONCATENATE("(",ROUND((F251/$H252)*100,1),")")</f>
        <v>(7.5)</v>
      </c>
      <c r="H251" s="302">
        <f t="shared" ref="H251" si="196">SUM(B251,D251,F251)</f>
        <v>31.146017068959871</v>
      </c>
      <c r="I251" s="299" t="str">
        <f>CONCATENATE("(",ROUND((H251/$H252)*100,1),")")</f>
        <v>(54.2)</v>
      </c>
      <c r="K251" s="302">
        <f t="shared" ref="K251:K252" si="197">B251-B241</f>
        <v>1.5815944959218111</v>
      </c>
      <c r="L251" s="302">
        <f t="shared" ref="L251:L252" si="198">D251-D241</f>
        <v>3.1290853593933985</v>
      </c>
      <c r="M251" s="302">
        <f t="shared" ref="M251:M252" si="199">F251-F241</f>
        <v>0.85106961784261825</v>
      </c>
      <c r="N251" s="302">
        <f t="shared" ref="N251:N252" si="200">SUM(K251:M251)</f>
        <v>5.5617494731578283</v>
      </c>
    </row>
    <row r="252" spans="1:14" x14ac:dyDescent="0.2">
      <c r="A252" s="282" t="s">
        <v>363</v>
      </c>
      <c r="B252" s="302">
        <f>SUM(B250:B251)</f>
        <v>21.012051187852272</v>
      </c>
      <c r="C252" s="299" t="str">
        <f>CONCATENATE("(",ROUND((B252/$H252)*100,1),")")</f>
        <v>(36.6)</v>
      </c>
      <c r="D252" s="302">
        <f>SUM(D250:D251)</f>
        <v>30.264916707145055</v>
      </c>
      <c r="E252" s="299" t="str">
        <f>CONCATENATE("(",ROUND((D252/$H252)*100,1),")")</f>
        <v>(52.7)</v>
      </c>
      <c r="F252" s="302">
        <f>SUM(F250:F251)</f>
        <v>6.1390321050026255</v>
      </c>
      <c r="G252" s="299" t="str">
        <f>CONCATENATE("(",ROUND((F252/$H252)*100,1),")")</f>
        <v>(10.7)</v>
      </c>
      <c r="H252" s="302">
        <f>SUM(H250:H251)</f>
        <v>57.415999999999954</v>
      </c>
      <c r="I252" s="299" t="str">
        <f>CONCATENATE("(",ROUND((H252/$H252)*100,1),")")</f>
        <v>(100)</v>
      </c>
      <c r="K252" s="302">
        <f t="shared" si="197"/>
        <v>3.8282653035296512</v>
      </c>
      <c r="L252" s="302">
        <f t="shared" si="198"/>
        <v>5.1424040400869515</v>
      </c>
      <c r="M252" s="302">
        <f t="shared" si="199"/>
        <v>1.2123306563833687</v>
      </c>
      <c r="N252" s="302">
        <f t="shared" si="200"/>
        <v>10.182999999999971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2.5606114933988784</v>
      </c>
      <c r="C261" s="299" t="str">
        <f>CONCATENATE("(",ROUND((B261/$H263)*100,1),")")</f>
        <v>(32.1)</v>
      </c>
      <c r="D261" s="302">
        <f>'Ind T6'!M108</f>
        <v>1.0379051515828799</v>
      </c>
      <c r="E261" s="299" t="str">
        <f>CONCATENATE("(",ROUND((D261/$H263)*100,1),")")</f>
        <v>(13)</v>
      </c>
      <c r="F261" s="302">
        <f>'Ind T6'!N108</f>
        <v>0.78808034221330248</v>
      </c>
      <c r="G261" s="299" t="str">
        <f>CONCATENATE("(",ROUND((F261/$H263)*100,1),")")</f>
        <v>(9.9)</v>
      </c>
      <c r="H261" s="302">
        <f>SUM(B261,D261,F261)</f>
        <v>4.3865969871950607</v>
      </c>
      <c r="I261" s="299" t="str">
        <f>CONCATENATE("(",ROUND((H261/$H263)*100,1),")")</f>
        <v>(54.9)</v>
      </c>
      <c r="K261" s="302">
        <f>B266-B261</f>
        <v>-0.1125931527095605</v>
      </c>
      <c r="L261" s="302">
        <f>D266-D261</f>
        <v>7.3327973354198051E-3</v>
      </c>
      <c r="M261" s="302">
        <f>F266-F261</f>
        <v>-2.5619232137067183E-2</v>
      </c>
      <c r="N261" s="302">
        <f>SUM(K261:M261)</f>
        <v>-0.13087958751120787</v>
      </c>
    </row>
    <row r="262" spans="1:14" x14ac:dyDescent="0.2">
      <c r="A262" s="282" t="s">
        <v>365</v>
      </c>
      <c r="B262" s="302">
        <f>'Ind T6'!L107</f>
        <v>1.6971753766015698</v>
      </c>
      <c r="C262" s="299" t="str">
        <f>CONCATENATE("(",ROUND((B262/$H263)*100,1),")")</f>
        <v>(21.3)</v>
      </c>
      <c r="D262" s="302">
        <f>'Ind T6'!M107</f>
        <v>0.74056537103351283</v>
      </c>
      <c r="E262" s="299" t="str">
        <f>CONCATENATE("(",ROUND((D262/$H263)*100,1),")")</f>
        <v>(9.3)</v>
      </c>
      <c r="F262" s="302">
        <f>'Ind T6'!N107</f>
        <v>1.1596622651698596</v>
      </c>
      <c r="G262" s="299" t="str">
        <f>CONCATENATE("(",ROUND((F262/$H263)*100,1),")")</f>
        <v>(14.5)</v>
      </c>
      <c r="H262" s="302">
        <f t="shared" ref="H262" si="201">SUM(B262,D262,F262)</f>
        <v>3.5974030128049419</v>
      </c>
      <c r="I262" s="299" t="str">
        <f>CONCATENATE("(",ROUND((H262/$H263)*100,1),")")</f>
        <v>(45.1)</v>
      </c>
      <c r="K262" s="302">
        <f t="shared" ref="K262:K263" si="202">B267-B262</f>
        <v>-6.7877412320450858E-2</v>
      </c>
      <c r="L262" s="302">
        <f t="shared" ref="L262:L263" si="203">D267-D262</f>
        <v>-1.9188330505363838E-2</v>
      </c>
      <c r="M262" s="302">
        <f t="shared" ref="M262:M263" si="204">F267-F262</f>
        <v>-5.7054669662979896E-2</v>
      </c>
      <c r="N262" s="302">
        <f t="shared" ref="N262:N263" si="205">SUM(K262:M262)</f>
        <v>-0.14412041248879459</v>
      </c>
    </row>
    <row r="263" spans="1:14" x14ac:dyDescent="0.2">
      <c r="A263" s="282" t="s">
        <v>363</v>
      </c>
      <c r="B263" s="302">
        <f>SUM(B261:B262)</f>
        <v>4.257786870000448</v>
      </c>
      <c r="C263" s="299" t="str">
        <f>CONCATENATE("(",ROUND((B263/$H263)*100,1),")")</f>
        <v>(53.3)</v>
      </c>
      <c r="D263" s="302">
        <f>SUM(D261:D262)</f>
        <v>1.7784705226163928</v>
      </c>
      <c r="E263" s="299" t="str">
        <f>CONCATENATE("(",ROUND((D263/$H263)*100,1),")")</f>
        <v>(22.3)</v>
      </c>
      <c r="F263" s="302">
        <f>SUM(F261:F262)</f>
        <v>1.9477426073831621</v>
      </c>
      <c r="G263" s="299" t="str">
        <f>CONCATENATE("(",ROUND((F263/$H263)*100,1),")")</f>
        <v>(24.4)</v>
      </c>
      <c r="H263" s="302">
        <f>SUM(H261:H262)</f>
        <v>7.9840000000000027</v>
      </c>
      <c r="I263" s="299" t="str">
        <f>CONCATENATE("(",ROUND((H263/$H263)*100,1),")")</f>
        <v>(100)</v>
      </c>
      <c r="K263" s="302">
        <f t="shared" si="202"/>
        <v>-0.18047056503001091</v>
      </c>
      <c r="L263" s="302">
        <f t="shared" si="203"/>
        <v>-1.1855533169944144E-2</v>
      </c>
      <c r="M263" s="302">
        <f t="shared" si="204"/>
        <v>-8.2673901800047078E-2</v>
      </c>
      <c r="N263" s="302">
        <f t="shared" si="205"/>
        <v>-0.27500000000000213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2.4480183406893179</v>
      </c>
      <c r="C266" s="299" t="str">
        <f>CONCATENATE("(",ROUND((B266/$H268)*100,1),")")</f>
        <v>(31.8)</v>
      </c>
      <c r="D266" s="302">
        <f>'Ind T6'!R108</f>
        <v>1.0452379489182997</v>
      </c>
      <c r="E266" s="299" t="str">
        <f>CONCATENATE("(",ROUND((D266/$H268)*100,1),")")</f>
        <v>(13.6)</v>
      </c>
      <c r="F266" s="302">
        <f>'Ind T6'!S108</f>
        <v>0.76246111007623529</v>
      </c>
      <c r="G266" s="299" t="str">
        <f>CONCATENATE("(",ROUND((F266/$H268)*100,1),")")</f>
        <v>(9.9)</v>
      </c>
      <c r="H266" s="302">
        <f>SUM(B266,D266,F266)</f>
        <v>4.2557173996838529</v>
      </c>
      <c r="I266" s="299" t="str">
        <f>CONCATENATE("(",ROUND((H266/$H268)*100,1),")")</f>
        <v>(55.2)</v>
      </c>
      <c r="K266" s="302">
        <f>B271-B266</f>
        <v>-9.8608967872681585E-2</v>
      </c>
      <c r="L266" s="302">
        <f>D271-D266</f>
        <v>3.5726558314412848E-2</v>
      </c>
      <c r="M266" s="302">
        <f>F271-F266</f>
        <v>-1.549212315056725E-2</v>
      </c>
      <c r="N266" s="302">
        <f>SUM(K266:M266)</f>
        <v>-7.8374532708835987E-2</v>
      </c>
    </row>
    <row r="267" spans="1:14" x14ac:dyDescent="0.2">
      <c r="A267" s="282" t="s">
        <v>365</v>
      </c>
      <c r="B267" s="302">
        <f>'Ind T6'!Q107</f>
        <v>1.6292979642811189</v>
      </c>
      <c r="C267" s="299" t="str">
        <f>CONCATENATE("(",ROUND((B267/$H268)*100,1),")")</f>
        <v>(21.1)</v>
      </c>
      <c r="D267" s="302">
        <f>'Ind T6'!R107</f>
        <v>0.72137704052814899</v>
      </c>
      <c r="E267" s="299" t="str">
        <f>CONCATENATE("(",ROUND((D267/$H268)*100,1),")")</f>
        <v>(9.4)</v>
      </c>
      <c r="F267" s="302">
        <f>'Ind T6'!S107</f>
        <v>1.1026075955068797</v>
      </c>
      <c r="G267" s="299" t="str">
        <f>CONCATENATE("(",ROUND((F267/$H268)*100,1),")")</f>
        <v>(14.3)</v>
      </c>
      <c r="H267" s="302">
        <f t="shared" ref="H267" si="206">SUM(B267,D267,F267)</f>
        <v>3.4532826003161476</v>
      </c>
      <c r="I267" s="299" t="str">
        <f>CONCATENATE("(",ROUND((H267/$H268)*100,1),")")</f>
        <v>(44.8)</v>
      </c>
      <c r="K267" s="302">
        <f t="shared" ref="K267:K268" si="207">B272-B267</f>
        <v>-3.5345862278210349E-2</v>
      </c>
      <c r="L267" s="302">
        <f t="shared" ref="L267:L268" si="208">D272-D267</f>
        <v>-1.9432864102884473E-2</v>
      </c>
      <c r="M267" s="302">
        <f t="shared" ref="M267:M268" si="209">F272-F267</f>
        <v>-7.8846740910072377E-2</v>
      </c>
      <c r="N267" s="302">
        <f t="shared" ref="N267:N268" si="210">SUM(K267:M267)</f>
        <v>-0.1336254672911672</v>
      </c>
    </row>
    <row r="268" spans="1:14" x14ac:dyDescent="0.2">
      <c r="A268" s="282" t="s">
        <v>363</v>
      </c>
      <c r="B268" s="302">
        <f>SUM(B266:B267)</f>
        <v>4.0773163049704371</v>
      </c>
      <c r="C268" s="299" t="str">
        <f>CONCATENATE("(",ROUND((B268/$H268)*100,1),")")</f>
        <v>(52.9)</v>
      </c>
      <c r="D268" s="302">
        <f>SUM(D266:D267)</f>
        <v>1.7666149894464487</v>
      </c>
      <c r="E268" s="299" t="str">
        <f>CONCATENATE("(",ROUND((D268/$H268)*100,1),")")</f>
        <v>(22.9)</v>
      </c>
      <c r="F268" s="302">
        <f>SUM(F266:F267)</f>
        <v>1.865068705583115</v>
      </c>
      <c r="G268" s="299" t="str">
        <f>CONCATENATE("(",ROUND((F268/$H268)*100,1),")")</f>
        <v>(24.2)</v>
      </c>
      <c r="H268" s="302">
        <f>SUM(H266:H267)</f>
        <v>7.7090000000000005</v>
      </c>
      <c r="I268" s="299" t="str">
        <f>CONCATENATE("(",ROUND((H268/$H268)*100,1),")")</f>
        <v>(100)</v>
      </c>
      <c r="K268" s="302">
        <f t="shared" si="207"/>
        <v>-0.13395483015089216</v>
      </c>
      <c r="L268" s="302">
        <f t="shared" si="208"/>
        <v>1.6293694211528376E-2</v>
      </c>
      <c r="M268" s="302">
        <f t="shared" si="209"/>
        <v>-9.4338864060639516E-2</v>
      </c>
      <c r="N268" s="302">
        <f t="shared" si="210"/>
        <v>-0.2120000000000033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2.3494093728166363</v>
      </c>
      <c r="C271" s="299" t="str">
        <f>CONCATENATE("(",ROUND((B271/$H273)*100,1),")")</f>
        <v>(31.3)</v>
      </c>
      <c r="D271" s="302">
        <f>'Ind T6'!W108</f>
        <v>1.0809645072327125</v>
      </c>
      <c r="E271" s="299" t="str">
        <f>CONCATENATE("(",ROUND((D271/$H273)*100,1),")")</f>
        <v>(14.4)</v>
      </c>
      <c r="F271" s="302">
        <f>'Ind T6'!X108</f>
        <v>0.74696898692566804</v>
      </c>
      <c r="G271" s="299" t="str">
        <f>CONCATENATE("(",ROUND((F271/$H273)*100,1),")")</f>
        <v>(10)</v>
      </c>
      <c r="H271" s="302">
        <f>SUM(B271,D271,F271)</f>
        <v>4.1773428669750166</v>
      </c>
      <c r="I271" s="299" t="str">
        <f>CONCATENATE("(",ROUND((H271/$H273)*100,1),")")</f>
        <v>(55.7)</v>
      </c>
      <c r="K271" s="302">
        <f>B271-B261</f>
        <v>-0.21120212058224208</v>
      </c>
      <c r="L271" s="302">
        <f>D271-D261</f>
        <v>4.3059355649832654E-2</v>
      </c>
      <c r="M271" s="302">
        <f>F271-F261</f>
        <v>-4.1111355287634432E-2</v>
      </c>
      <c r="N271" s="302">
        <f>SUM(K271:M271)</f>
        <v>-0.20925412022004386</v>
      </c>
    </row>
    <row r="272" spans="1:14" x14ac:dyDescent="0.2">
      <c r="A272" s="282" t="s">
        <v>365</v>
      </c>
      <c r="B272" s="302">
        <f>'Ind T6'!V107</f>
        <v>1.5939521020029086</v>
      </c>
      <c r="C272" s="299" t="str">
        <f>CONCATENATE("(",ROUND((B272/$H273)*100,1),")")</f>
        <v>(21.3)</v>
      </c>
      <c r="D272" s="302">
        <f>'Ind T6'!W107</f>
        <v>0.70194417642526452</v>
      </c>
      <c r="E272" s="299" t="str">
        <f>CONCATENATE("(",ROUND((D272/$H273)*100,1),")")</f>
        <v>(9.4)</v>
      </c>
      <c r="F272" s="302">
        <f>'Ind T6'!X107</f>
        <v>1.0237608545968073</v>
      </c>
      <c r="G272" s="299" t="str">
        <f>CONCATENATE("(",ROUND((F272/$H273)*100,1),")")</f>
        <v>(13.7)</v>
      </c>
      <c r="H272" s="302">
        <f t="shared" ref="H272" si="211">SUM(B272,D272,F272)</f>
        <v>3.3196571330249802</v>
      </c>
      <c r="I272" s="299" t="str">
        <f>CONCATENATE("(",ROUND((H272/$H273)*100,1),")")</f>
        <v>(44.3)</v>
      </c>
      <c r="K272" s="302">
        <f t="shared" ref="K272:K273" si="212">B272-B262</f>
        <v>-0.10322327459866121</v>
      </c>
      <c r="L272" s="302">
        <f t="shared" ref="L272:L273" si="213">D272-D262</f>
        <v>-3.862119460824831E-2</v>
      </c>
      <c r="M272" s="302">
        <f t="shared" ref="M272:M273" si="214">F272-F262</f>
        <v>-0.13590141057305227</v>
      </c>
      <c r="N272" s="302">
        <f t="shared" ref="N272:N273" si="215">SUM(K272:M272)</f>
        <v>-0.27774587977996179</v>
      </c>
    </row>
    <row r="273" spans="1:14" x14ac:dyDescent="0.2">
      <c r="A273" s="282" t="s">
        <v>363</v>
      </c>
      <c r="B273" s="302">
        <f>SUM(B271:B272)</f>
        <v>3.9433614748195449</v>
      </c>
      <c r="C273" s="299" t="str">
        <f>CONCATENATE("(",ROUND((B273/$H273)*100,1),")")</f>
        <v>(52.6)</v>
      </c>
      <c r="D273" s="302">
        <f>SUM(D271:D272)</f>
        <v>1.7829086836579771</v>
      </c>
      <c r="E273" s="299" t="str">
        <f>CONCATENATE("(",ROUND((D273/$H273)*100,1),")")</f>
        <v>(23.8)</v>
      </c>
      <c r="F273" s="302">
        <f>SUM(F271:F272)</f>
        <v>1.7707298415224755</v>
      </c>
      <c r="G273" s="299" t="str">
        <f>CONCATENATE("(",ROUND((F273/$H273)*100,1),")")</f>
        <v>(23.6)</v>
      </c>
      <c r="H273" s="302">
        <f>SUM(H271:H272)</f>
        <v>7.4969999999999963</v>
      </c>
      <c r="I273" s="299" t="str">
        <f>CONCATENATE("(",ROUND((H273/$H273)*100,1),")")</f>
        <v>(100)</v>
      </c>
      <c r="K273" s="302">
        <f t="shared" si="212"/>
        <v>-0.31442539518090307</v>
      </c>
      <c r="L273" s="302">
        <f t="shared" si="213"/>
        <v>4.4381610415842321E-3</v>
      </c>
      <c r="M273" s="302">
        <f t="shared" si="214"/>
        <v>-0.17701276586068659</v>
      </c>
      <c r="N273" s="302">
        <f t="shared" si="215"/>
        <v>-0.48700000000000543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13.02208181634504</v>
      </c>
      <c r="C282" s="299" t="str">
        <f>CONCATENATE("(",ROUND((B282/$H284)*100,1),")")</f>
        <v>(58.3)</v>
      </c>
      <c r="D282" s="302">
        <f>'Ind T6'!M117</f>
        <v>1.6066701850329985</v>
      </c>
      <c r="E282" s="299" t="str">
        <f>CONCATENATE("(",ROUND((D282/$H284)*100,1),")")</f>
        <v>(7.2)</v>
      </c>
      <c r="F282" s="302">
        <f>'Ind T6'!N117</f>
        <v>1.6865377998632201</v>
      </c>
      <c r="G282" s="299" t="str">
        <f>CONCATENATE("(",ROUND((F282/$H284)*100,1),")")</f>
        <v>(7.6)</v>
      </c>
      <c r="H282" s="302">
        <f>SUM(B282,D282,F282)</f>
        <v>16.315289801241256</v>
      </c>
      <c r="I282" s="299" t="str">
        <f>CONCATENATE("(",ROUND((H282/$H284)*100,1),")")</f>
        <v>(73.1)</v>
      </c>
      <c r="K282" s="302">
        <f>B287-B282</f>
        <v>0.48531640863136083</v>
      </c>
      <c r="L282" s="302">
        <f>D287-D282</f>
        <v>8.4969698151855289E-2</v>
      </c>
      <c r="M282" s="302">
        <f>F287-F282</f>
        <v>0.11622930375663199</v>
      </c>
      <c r="N282" s="302">
        <f>SUM(K282:M282)</f>
        <v>0.6865154105398481</v>
      </c>
    </row>
    <row r="283" spans="1:14" x14ac:dyDescent="0.2">
      <c r="A283" s="282" t="s">
        <v>365</v>
      </c>
      <c r="B283" s="302">
        <f>'Ind T6'!L116</f>
        <v>3.902864111422673</v>
      </c>
      <c r="C283" s="299" t="str">
        <f>CONCATENATE("(",ROUND((B283/$H284)*100,1),")")</f>
        <v>(17.5)</v>
      </c>
      <c r="D283" s="302">
        <f>'Ind T6'!M116</f>
        <v>1.184370171601179</v>
      </c>
      <c r="E283" s="299" t="str">
        <f>CONCATENATE("(",ROUND((D283/$H284)*100,1),")")</f>
        <v>(5.3)</v>
      </c>
      <c r="F283" s="302">
        <f>'Ind T6'!N116</f>
        <v>0.91947591573490584</v>
      </c>
      <c r="G283" s="299" t="str">
        <f>CONCATENATE("(",ROUND((F283/$H284)*100,1),")")</f>
        <v>(4.1)</v>
      </c>
      <c r="H283" s="302">
        <f t="shared" ref="H283" si="216">SUM(B283,D283,F283)</f>
        <v>6.0067101987587579</v>
      </c>
      <c r="I283" s="299" t="str">
        <f>CONCATENATE("(",ROUND((H283/$H284)*100,1),")")</f>
        <v>(26.9)</v>
      </c>
      <c r="K283" s="302">
        <f t="shared" ref="K283:K284" si="217">B288-B283</f>
        <v>0.27050710923093924</v>
      </c>
      <c r="L283" s="302">
        <f t="shared" ref="L283:L284" si="218">D288-D283</f>
        <v>3.6380480923025704E-2</v>
      </c>
      <c r="M283" s="302">
        <f t="shared" ref="M283:M284" si="219">F288-F283</f>
        <v>5.6596999306172124E-2</v>
      </c>
      <c r="N283" s="302">
        <f t="shared" ref="N283:N284" si="220">SUM(K283:M283)</f>
        <v>0.36348458946013706</v>
      </c>
    </row>
    <row r="284" spans="1:14" x14ac:dyDescent="0.2">
      <c r="A284" s="282" t="s">
        <v>363</v>
      </c>
      <c r="B284" s="302">
        <f>SUM(B282:B283)</f>
        <v>16.924945927767713</v>
      </c>
      <c r="C284" s="299" t="str">
        <f>CONCATENATE("(",ROUND((B284/$H284)*100,1),")")</f>
        <v>(75.8)</v>
      </c>
      <c r="D284" s="302">
        <f>SUM(D282:D283)</f>
        <v>2.7910403566341775</v>
      </c>
      <c r="E284" s="299" t="str">
        <f>CONCATENATE("(",ROUND((D284/$H284)*100,1),")")</f>
        <v>(12.5)</v>
      </c>
      <c r="F284" s="302">
        <f>SUM(F282:F283)</f>
        <v>2.606013715598126</v>
      </c>
      <c r="G284" s="299" t="str">
        <f>CONCATENATE("(",ROUND((F284/$H284)*100,1),")")</f>
        <v>(11.7)</v>
      </c>
      <c r="H284" s="302">
        <f>SUM(H282:H283)</f>
        <v>22.322000000000013</v>
      </c>
      <c r="I284" s="299" t="str">
        <f>CONCATENATE("(",ROUND((H284/$H284)*100,1),")")</f>
        <v>(100)</v>
      </c>
      <c r="K284" s="302">
        <f t="shared" si="217"/>
        <v>0.75582351786230006</v>
      </c>
      <c r="L284" s="302">
        <f t="shared" si="218"/>
        <v>0.12135017907488121</v>
      </c>
      <c r="M284" s="302">
        <f t="shared" si="219"/>
        <v>0.17282630306280389</v>
      </c>
      <c r="N284" s="302">
        <f t="shared" si="220"/>
        <v>1.0499999999999852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13.5073982249764</v>
      </c>
      <c r="C287" s="299" t="str">
        <f>CONCATENATE("(",ROUND((B287/$H289)*100,1),")")</f>
        <v>(57.8)</v>
      </c>
      <c r="D287" s="302">
        <f>'Ind T6'!R117</f>
        <v>1.6916398831848538</v>
      </c>
      <c r="E287" s="299" t="str">
        <f>CONCATENATE("(",ROUND((D287/$H289)*100,1),")")</f>
        <v>(7.2)</v>
      </c>
      <c r="F287" s="302">
        <f>'Ind T6'!S117</f>
        <v>1.802767103619852</v>
      </c>
      <c r="G287" s="299" t="str">
        <f>CONCATENATE("(",ROUND((F287/$H289)*100,1),")")</f>
        <v>(7.7)</v>
      </c>
      <c r="H287" s="302">
        <f>SUM(B287,D287,F287)</f>
        <v>17.001805211781107</v>
      </c>
      <c r="I287" s="299" t="str">
        <f>CONCATENATE("(",ROUND((H287/$H289)*100,1),")")</f>
        <v>(72.7)</v>
      </c>
      <c r="K287" s="302">
        <f>B292-B287</f>
        <v>0.45725863787857968</v>
      </c>
      <c r="L287" s="302">
        <f>D292-D287</f>
        <v>9.0526280860251607E-2</v>
      </c>
      <c r="M287" s="302">
        <f>F292-F287</f>
        <v>0.1237754248972347</v>
      </c>
      <c r="N287" s="302">
        <f>SUM(K287:M287)</f>
        <v>0.67156034363606598</v>
      </c>
    </row>
    <row r="288" spans="1:14" x14ac:dyDescent="0.2">
      <c r="A288" s="282" t="s">
        <v>365</v>
      </c>
      <c r="B288" s="302">
        <f>'Ind T6'!Q116</f>
        <v>4.1733712206536122</v>
      </c>
      <c r="C288" s="299" t="str">
        <f>CONCATENATE("(",ROUND((B288/$H289)*100,1),")")</f>
        <v>(17.9)</v>
      </c>
      <c r="D288" s="302">
        <f>'Ind T6'!R116</f>
        <v>1.2207506525242047</v>
      </c>
      <c r="E288" s="299" t="str">
        <f>CONCATENATE("(",ROUND((D288/$H289)*100,1),")")</f>
        <v>(5.2)</v>
      </c>
      <c r="F288" s="302">
        <f>'Ind T6'!S116</f>
        <v>0.97607291504107796</v>
      </c>
      <c r="G288" s="299" t="str">
        <f>CONCATENATE("(",ROUND((F288/$H289)*100,1),")")</f>
        <v>(4.2)</v>
      </c>
      <c r="H288" s="302">
        <f t="shared" ref="H288" si="221">SUM(B288,D288,F288)</f>
        <v>6.3701947882188943</v>
      </c>
      <c r="I288" s="299" t="str">
        <f>CONCATENATE("(",ROUND((H288/$H289)*100,1),")")</f>
        <v>(27.3)</v>
      </c>
      <c r="K288" s="302">
        <f t="shared" ref="K288:K289" si="222">B293-B288</f>
        <v>0.37579083337646146</v>
      </c>
      <c r="L288" s="302">
        <f t="shared" ref="L288:L289" si="223">D293-D288</f>
        <v>1.102145244099928E-2</v>
      </c>
      <c r="M288" s="302">
        <f t="shared" ref="M288:M289" si="224">F293-F288</f>
        <v>4.7627370546504566E-2</v>
      </c>
      <c r="N288" s="302">
        <f t="shared" ref="N288:N289" si="225">SUM(K288:M288)</f>
        <v>0.43443965636396531</v>
      </c>
    </row>
    <row r="289" spans="1:14" x14ac:dyDescent="0.2">
      <c r="A289" s="282" t="s">
        <v>363</v>
      </c>
      <c r="B289" s="302">
        <f>SUM(B287:B288)</f>
        <v>17.680769445630013</v>
      </c>
      <c r="C289" s="299" t="str">
        <f>CONCATENATE("(",ROUND((B289/$H289)*100,1),")")</f>
        <v>(75.6)</v>
      </c>
      <c r="D289" s="302">
        <f>SUM(D287:D288)</f>
        <v>2.9123905357090587</v>
      </c>
      <c r="E289" s="299" t="str">
        <f>CONCATENATE("(",ROUND((D289/$H289)*100,1),")")</f>
        <v>(12.5)</v>
      </c>
      <c r="F289" s="302">
        <f>SUM(F287:F288)</f>
        <v>2.7788400186609299</v>
      </c>
      <c r="G289" s="299" t="str">
        <f>CONCATENATE("(",ROUND((F289/$H289)*100,1),")")</f>
        <v>(11.9)</v>
      </c>
      <c r="H289" s="302">
        <f>SUM(H287:H288)</f>
        <v>23.372</v>
      </c>
      <c r="I289" s="299" t="str">
        <f>CONCATENATE("(",ROUND((H289/$H289)*100,1),")")</f>
        <v>(100)</v>
      </c>
      <c r="K289" s="302">
        <f t="shared" si="222"/>
        <v>0.83304947125504114</v>
      </c>
      <c r="L289" s="302">
        <f t="shared" si="223"/>
        <v>0.10154773330125089</v>
      </c>
      <c r="M289" s="302">
        <f t="shared" si="224"/>
        <v>0.17140279544373938</v>
      </c>
      <c r="N289" s="302">
        <f t="shared" si="225"/>
        <v>1.1060000000000314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13.96465686285498</v>
      </c>
      <c r="C292" s="299" t="str">
        <f>CONCATENATE("(",ROUND((B292/$H294)*100,1),")")</f>
        <v>(57)</v>
      </c>
      <c r="D292" s="302">
        <f>'Ind T6'!W117</f>
        <v>1.7821661640451054</v>
      </c>
      <c r="E292" s="299" t="str">
        <f>CONCATENATE("(",ROUND((D292/$H294)*100,1),")")</f>
        <v>(7.3)</v>
      </c>
      <c r="F292" s="302">
        <f>'Ind T6'!X117</f>
        <v>1.9265425285170867</v>
      </c>
      <c r="G292" s="299" t="str">
        <f>CONCATENATE("(",ROUND((F292/$H294)*100,1),")")</f>
        <v>(7.9)</v>
      </c>
      <c r="H292" s="302">
        <f>SUM(B292,D292,F292)</f>
        <v>17.67336555541717</v>
      </c>
      <c r="I292" s="299" t="str">
        <f>CONCATENATE("(",ROUND((H292/$H294)*100,1),")")</f>
        <v>(72.2)</v>
      </c>
      <c r="K292" s="302">
        <f>B292-B282</f>
        <v>0.94257504650994051</v>
      </c>
      <c r="L292" s="302">
        <f>D292-D282</f>
        <v>0.1754959790121069</v>
      </c>
      <c r="M292" s="302">
        <f>F292-F282</f>
        <v>0.24000472865386668</v>
      </c>
      <c r="N292" s="302">
        <f>SUM(K292:M292)</f>
        <v>1.3580757541759141</v>
      </c>
    </row>
    <row r="293" spans="1:14" x14ac:dyDescent="0.2">
      <c r="A293" s="282" t="s">
        <v>365</v>
      </c>
      <c r="B293" s="302">
        <f>'Ind T6'!V116</f>
        <v>4.5491620540300737</v>
      </c>
      <c r="C293" s="299" t="str">
        <f>CONCATENATE("(",ROUND((B293/$H294)*100,1),")")</f>
        <v>(18.6)</v>
      </c>
      <c r="D293" s="302">
        <f>'Ind T6'!W116</f>
        <v>1.231772104965204</v>
      </c>
      <c r="E293" s="299" t="str">
        <f>CONCATENATE("(",ROUND((D293/$H294)*100,1),")")</f>
        <v>(5)</v>
      </c>
      <c r="F293" s="302">
        <f>'Ind T6'!X116</f>
        <v>1.0237002855875825</v>
      </c>
      <c r="G293" s="299" t="str">
        <f>CONCATENATE("(",ROUND((F293/$H294)*100,1),")")</f>
        <v>(4.2)</v>
      </c>
      <c r="H293" s="302">
        <f t="shared" ref="H293" si="226">SUM(B293,D293,F293)</f>
        <v>6.8046344445828604</v>
      </c>
      <c r="I293" s="299" t="str">
        <f>CONCATENATE("(",ROUND((H293/$H294)*100,1),")")</f>
        <v>(27.8)</v>
      </c>
      <c r="K293" s="302">
        <f t="shared" ref="K293:K294" si="227">B293-B283</f>
        <v>0.6462979426074007</v>
      </c>
      <c r="L293" s="302">
        <f t="shared" ref="L293:L294" si="228">D293-D283</f>
        <v>4.7401933364024984E-2</v>
      </c>
      <c r="M293" s="302">
        <f t="shared" ref="M293:M294" si="229">F293-F283</f>
        <v>0.10422436985267669</v>
      </c>
      <c r="N293" s="302">
        <f t="shared" ref="N293:N294" si="230">SUM(K293:M293)</f>
        <v>0.79792424582410237</v>
      </c>
    </row>
    <row r="294" spans="1:14" x14ac:dyDescent="0.2">
      <c r="A294" s="282" t="s">
        <v>363</v>
      </c>
      <c r="B294" s="302">
        <f>SUM(B292:B293)</f>
        <v>18.513818916885054</v>
      </c>
      <c r="C294" s="299" t="str">
        <f>CONCATENATE("(",ROUND((B294/$H294)*100,1),")")</f>
        <v>(75.6)</v>
      </c>
      <c r="D294" s="302">
        <f>SUM(D292:D293)</f>
        <v>3.0139382690103096</v>
      </c>
      <c r="E294" s="299" t="str">
        <f>CONCATENATE("(",ROUND((D294/$H294)*100,1),")")</f>
        <v>(12.3)</v>
      </c>
      <c r="F294" s="302">
        <f>SUM(F292:F293)</f>
        <v>2.9502428141046693</v>
      </c>
      <c r="G294" s="299" t="str">
        <f>CONCATENATE("(",ROUND((F294/$H294)*100,1),")")</f>
        <v>(12.1)</v>
      </c>
      <c r="H294" s="302">
        <f>SUM(H292:H293)</f>
        <v>24.47800000000003</v>
      </c>
      <c r="I294" s="299" t="str">
        <f>CONCATENATE("(",ROUND((H294/$H294)*100,1),")")</f>
        <v>(100)</v>
      </c>
      <c r="K294" s="302">
        <f t="shared" si="227"/>
        <v>1.5888729891173412</v>
      </c>
      <c r="L294" s="302">
        <f t="shared" si="228"/>
        <v>0.2228979123761321</v>
      </c>
      <c r="M294" s="302">
        <f t="shared" si="229"/>
        <v>0.34422909850654326</v>
      </c>
      <c r="N294" s="302">
        <f t="shared" si="230"/>
        <v>2.1560000000000166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12.625583919615698</v>
      </c>
      <c r="C303" s="299" t="str">
        <f>CONCATENATE("(",ROUND((B303/$H305)*100,1),")")</f>
        <v>(45.5)</v>
      </c>
      <c r="D303" s="302">
        <f>'Ind T6'!M126</f>
        <v>0.41336820569408939</v>
      </c>
      <c r="E303" s="299" t="str">
        <f>CONCATENATE("(",ROUND((D303/$H305)*100,1),")")</f>
        <v>(1.5)</v>
      </c>
      <c r="F303" s="302">
        <f>'Ind T6'!N126</f>
        <v>0.66171081642951013</v>
      </c>
      <c r="G303" s="299" t="str">
        <f>CONCATENATE("(",ROUND((F303/$H305)*100,1),")")</f>
        <v>(2.4)</v>
      </c>
      <c r="H303" s="302">
        <f>SUM(B303,D303,F303)</f>
        <v>13.700662941739298</v>
      </c>
      <c r="I303" s="299" t="str">
        <f>CONCATENATE("(",ROUND((H303/$H305)*100,1),")")</f>
        <v>(49.4)</v>
      </c>
      <c r="K303" s="302">
        <f>B308-B303</f>
        <v>2.0693022936200123E-2</v>
      </c>
      <c r="L303" s="302">
        <f>D308-D303</f>
        <v>1.7714628917755659E-2</v>
      </c>
      <c r="M303" s="302">
        <f>F308-F303</f>
        <v>3.4653762577326885E-2</v>
      </c>
      <c r="N303" s="302">
        <f>SUM(K303:M303)</f>
        <v>7.3061414431282667E-2</v>
      </c>
    </row>
    <row r="304" spans="1:14" x14ac:dyDescent="0.2">
      <c r="A304" s="282" t="s">
        <v>365</v>
      </c>
      <c r="B304" s="302">
        <f>'Ind T6'!L125</f>
        <v>10.052728737507735</v>
      </c>
      <c r="C304" s="299" t="str">
        <f>CONCATENATE("(",ROUND((B304/$H305)*100,1),")")</f>
        <v>(36.2)</v>
      </c>
      <c r="D304" s="302">
        <f>'Ind T6'!M125</f>
        <v>3.769210323836619</v>
      </c>
      <c r="E304" s="299" t="str">
        <f>CONCATENATE("(",ROUND((D304/$H305)*100,1),")")</f>
        <v>(13.6)</v>
      </c>
      <c r="F304" s="302">
        <f>'Ind T6'!N125</f>
        <v>0.22839799691634854</v>
      </c>
      <c r="G304" s="299" t="str">
        <f>CONCATENATE("(",ROUND((F304/$H305)*100,1),")")</f>
        <v>(0.8)</v>
      </c>
      <c r="H304" s="302">
        <f t="shared" ref="H304" si="231">SUM(B304,D304,F304)</f>
        <v>14.050337058260702</v>
      </c>
      <c r="I304" s="299" t="str">
        <f>CONCATENATE("(",ROUND((H304/$H305)*100,1),")")</f>
        <v>(50.6)</v>
      </c>
      <c r="K304" s="302">
        <f t="shared" ref="K304:K305" si="232">B309-B304</f>
        <v>-2.5787076562572508E-2</v>
      </c>
      <c r="L304" s="302">
        <f t="shared" ref="L304:L305" si="233">D309-D304</f>
        <v>-5.0114800705825413E-2</v>
      </c>
      <c r="M304" s="302">
        <f t="shared" ref="M304:M305" si="234">F309-F304</f>
        <v>9.8404628371110969E-3</v>
      </c>
      <c r="N304" s="302">
        <f t="shared" ref="N304:N305" si="235">SUM(K304:M304)</f>
        <v>-6.6061414431286825E-2</v>
      </c>
    </row>
    <row r="305" spans="1:14" x14ac:dyDescent="0.2">
      <c r="A305" s="282" t="s">
        <v>363</v>
      </c>
      <c r="B305" s="302">
        <f>SUM(B303:B304)</f>
        <v>22.678312657123435</v>
      </c>
      <c r="C305" s="299" t="str">
        <f>CONCATENATE("(",ROUND((B305/$H305)*100,1),")")</f>
        <v>(81.7)</v>
      </c>
      <c r="D305" s="302">
        <f>SUM(D303:D304)</f>
        <v>4.1825785295307085</v>
      </c>
      <c r="E305" s="299" t="str">
        <f>CONCATENATE("(",ROUND((D305/$H305)*100,1),")")</f>
        <v>(15.1)</v>
      </c>
      <c r="F305" s="302">
        <f>SUM(F303:F304)</f>
        <v>0.89010881334585867</v>
      </c>
      <c r="G305" s="299" t="str">
        <f>CONCATENATE("(",ROUND((F305/$H305)*100,1),")")</f>
        <v>(3.2)</v>
      </c>
      <c r="H305" s="302">
        <f>SUM(H303:H304)</f>
        <v>27.750999999999998</v>
      </c>
      <c r="I305" s="299" t="str">
        <f>CONCATENATE("(",ROUND((H305/$H305)*100,1),")")</f>
        <v>(100)</v>
      </c>
      <c r="K305" s="302">
        <f t="shared" si="232"/>
        <v>-5.0940536263723857E-3</v>
      </c>
      <c r="L305" s="302">
        <f t="shared" si="233"/>
        <v>-3.2400171788069976E-2</v>
      </c>
      <c r="M305" s="302">
        <f t="shared" si="234"/>
        <v>4.4494225414437927E-2</v>
      </c>
      <c r="N305" s="302">
        <f t="shared" si="235"/>
        <v>6.9999999999955653E-3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12.646276942551898</v>
      </c>
      <c r="C308" s="299" t="str">
        <f>CONCATENATE("(",ROUND((B308/$H310)*100,1),")")</f>
        <v>(45.6)</v>
      </c>
      <c r="D308" s="302">
        <f>'Ind T6'!R126</f>
        <v>0.43108283461184504</v>
      </c>
      <c r="E308" s="299" t="str">
        <f>CONCATENATE("(",ROUND((D308/$H310)*100,1),")")</f>
        <v>(1.6)</v>
      </c>
      <c r="F308" s="302">
        <f>'Ind T6'!S126</f>
        <v>0.69636457900683701</v>
      </c>
      <c r="G308" s="299" t="str">
        <f>CONCATENATE("(",ROUND((F308/$H310)*100,1),")")</f>
        <v>(2.5)</v>
      </c>
      <c r="H308" s="302">
        <f>SUM(B308,D308,F308)</f>
        <v>13.773724356170579</v>
      </c>
      <c r="I308" s="299" t="str">
        <f>CONCATENATE("(",ROUND((H308/$H310)*100,1),")")</f>
        <v>(49.6)</v>
      </c>
      <c r="K308" s="302">
        <f>B313-B308</f>
        <v>-0.39699474600462636</v>
      </c>
      <c r="L308" s="302">
        <f>D313-D308</f>
        <v>1.5507267992026008E-2</v>
      </c>
      <c r="M308" s="302">
        <f>F313-F308</f>
        <v>5.1418784641338311E-3</v>
      </c>
      <c r="N308" s="302">
        <f>SUM(K308:M308)</f>
        <v>-0.37634559954846653</v>
      </c>
    </row>
    <row r="309" spans="1:14" x14ac:dyDescent="0.2">
      <c r="A309" s="282" t="s">
        <v>365</v>
      </c>
      <c r="B309" s="302">
        <f>'Ind T6'!Q125</f>
        <v>10.026941660945162</v>
      </c>
      <c r="C309" s="299" t="str">
        <f>CONCATENATE("(",ROUND((B309/$H310)*100,1),")")</f>
        <v>(36.1)</v>
      </c>
      <c r="D309" s="302">
        <f>'Ind T6'!R125</f>
        <v>3.7190955231307936</v>
      </c>
      <c r="E309" s="299" t="str">
        <f>CONCATENATE("(",ROUND((D309/$H310)*100,1),")")</f>
        <v>(13.4)</v>
      </c>
      <c r="F309" s="302">
        <f>'Ind T6'!S125</f>
        <v>0.23823845975345964</v>
      </c>
      <c r="G309" s="299" t="str">
        <f>CONCATENATE("(",ROUND((F309/$H310)*100,1),")")</f>
        <v>(0.9)</v>
      </c>
      <c r="H309" s="302">
        <f t="shared" ref="H309" si="236">SUM(B309,D309,F309)</f>
        <v>13.984275643829415</v>
      </c>
      <c r="I309" s="299" t="str">
        <f>CONCATENATE("(",ROUND((H309/$H310)*100,1),")")</f>
        <v>(50.4)</v>
      </c>
      <c r="K309" s="302">
        <f t="shared" ref="K309:K310" si="237">B314-B309</f>
        <v>-0.34628227636814479</v>
      </c>
      <c r="L309" s="302">
        <f t="shared" ref="L309:L310" si="238">D314-D309</f>
        <v>-0.16161779227352824</v>
      </c>
      <c r="M309" s="302">
        <f t="shared" ref="M309:M310" si="239">F314-F309</f>
        <v>-3.7543318098159639E-3</v>
      </c>
      <c r="N309" s="302">
        <f t="shared" ref="N309:N310" si="240">SUM(K309:M309)</f>
        <v>-0.51165440045148902</v>
      </c>
    </row>
    <row r="310" spans="1:14" x14ac:dyDescent="0.2">
      <c r="A310" s="282" t="s">
        <v>363</v>
      </c>
      <c r="B310" s="302">
        <f>SUM(B308:B309)</f>
        <v>22.673218603497062</v>
      </c>
      <c r="C310" s="299" t="str">
        <f>CONCATENATE("(",ROUND((B310/$H310)*100,1),")")</f>
        <v>(81.7)</v>
      </c>
      <c r="D310" s="302">
        <f>SUM(D308:D309)</f>
        <v>4.1501783577426385</v>
      </c>
      <c r="E310" s="299" t="str">
        <f>CONCATENATE("(",ROUND((D310/$H310)*100,1),")")</f>
        <v>(15)</v>
      </c>
      <c r="F310" s="302">
        <f>SUM(F308:F309)</f>
        <v>0.9346030387602966</v>
      </c>
      <c r="G310" s="299" t="str">
        <f>CONCATENATE("(",ROUND((F310/$H310)*100,1),")")</f>
        <v>(3.4)</v>
      </c>
      <c r="H310" s="302">
        <f>SUM(H308:H309)</f>
        <v>27.757999999999996</v>
      </c>
      <c r="I310" s="299" t="str">
        <f>CONCATENATE("(",ROUND((H310/$H310)*100,1),")")</f>
        <v>(100)</v>
      </c>
      <c r="K310" s="302">
        <f t="shared" si="237"/>
        <v>-0.74327702237277293</v>
      </c>
      <c r="L310" s="302">
        <f t="shared" si="238"/>
        <v>-0.14611052428150195</v>
      </c>
      <c r="M310" s="302">
        <f t="shared" si="239"/>
        <v>1.3875466543179504E-3</v>
      </c>
      <c r="N310" s="302">
        <f t="shared" si="240"/>
        <v>-0.88799999999995693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12.249282196547272</v>
      </c>
      <c r="C313" s="299" t="str">
        <f>CONCATENATE("(",ROUND((B313/$H315)*100,1),")")</f>
        <v>(45.6)</v>
      </c>
      <c r="D313" s="302">
        <f>'Ind T6'!W126</f>
        <v>0.44659010260387105</v>
      </c>
      <c r="E313" s="299" t="str">
        <f>CONCATENATE("(",ROUND((D313/$H315)*100,1),")")</f>
        <v>(1.7)</v>
      </c>
      <c r="F313" s="302">
        <f>'Ind T6'!X126</f>
        <v>0.70150645747097085</v>
      </c>
      <c r="G313" s="299" t="str">
        <f>CONCATENATE("(",ROUND((F313/$H315)*100,1),")")</f>
        <v>(2.6)</v>
      </c>
      <c r="H313" s="302">
        <f>SUM(B313,D313,F313)</f>
        <v>13.397378756622114</v>
      </c>
      <c r="I313" s="299" t="str">
        <f>CONCATENATE("(",ROUND((H313/$H315)*100,1),")")</f>
        <v>(49.9)</v>
      </c>
      <c r="K313" s="302">
        <f>B313-B303</f>
        <v>-0.37630172306842624</v>
      </c>
      <c r="L313" s="302">
        <f>D313-D303</f>
        <v>3.3221896909781667E-2</v>
      </c>
      <c r="M313" s="302">
        <f>F313-F303</f>
        <v>3.9795641041460716E-2</v>
      </c>
      <c r="N313" s="302">
        <f>SUM(K313:M313)</f>
        <v>-0.30328418511718386</v>
      </c>
    </row>
    <row r="314" spans="1:14" x14ac:dyDescent="0.2">
      <c r="A314" s="282" t="s">
        <v>365</v>
      </c>
      <c r="B314" s="302">
        <f>'Ind T6'!V125</f>
        <v>9.6806593845770177</v>
      </c>
      <c r="C314" s="299" t="str">
        <f>CONCATENATE("(",ROUND((B314/$H315)*100,1),")")</f>
        <v>(36)</v>
      </c>
      <c r="D314" s="302">
        <f>'Ind T6'!W125</f>
        <v>3.5574777308572654</v>
      </c>
      <c r="E314" s="299" t="str">
        <f>CONCATENATE("(",ROUND((D314/$H315)*100,1),")")</f>
        <v>(13.2)</v>
      </c>
      <c r="F314" s="302">
        <f>'Ind T6'!X125</f>
        <v>0.23448412794364368</v>
      </c>
      <c r="G314" s="299" t="str">
        <f>CONCATENATE("(",ROUND((F314/$H315)*100,1),")")</f>
        <v>(0.9)</v>
      </c>
      <c r="H314" s="302">
        <f t="shared" ref="H314" si="241">SUM(B314,D314,F314)</f>
        <v>13.472621243377926</v>
      </c>
      <c r="I314" s="299" t="str">
        <f>CONCATENATE("(",ROUND((H314/$H315)*100,1),")")</f>
        <v>(50.1)</v>
      </c>
      <c r="K314" s="302">
        <f t="shared" ref="K314:K315" si="242">B314-B304</f>
        <v>-0.3720693529307173</v>
      </c>
      <c r="L314" s="302">
        <f t="shared" ref="L314:L315" si="243">D314-D304</f>
        <v>-0.21173259297935365</v>
      </c>
      <c r="M314" s="302">
        <f t="shared" ref="M314:M315" si="244">F314-F304</f>
        <v>6.086131027295133E-3</v>
      </c>
      <c r="N314" s="302">
        <f t="shared" ref="N314:N315" si="245">SUM(K314:M314)</f>
        <v>-0.57771581488277579</v>
      </c>
    </row>
    <row r="315" spans="1:14" x14ac:dyDescent="0.2">
      <c r="A315" s="282" t="s">
        <v>363</v>
      </c>
      <c r="B315" s="302">
        <f>SUM(B313:B314)</f>
        <v>21.929941581124289</v>
      </c>
      <c r="C315" s="299" t="str">
        <f>CONCATENATE("(",ROUND((B315/$H315)*100,1),")")</f>
        <v>(81.6)</v>
      </c>
      <c r="D315" s="302">
        <f>SUM(D313:D314)</f>
        <v>4.0040678334611366</v>
      </c>
      <c r="E315" s="299" t="str">
        <f>CONCATENATE("(",ROUND((D315/$H315)*100,1),")")</f>
        <v>(14.9)</v>
      </c>
      <c r="F315" s="302">
        <f>SUM(F313:F314)</f>
        <v>0.93599058541461455</v>
      </c>
      <c r="G315" s="299" t="str">
        <f>CONCATENATE("(",ROUND((F315/$H315)*100,1),")")</f>
        <v>(3.5)</v>
      </c>
      <c r="H315" s="302">
        <f>SUM(H313:H314)</f>
        <v>26.87000000000004</v>
      </c>
      <c r="I315" s="299" t="str">
        <f>CONCATENATE("(",ROUND((H315/$H315)*100,1),")")</f>
        <v>(100)</v>
      </c>
      <c r="K315" s="302">
        <f t="shared" si="242"/>
        <v>-0.74837107599914532</v>
      </c>
      <c r="L315" s="302">
        <f t="shared" si="243"/>
        <v>-0.17851069606957193</v>
      </c>
      <c r="M315" s="302">
        <f t="shared" si="244"/>
        <v>4.5881772068755877E-2</v>
      </c>
      <c r="N315" s="302">
        <f t="shared" si="245"/>
        <v>-0.88099999999996137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3.9635678883599645</v>
      </c>
      <c r="C324" s="299" t="str">
        <f>CONCATENATE("(",ROUND((B324/$H326)*100,1),")")</f>
        <v>(31.7)</v>
      </c>
      <c r="D324" s="302">
        <f>'Ind T6'!M135</f>
        <v>0.38280018742084709</v>
      </c>
      <c r="E324" s="299" t="str">
        <f>CONCATENATE("(",ROUND((D324/$H326)*100,1),")")</f>
        <v>(3.1)</v>
      </c>
      <c r="F324" s="302">
        <f>'Ind T6'!N135</f>
        <v>1.1801195335386181</v>
      </c>
      <c r="G324" s="299" t="str">
        <f>CONCATENATE("(",ROUND((F324/$H326)*100,1),")")</f>
        <v>(9.4)</v>
      </c>
      <c r="H324" s="302">
        <f>SUM(B324,D324,F324)</f>
        <v>5.52648760931943</v>
      </c>
      <c r="I324" s="299" t="str">
        <f>CONCATENATE("(",ROUND((H324/$H326)*100,1),")")</f>
        <v>(44.1)</v>
      </c>
      <c r="K324" s="302">
        <f>B329-B324</f>
        <v>-0.52834512759606289</v>
      </c>
      <c r="L324" s="302">
        <f>D329-D324</f>
        <v>-5.0228946453447998E-2</v>
      </c>
      <c r="M324" s="302">
        <f>F329-F324</f>
        <v>-0.10372847101771088</v>
      </c>
      <c r="N324" s="302">
        <f>SUM(K324:M324)</f>
        <v>-0.68230254506722177</v>
      </c>
    </row>
    <row r="325" spans="1:14" x14ac:dyDescent="0.2">
      <c r="A325" s="282" t="s">
        <v>365</v>
      </c>
      <c r="B325" s="302">
        <f>'Ind T6'!L134</f>
        <v>4.9183958246512844</v>
      </c>
      <c r="C325" s="299" t="str">
        <f>CONCATENATE("(",ROUND((B325/$H326)*100,1),")")</f>
        <v>(39.3)</v>
      </c>
      <c r="D325" s="302">
        <f>'Ind T6'!M134</f>
        <v>1.5064338817386664</v>
      </c>
      <c r="E325" s="299" t="str">
        <f>CONCATENATE("(",ROUND((D325/$H326)*100,1),")")</f>
        <v>(12)</v>
      </c>
      <c r="F325" s="302">
        <f>'Ind T6'!N134</f>
        <v>0.56768268429059354</v>
      </c>
      <c r="G325" s="299" t="str">
        <f>CONCATENATE("(",ROUND((F325/$H326)*100,1),")")</f>
        <v>(4.5)</v>
      </c>
      <c r="H325" s="302">
        <f t="shared" ref="H325" si="246">SUM(B325,D325,F325)</f>
        <v>6.9925123906805444</v>
      </c>
      <c r="I325" s="299" t="str">
        <f>CONCATENATE("(",ROUND((H325/$H326)*100,1),")")</f>
        <v>(55.9)</v>
      </c>
      <c r="K325" s="302">
        <f t="shared" ref="K325:K326" si="247">B330-B325</f>
        <v>-0.50055688443613899</v>
      </c>
      <c r="L325" s="302">
        <f t="shared" ref="L325:L326" si="248">D330-D325</f>
        <v>-0.25674003057406591</v>
      </c>
      <c r="M325" s="302">
        <f t="shared" ref="M325:M326" si="249">F330-F325</f>
        <v>-6.8400539922565007E-2</v>
      </c>
      <c r="N325" s="302">
        <f t="shared" ref="N325:N326" si="250">SUM(K325:M325)</f>
        <v>-0.82569745493276991</v>
      </c>
    </row>
    <row r="326" spans="1:14" x14ac:dyDescent="0.2">
      <c r="A326" s="282" t="s">
        <v>363</v>
      </c>
      <c r="B326" s="302">
        <f>SUM(B324:B325)</f>
        <v>8.881963713011249</v>
      </c>
      <c r="C326" s="299" t="str">
        <f>CONCATENATE("(",ROUND((B326/$H326)*100,1),")")</f>
        <v>(70.9)</v>
      </c>
      <c r="D326" s="302">
        <f>SUM(D324:D325)</f>
        <v>1.8892340691595135</v>
      </c>
      <c r="E326" s="299" t="str">
        <f>CONCATENATE("(",ROUND((D326/$H326)*100,1),")")</f>
        <v>(15.1)</v>
      </c>
      <c r="F326" s="302">
        <f>SUM(F324:F325)</f>
        <v>1.7478022178292116</v>
      </c>
      <c r="G326" s="299" t="str">
        <f>CONCATENATE("(",ROUND((F326/$H326)*100,1),")")</f>
        <v>(14)</v>
      </c>
      <c r="H326" s="302">
        <f>SUM(H324:H325)</f>
        <v>12.518999999999973</v>
      </c>
      <c r="I326" s="299" t="str">
        <f>CONCATENATE("(",ROUND((H326/$H326)*100,1),")")</f>
        <v>(100)</v>
      </c>
      <c r="K326" s="302">
        <f t="shared" si="247"/>
        <v>-1.0289020120322014</v>
      </c>
      <c r="L326" s="302">
        <f t="shared" si="248"/>
        <v>-0.30696897702751391</v>
      </c>
      <c r="M326" s="302">
        <f t="shared" si="249"/>
        <v>-0.17212901094027577</v>
      </c>
      <c r="N326" s="302">
        <f t="shared" si="250"/>
        <v>-1.5079999999999911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3.4352227607639017</v>
      </c>
      <c r="C329" s="299" t="str">
        <f>CONCATENATE("(",ROUND((B329/$H331)*100,1),")")</f>
        <v>(31.2)</v>
      </c>
      <c r="D329" s="302">
        <f>'Ind T6'!R135</f>
        <v>0.3325712409673991</v>
      </c>
      <c r="E329" s="299" t="str">
        <f>CONCATENATE("(",ROUND((D329/$H331)*100,1),")")</f>
        <v>(3)</v>
      </c>
      <c r="F329" s="302">
        <f>'Ind T6'!S135</f>
        <v>1.0763910625209072</v>
      </c>
      <c r="G329" s="299" t="str">
        <f>CONCATENATE("(",ROUND((F329/$H331)*100,1),")")</f>
        <v>(9.8)</v>
      </c>
      <c r="H329" s="302">
        <f>SUM(B329,D329,F329)</f>
        <v>4.8441850642522084</v>
      </c>
      <c r="I329" s="299" t="str">
        <f>CONCATENATE("(",ROUND((H329/$H331)*100,1),")")</f>
        <v>(44)</v>
      </c>
      <c r="K329" s="302">
        <f>B334-B329</f>
        <v>-6.8327647294961658E-2</v>
      </c>
      <c r="L329" s="302">
        <f>D334-D329</f>
        <v>-6.2983314566611437E-4</v>
      </c>
      <c r="M329" s="302">
        <f>F334-F329</f>
        <v>6.9967205428180357E-2</v>
      </c>
      <c r="N329" s="302">
        <f>SUM(K329:M329)</f>
        <v>1.0097249875525849E-3</v>
      </c>
    </row>
    <row r="330" spans="1:14" x14ac:dyDescent="0.2">
      <c r="A330" s="282" t="s">
        <v>365</v>
      </c>
      <c r="B330" s="302">
        <f>'Ind T6'!Q134</f>
        <v>4.4178389402151454</v>
      </c>
      <c r="C330" s="299" t="str">
        <f>CONCATENATE("(",ROUND((B330/$H331)*100,1),")")</f>
        <v>(40.1)</v>
      </c>
      <c r="D330" s="302">
        <f>'Ind T6'!R134</f>
        <v>1.2496938511646005</v>
      </c>
      <c r="E330" s="299" t="str">
        <f>CONCATENATE("(",ROUND((D330/$H331)*100,1),")")</f>
        <v>(11.3)</v>
      </c>
      <c r="F330" s="302">
        <f>'Ind T6'!S134</f>
        <v>0.49928214436802854</v>
      </c>
      <c r="G330" s="299" t="str">
        <f>CONCATENATE("(",ROUND((F330/$H331)*100,1),")")</f>
        <v>(4.5)</v>
      </c>
      <c r="H330" s="302">
        <f t="shared" ref="H330" si="251">SUM(B330,D330,F330)</f>
        <v>6.1668149357477748</v>
      </c>
      <c r="I330" s="299" t="str">
        <f>CONCATENATE("(",ROUND((H330/$H331)*100,1),")")</f>
        <v>(56)</v>
      </c>
      <c r="K330" s="302">
        <f t="shared" ref="K330:K331" si="252">B335-B330</f>
        <v>0.22018523338472029</v>
      </c>
      <c r="L330" s="302">
        <f t="shared" ref="L330:L331" si="253">D335-D330</f>
        <v>-0.12803423832866323</v>
      </c>
      <c r="M330" s="302">
        <f t="shared" ref="M330:M331" si="254">F335-F330</f>
        <v>-6.1607200436015752E-3</v>
      </c>
      <c r="N330" s="302">
        <f t="shared" ref="N330:N331" si="255">SUM(K330:M330)</f>
        <v>8.5990275012455486E-2</v>
      </c>
    </row>
    <row r="331" spans="1:14" x14ac:dyDescent="0.2">
      <c r="A331" s="282" t="s">
        <v>363</v>
      </c>
      <c r="B331" s="302">
        <f>SUM(B329:B330)</f>
        <v>7.8530617009790475</v>
      </c>
      <c r="C331" s="299" t="str">
        <f>CONCATENATE("(",ROUND((B331/$H331)*100,1),")")</f>
        <v>(71.3)</v>
      </c>
      <c r="D331" s="302">
        <f>SUM(D329:D330)</f>
        <v>1.5822650921319996</v>
      </c>
      <c r="E331" s="299" t="str">
        <f>CONCATENATE("(",ROUND((D331/$H331)*100,1),")")</f>
        <v>(14.4)</v>
      </c>
      <c r="F331" s="302">
        <f>SUM(F329:F330)</f>
        <v>1.5756732068889359</v>
      </c>
      <c r="G331" s="299" t="str">
        <f>CONCATENATE("(",ROUND((F331/$H331)*100,1),")")</f>
        <v>(14.3)</v>
      </c>
      <c r="H331" s="302">
        <f>SUM(H329:H330)</f>
        <v>11.010999999999983</v>
      </c>
      <c r="I331" s="299" t="str">
        <f>CONCATENATE("(",ROUND((H331/$H331)*100,1),")")</f>
        <v>(100)</v>
      </c>
      <c r="K331" s="302">
        <f t="shared" si="252"/>
        <v>0.15185758608975775</v>
      </c>
      <c r="L331" s="302">
        <f t="shared" si="253"/>
        <v>-0.12866407147432946</v>
      </c>
      <c r="M331" s="302">
        <f t="shared" si="254"/>
        <v>6.3806485384578782E-2</v>
      </c>
      <c r="N331" s="302">
        <f t="shared" si="255"/>
        <v>8.7000000000007072E-2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3.36689511346894</v>
      </c>
      <c r="C334" s="299" t="str">
        <f>CONCATENATE("(",ROUND((B334/$H336)*100,1),")")</f>
        <v>(30.3)</v>
      </c>
      <c r="D334" s="302">
        <f>'Ind T6'!W135</f>
        <v>0.33194140782173298</v>
      </c>
      <c r="E334" s="299" t="str">
        <f>CONCATENATE("(",ROUND((D334/$H336)*100,1),")")</f>
        <v>(3)</v>
      </c>
      <c r="F334" s="302">
        <f>'Ind T6'!X135</f>
        <v>1.1463582679490876</v>
      </c>
      <c r="G334" s="299" t="str">
        <f>CONCATENATE("(",ROUND((F334/$H336)*100,1),")")</f>
        <v>(10.3)</v>
      </c>
      <c r="H334" s="302">
        <f>SUM(B334,D334,F334)</f>
        <v>4.8451947892397609</v>
      </c>
      <c r="I334" s="299" t="str">
        <f>CONCATENATE("(",ROUND((H334/$H336)*100,1),")")</f>
        <v>(43.7)</v>
      </c>
      <c r="K334" s="302">
        <f>B334-B324</f>
        <v>-0.59667277489102455</v>
      </c>
      <c r="L334" s="302">
        <f>D334-D324</f>
        <v>-5.0858779599114112E-2</v>
      </c>
      <c r="M334" s="302">
        <f>F334-F324</f>
        <v>-3.376126558953052E-2</v>
      </c>
      <c r="N334" s="302">
        <f>SUM(K334:M334)</f>
        <v>-0.68129282007966918</v>
      </c>
    </row>
    <row r="335" spans="1:14" x14ac:dyDescent="0.2">
      <c r="A335" s="282" t="s">
        <v>365</v>
      </c>
      <c r="B335" s="302">
        <f>'Ind T6'!V134</f>
        <v>4.6380241735998657</v>
      </c>
      <c r="C335" s="299" t="str">
        <f>CONCATENATE("(",ROUND((B335/$H336)*100,1),")")</f>
        <v>(41.8)</v>
      </c>
      <c r="D335" s="302">
        <f>'Ind T6'!W134</f>
        <v>1.1216596128359373</v>
      </c>
      <c r="E335" s="299" t="str">
        <f>CONCATENATE("(",ROUND((D335/$H336)*100,1),")")</f>
        <v>(10.1)</v>
      </c>
      <c r="F335" s="302">
        <f>'Ind T6'!X134</f>
        <v>0.49312142432442696</v>
      </c>
      <c r="G335" s="299" t="str">
        <f>CONCATENATE("(",ROUND((F335/$H336)*100,1),")")</f>
        <v>(4.4)</v>
      </c>
      <c r="H335" s="302">
        <f>SUM(B335,D335,F335)</f>
        <v>6.2528052107602292</v>
      </c>
      <c r="I335" s="299" t="str">
        <f>CONCATENATE("(",ROUND((H335/$H336)*100,1),")")</f>
        <v>(56.3)</v>
      </c>
      <c r="K335" s="302">
        <f t="shared" ref="K335:K336" si="256">B335-B325</f>
        <v>-0.2803716510514187</v>
      </c>
      <c r="L335" s="302">
        <f t="shared" ref="L335:L336" si="257">D335-D325</f>
        <v>-0.38477426890272914</v>
      </c>
      <c r="M335" s="302">
        <f t="shared" ref="M335:M336" si="258">F335-F325</f>
        <v>-7.4561259966166582E-2</v>
      </c>
      <c r="N335" s="302">
        <f t="shared" ref="N335:N336" si="259">SUM(K335:M335)</f>
        <v>-0.73970717992031443</v>
      </c>
    </row>
    <row r="336" spans="1:14" x14ac:dyDescent="0.2">
      <c r="A336" s="282" t="s">
        <v>363</v>
      </c>
      <c r="B336" s="302">
        <f>SUM(B334:B335)</f>
        <v>8.0049192870688053</v>
      </c>
      <c r="C336" s="299" t="str">
        <f>CONCATENATE("(",ROUND((B336/$H336)*100,1),")")</f>
        <v>(72.1)</v>
      </c>
      <c r="D336" s="302">
        <f>SUM(D334:D335)</f>
        <v>1.4536010206576702</v>
      </c>
      <c r="E336" s="299" t="str">
        <f>CONCATENATE("(",ROUND((D336/$H336)*100,1),")")</f>
        <v>(13.1)</v>
      </c>
      <c r="F336" s="302">
        <f>SUM(F334:F335)</f>
        <v>1.6394796922735146</v>
      </c>
      <c r="G336" s="299" t="str">
        <f>CONCATENATE("(",ROUND((F336/$H336)*100,1),")")</f>
        <v>(14.8)</v>
      </c>
      <c r="H336" s="302">
        <f>SUM(H334:H335)</f>
        <v>11.09799999999999</v>
      </c>
      <c r="I336" s="299" t="str">
        <f>CONCATENATE("(",ROUND((H336/$H336)*100,1),")")</f>
        <v>(100)</v>
      </c>
      <c r="K336" s="302">
        <f t="shared" si="256"/>
        <v>-0.8770444259424437</v>
      </c>
      <c r="L336" s="302">
        <f t="shared" si="257"/>
        <v>-0.43563304850184337</v>
      </c>
      <c r="M336" s="302">
        <f t="shared" si="258"/>
        <v>-0.10832252555569699</v>
      </c>
      <c r="N336" s="302">
        <f t="shared" si="259"/>
        <v>-1.4209999999999841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25.468099026665264</v>
      </c>
      <c r="C345" s="299" t="str">
        <f>CONCATENATE("(",ROUND((B345/$H347)*100,1),")")</f>
        <v>(35.1)</v>
      </c>
      <c r="D345" s="302">
        <f>'Ind T6'!M144</f>
        <v>3.9709130802816999</v>
      </c>
      <c r="E345" s="299" t="str">
        <f>CONCATENATE("(",ROUND((D345/$H347)*100,1),")")</f>
        <v>(5.5)</v>
      </c>
      <c r="F345" s="302">
        <f>'Ind T6'!N144</f>
        <v>6.7697758933413628</v>
      </c>
      <c r="G345" s="299" t="str">
        <f>CONCATENATE("(",ROUND((F345/$H347)*100,1),")")</f>
        <v>(9.3)</v>
      </c>
      <c r="H345" s="302">
        <f>SUM(B345,D345,F345)</f>
        <v>36.20878800028833</v>
      </c>
      <c r="I345" s="299" t="str">
        <f>CONCATENATE("(",ROUND((H345/$H347)*100,1),")")</f>
        <v>(50)</v>
      </c>
      <c r="K345" s="302">
        <f>B350-B345</f>
        <v>0.57450776258666281</v>
      </c>
      <c r="L345" s="302">
        <f>D350-D345</f>
        <v>0.27923945242624804</v>
      </c>
      <c r="M345" s="302">
        <f>F350-F345</f>
        <v>0.31866151733487591</v>
      </c>
      <c r="N345" s="302">
        <f>SUM(K345:M345)</f>
        <v>1.1724087323477868</v>
      </c>
    </row>
    <row r="346" spans="1:14" x14ac:dyDescent="0.2">
      <c r="A346" s="282" t="s">
        <v>365</v>
      </c>
      <c r="B346" s="302">
        <f>'Ind T6'!L143</f>
        <v>17.642010007432837</v>
      </c>
      <c r="C346" s="299" t="str">
        <f>CONCATENATE("(",ROUND((B346/$H347)*100,1),")")</f>
        <v>(24.3)</v>
      </c>
      <c r="D346" s="302">
        <f>'Ind T6'!M143</f>
        <v>10.792629544195648</v>
      </c>
      <c r="E346" s="299" t="str">
        <f>CONCATENATE("(",ROUND((D346/$H347)*100,1),")")</f>
        <v>(14.9)</v>
      </c>
      <c r="F346" s="302">
        <f>'Ind T6'!N143</f>
        <v>7.8215724480831268</v>
      </c>
      <c r="G346" s="299" t="str">
        <f>CONCATENATE("(",ROUND((F346/$H347)*100,1),")")</f>
        <v>(10.8)</v>
      </c>
      <c r="H346" s="302">
        <f t="shared" ref="H346" si="260">SUM(B346,D346,F346)</f>
        <v>36.25621199971161</v>
      </c>
      <c r="I346" s="299" t="str">
        <f>CONCATENATE("(",ROUND((H346/$H347)*100,1),")")</f>
        <v>(50)</v>
      </c>
      <c r="K346" s="302">
        <f t="shared" ref="K346:K347" si="261">B351-B346</f>
        <v>0.91876144804915683</v>
      </c>
      <c r="L346" s="302">
        <f t="shared" ref="L346:L347" si="262">D351-D346</f>
        <v>0.68725908404278258</v>
      </c>
      <c r="M346" s="302">
        <f t="shared" ref="M346:M347" si="263">F351-F346</f>
        <v>0.62557073556026399</v>
      </c>
      <c r="N346" s="302">
        <f t="shared" ref="N346:N347" si="264">SUM(K346:M346)</f>
        <v>2.2315912676522034</v>
      </c>
    </row>
    <row r="347" spans="1:14" x14ac:dyDescent="0.2">
      <c r="A347" s="282" t="s">
        <v>363</v>
      </c>
      <c r="B347" s="302">
        <f>SUM(B345:B346)</f>
        <v>43.110109034098102</v>
      </c>
      <c r="C347" s="299" t="str">
        <f>CONCATENATE("(",ROUND((B347/$H347)*100,1),")")</f>
        <v>(59.5)</v>
      </c>
      <c r="D347" s="302">
        <f>SUM(D345:D346)</f>
        <v>14.763542624477349</v>
      </c>
      <c r="E347" s="299" t="str">
        <f>CONCATENATE("(",ROUND((D347/$H347)*100,1),")")</f>
        <v>(20.4)</v>
      </c>
      <c r="F347" s="302">
        <f>SUM(F345:F346)</f>
        <v>14.591348341424489</v>
      </c>
      <c r="G347" s="299" t="str">
        <f>CONCATENATE("(",ROUND((F347/$H347)*100,1),")")</f>
        <v>(20.1)</v>
      </c>
      <c r="H347" s="302">
        <f>SUM(H345:H346)</f>
        <v>72.464999999999947</v>
      </c>
      <c r="I347" s="299" t="str">
        <f>CONCATENATE("(",ROUND((H347/$H347)*100,1),")")</f>
        <v>(100)</v>
      </c>
      <c r="K347" s="302">
        <f t="shared" si="261"/>
        <v>1.4932692106358161</v>
      </c>
      <c r="L347" s="302">
        <f t="shared" si="262"/>
        <v>0.96649853646902883</v>
      </c>
      <c r="M347" s="302">
        <f t="shared" si="263"/>
        <v>0.94423225289514079</v>
      </c>
      <c r="N347" s="302">
        <f t="shared" si="264"/>
        <v>3.4039999999999857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26.042606789251927</v>
      </c>
      <c r="C350" s="299" t="str">
        <f>CONCATENATE("(",ROUND((B350/$H352)*100,1),")")</f>
        <v>(34.3)</v>
      </c>
      <c r="D350" s="302">
        <f>'Ind T6'!R144</f>
        <v>4.2501525327079479</v>
      </c>
      <c r="E350" s="299" t="str">
        <f>CONCATENATE("(",ROUND((D350/$H352)*100,1),")")</f>
        <v>(5.6)</v>
      </c>
      <c r="F350" s="302">
        <f>'Ind T6'!S144</f>
        <v>7.0884374106762387</v>
      </c>
      <c r="G350" s="299" t="str">
        <f>CONCATENATE("(",ROUND((F350/$H352)*100,1),")")</f>
        <v>(9.3)</v>
      </c>
      <c r="H350" s="302">
        <f>SUM(B350,D350,F350)</f>
        <v>37.381196732636113</v>
      </c>
      <c r="I350" s="299" t="str">
        <f>CONCATENATE("(",ROUND((H350/$H352)*100,1),")")</f>
        <v>(49.3)</v>
      </c>
      <c r="K350" s="302">
        <f>B355-B350</f>
        <v>0.9913469775994983</v>
      </c>
      <c r="L350" s="302">
        <f>D355-D350</f>
        <v>0.50433847934833054</v>
      </c>
      <c r="M350" s="302">
        <f>F355-F350</f>
        <v>0.52163375420999358</v>
      </c>
      <c r="N350" s="302">
        <f>SUM(K350:M350)</f>
        <v>2.0173192111578224</v>
      </c>
    </row>
    <row r="351" spans="1:14" x14ac:dyDescent="0.2">
      <c r="A351" s="282" t="s">
        <v>365</v>
      </c>
      <c r="B351" s="302">
        <f>'Ind T6'!Q143</f>
        <v>18.560771455481994</v>
      </c>
      <c r="C351" s="299" t="str">
        <f>CONCATENATE("(",ROUND((B351/$H352)*100,1),")")</f>
        <v>(24.5)</v>
      </c>
      <c r="D351" s="302">
        <f>'Ind T6'!R143</f>
        <v>11.479888628238431</v>
      </c>
      <c r="E351" s="299" t="str">
        <f>CONCATENATE("(",ROUND((D351/$H352)*100,1),")")</f>
        <v>(15.1)</v>
      </c>
      <c r="F351" s="302">
        <f>'Ind T6'!S143</f>
        <v>8.4471431836433908</v>
      </c>
      <c r="G351" s="299" t="str">
        <f>CONCATENATE("(",ROUND((F351/$H352)*100,1),")")</f>
        <v>(11.1)</v>
      </c>
      <c r="H351" s="302">
        <f t="shared" ref="H351" si="265">SUM(B351,D351,F351)</f>
        <v>38.487803267363816</v>
      </c>
      <c r="I351" s="299" t="str">
        <f>CONCATENATE("(",ROUND((H351/$H352)*100,1),")")</f>
        <v>(50.7)</v>
      </c>
      <c r="K351" s="302">
        <f t="shared" ref="K351:K352" si="266">B356-B351</f>
        <v>1.2726366339583031</v>
      </c>
      <c r="L351" s="302">
        <f t="shared" ref="L351:L352" si="267">D356-D351</f>
        <v>0.9681878924515086</v>
      </c>
      <c r="M351" s="302">
        <f t="shared" ref="M351:M352" si="268">F356-F351</f>
        <v>0.99885626243233716</v>
      </c>
      <c r="N351" s="302">
        <f t="shared" ref="N351:N352" si="269">SUM(K351:M351)</f>
        <v>3.2396807888421488</v>
      </c>
    </row>
    <row r="352" spans="1:14" x14ac:dyDescent="0.2">
      <c r="A352" s="282" t="s">
        <v>363</v>
      </c>
      <c r="B352" s="302">
        <f>SUM(B350:B351)</f>
        <v>44.603378244733918</v>
      </c>
      <c r="C352" s="299" t="str">
        <f>CONCATENATE("(",ROUND((B352/$H352)*100,1),")")</f>
        <v>(58.8)</v>
      </c>
      <c r="D352" s="302">
        <f>SUM(D350:D351)</f>
        <v>15.730041160946378</v>
      </c>
      <c r="E352" s="299" t="str">
        <f>CONCATENATE("(",ROUND((D352/$H352)*100,1),")")</f>
        <v>(20.7)</v>
      </c>
      <c r="F352" s="302">
        <f>SUM(F350:F351)</f>
        <v>15.535580594319629</v>
      </c>
      <c r="G352" s="299" t="str">
        <f>CONCATENATE("(",ROUND((F352/$H352)*100,1),")")</f>
        <v>(20.5)</v>
      </c>
      <c r="H352" s="302">
        <f>SUM(H350:H351)</f>
        <v>75.868999999999929</v>
      </c>
      <c r="I352" s="299" t="str">
        <f>CONCATENATE("(",ROUND((H352/$H352)*100,1),")")</f>
        <v>(100)</v>
      </c>
      <c r="K352" s="302">
        <f t="shared" si="266"/>
        <v>2.2639836115578049</v>
      </c>
      <c r="L352" s="302">
        <f t="shared" si="267"/>
        <v>1.4725263717998409</v>
      </c>
      <c r="M352" s="302">
        <f t="shared" si="268"/>
        <v>1.5204900166423307</v>
      </c>
      <c r="N352" s="302">
        <f t="shared" si="269"/>
        <v>5.2569999999999766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27.033953766851425</v>
      </c>
      <c r="C355" s="299" t="str">
        <f>CONCATENATE("(",ROUND((B355/$H357)*100,1),")")</f>
        <v>(33.3)</v>
      </c>
      <c r="D355" s="302">
        <f>'Ind T6'!W144</f>
        <v>4.7544910120562784</v>
      </c>
      <c r="E355" s="299" t="str">
        <f>CONCATENATE("(",ROUND((D355/$H357)*100,1),")")</f>
        <v>(5.9)</v>
      </c>
      <c r="F355" s="302">
        <f>'Ind T6'!X144</f>
        <v>7.6100711648862323</v>
      </c>
      <c r="G355" s="299" t="str">
        <f>CONCATENATE("(",ROUND((F355/$H357)*100,1),")")</f>
        <v>(9.4)</v>
      </c>
      <c r="H355" s="302">
        <f>SUM(B355,D355,F355)</f>
        <v>39.398515943793939</v>
      </c>
      <c r="I355" s="299" t="str">
        <f>CONCATENATE("(",ROUND((H355/$H357)*100,1),")")</f>
        <v>(48.6)</v>
      </c>
      <c r="K355" s="302">
        <f>B355-B345</f>
        <v>1.5658547401861611</v>
      </c>
      <c r="L355" s="302">
        <f>D355-D345</f>
        <v>0.78357793177457857</v>
      </c>
      <c r="M355" s="302">
        <f>F355-F345</f>
        <v>0.84029527154486949</v>
      </c>
      <c r="N355" s="302">
        <f>SUM(K355:M355)</f>
        <v>3.1897279435056092</v>
      </c>
    </row>
    <row r="356" spans="1:14" x14ac:dyDescent="0.2">
      <c r="A356" s="282" t="s">
        <v>365</v>
      </c>
      <c r="B356" s="302">
        <f>'Ind T6'!V143</f>
        <v>19.833408089440297</v>
      </c>
      <c r="C356" s="299" t="str">
        <f>CONCATENATE("(",ROUND((B356/$H357)*100,1),")")</f>
        <v>(24.4)</v>
      </c>
      <c r="D356" s="302">
        <f>'Ind T6'!W143</f>
        <v>12.44807652068994</v>
      </c>
      <c r="E356" s="299" t="str">
        <f>CONCATENATE("(",ROUND((D356/$H357)*100,1),")")</f>
        <v>(15.3)</v>
      </c>
      <c r="F356" s="302">
        <f>'Ind T6'!X143</f>
        <v>9.4459994460757279</v>
      </c>
      <c r="G356" s="299" t="str">
        <f>CONCATENATE("(",ROUND((F356/$H357)*100,1),")")</f>
        <v>(11.6)</v>
      </c>
      <c r="H356" s="302">
        <f t="shared" ref="H356" si="270">SUM(B356,D356,F356)</f>
        <v>41.727484056205967</v>
      </c>
      <c r="I356" s="299" t="str">
        <f>CONCATENATE("(",ROUND((H356/$H357)*100,1),")")</f>
        <v>(51.4)</v>
      </c>
      <c r="K356" s="302">
        <f t="shared" ref="K356:K357" si="271">B356-B346</f>
        <v>2.1913980820074599</v>
      </c>
      <c r="L356" s="302">
        <f t="shared" ref="L356:L357" si="272">D356-D346</f>
        <v>1.6554469764942912</v>
      </c>
      <c r="M356" s="302">
        <f t="shared" ref="M356:M357" si="273">F356-F346</f>
        <v>1.6244269979926012</v>
      </c>
      <c r="N356" s="302">
        <f t="shared" ref="N356:N357" si="274">SUM(K356:M356)</f>
        <v>5.4712720564943522</v>
      </c>
    </row>
    <row r="357" spans="1:14" x14ac:dyDescent="0.2">
      <c r="A357" s="282" t="s">
        <v>363</v>
      </c>
      <c r="B357" s="302">
        <f>SUM(B355:B356)</f>
        <v>46.867361856291723</v>
      </c>
      <c r="C357" s="299" t="str">
        <f>CONCATENATE("(",ROUND((B357/$H357)*100,1),")")</f>
        <v>(57.8)</v>
      </c>
      <c r="D357" s="302">
        <f>SUM(D355:D356)</f>
        <v>17.202567532746219</v>
      </c>
      <c r="E357" s="299" t="str">
        <f>CONCATENATE("(",ROUND((D357/$H357)*100,1),")")</f>
        <v>(21.2)</v>
      </c>
      <c r="F357" s="302">
        <f>SUM(F355:F356)</f>
        <v>17.05607061096196</v>
      </c>
      <c r="G357" s="299" t="str">
        <f>CONCATENATE("(",ROUND((F357/$H357)*100,1),")")</f>
        <v>(21)</v>
      </c>
      <c r="H357" s="302">
        <f>SUM(H355:H356)</f>
        <v>81.125999999999905</v>
      </c>
      <c r="I357" s="299" t="str">
        <f>CONCATENATE("(",ROUND((H357/$H357)*100,1),")")</f>
        <v>(100)</v>
      </c>
      <c r="K357" s="302">
        <f t="shared" si="271"/>
        <v>3.757252822193621</v>
      </c>
      <c r="L357" s="302">
        <f t="shared" si="272"/>
        <v>2.4390249082688698</v>
      </c>
      <c r="M357" s="302">
        <f t="shared" si="273"/>
        <v>2.4647222695374715</v>
      </c>
      <c r="N357" s="302">
        <f t="shared" si="274"/>
        <v>8.6609999999999623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18.058657007503257</v>
      </c>
      <c r="C366" s="299" t="str">
        <f>CONCATENATE("(",ROUND((B366/$H368)*100,1),")")</f>
        <v>(32.8)</v>
      </c>
      <c r="D366" s="302">
        <f>'Ind T6'!M153</f>
        <v>5.6638908329137596</v>
      </c>
      <c r="E366" s="299" t="str">
        <f>CONCATENATE("(",ROUND((D366/$H368)*100,1),")")</f>
        <v>(10.3)</v>
      </c>
      <c r="F366" s="302">
        <f>'Ind T6'!N153</f>
        <v>5.125376161875959</v>
      </c>
      <c r="G366" s="299" t="str">
        <f>CONCATENATE("(",ROUND((F366/$H368)*100,1),")")</f>
        <v>(9.3)</v>
      </c>
      <c r="H366" s="302">
        <f>SUM(B366,D366,F366)</f>
        <v>28.847924002292974</v>
      </c>
      <c r="I366" s="299" t="str">
        <f>CONCATENATE("(",ROUND((H366/$H368)*100,1),")")</f>
        <v>(52.3)</v>
      </c>
      <c r="K366" s="302">
        <f>B371-B366</f>
        <v>1.7196643967801961</v>
      </c>
      <c r="L366" s="302">
        <f>D371-D366</f>
        <v>0.52717438128159078</v>
      </c>
      <c r="M366" s="302">
        <f>F371-F366</f>
        <v>0.4000896709664854</v>
      </c>
      <c r="N366" s="302">
        <f>SUM(K366:M366)</f>
        <v>2.6469284490282723</v>
      </c>
    </row>
    <row r="367" spans="1:14" x14ac:dyDescent="0.2">
      <c r="A367" s="282" t="s">
        <v>365</v>
      </c>
      <c r="B367" s="302">
        <f>'Ind T6'!L152</f>
        <v>10.624643338785296</v>
      </c>
      <c r="C367" s="299" t="str">
        <f>CONCATENATE("(",ROUND((B367/$H368)*100,1),")")</f>
        <v>(19.3)</v>
      </c>
      <c r="D367" s="302">
        <f>'Ind T6'!M152</f>
        <v>9.817429378553431</v>
      </c>
      <c r="E367" s="299" t="str">
        <f>CONCATENATE("(",ROUND((D367/$H368)*100,1),")")</f>
        <v>(17.8)</v>
      </c>
      <c r="F367" s="302">
        <f>'Ind T6'!N152</f>
        <v>5.8260032803682442</v>
      </c>
      <c r="G367" s="299" t="str">
        <f>CONCATENATE("(",ROUND((F367/$H368)*100,1),")")</f>
        <v>(10.6)</v>
      </c>
      <c r="H367" s="302">
        <f t="shared" ref="H367" si="275">SUM(B367,D367,F367)</f>
        <v>26.268075997706969</v>
      </c>
      <c r="I367" s="299" t="str">
        <f>CONCATENATE("(",ROUND((H367/$H368)*100,1),")")</f>
        <v>(47.7)</v>
      </c>
      <c r="K367" s="302">
        <f t="shared" ref="K367:K368" si="276">B372-B367</f>
        <v>1.2212639322327217</v>
      </c>
      <c r="L367" s="302">
        <f t="shared" ref="L367:L368" si="277">D372-D367</f>
        <v>0.73278877377629037</v>
      </c>
      <c r="M367" s="302">
        <f t="shared" ref="M367:M368" si="278">F372-F367</f>
        <v>0.44901884496279365</v>
      </c>
      <c r="N367" s="302">
        <f t="shared" ref="N367:N368" si="279">SUM(K367:M367)</f>
        <v>2.4030715509718057</v>
      </c>
    </row>
    <row r="368" spans="1:14" x14ac:dyDescent="0.2">
      <c r="A368" s="282" t="s">
        <v>363</v>
      </c>
      <c r="B368" s="302">
        <f>SUM(B366:B367)</f>
        <v>28.683300346288554</v>
      </c>
      <c r="C368" s="299" t="str">
        <f>CONCATENATE("(",ROUND((B368/$H368)*100,1),")")</f>
        <v>(52)</v>
      </c>
      <c r="D368" s="302">
        <f>SUM(D366:D367)</f>
        <v>15.481320211467191</v>
      </c>
      <c r="E368" s="299" t="str">
        <f>CONCATENATE("(",ROUND((D368/$H368)*100,1),")")</f>
        <v>(28.1)</v>
      </c>
      <c r="F368" s="302">
        <f>SUM(F366:F367)</f>
        <v>10.951379442244203</v>
      </c>
      <c r="G368" s="299" t="str">
        <f>CONCATENATE("(",ROUND((F368/$H368)*100,1),")")</f>
        <v>(19.9)</v>
      </c>
      <c r="H368" s="302">
        <f>SUM(H366:H367)</f>
        <v>55.115999999999943</v>
      </c>
      <c r="I368" s="299" t="str">
        <f>CONCATENATE("(",ROUND((H368/$H368)*100,1),")")</f>
        <v>(100)</v>
      </c>
      <c r="K368" s="302">
        <f t="shared" si="276"/>
        <v>2.940928329012916</v>
      </c>
      <c r="L368" s="302">
        <f t="shared" si="277"/>
        <v>1.2599631550578803</v>
      </c>
      <c r="M368" s="302">
        <f t="shared" si="278"/>
        <v>0.84910851592927905</v>
      </c>
      <c r="N368" s="302">
        <f t="shared" si="279"/>
        <v>5.0500000000000753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19.778321404283453</v>
      </c>
      <c r="C371" s="299" t="str">
        <f>CONCATENATE("(",ROUND((B371/$H373)*100,1),")")</f>
        <v>(32.9)</v>
      </c>
      <c r="D371" s="302">
        <f>'Ind T6'!R153</f>
        <v>6.1910652141953504</v>
      </c>
      <c r="E371" s="299" t="str">
        <f>CONCATENATE("(",ROUND((D371/$H373)*100,1),")")</f>
        <v>(10.3)</v>
      </c>
      <c r="F371" s="302">
        <f>'Ind T6'!S153</f>
        <v>5.5254658328424444</v>
      </c>
      <c r="G371" s="299" t="str">
        <f>CONCATENATE("(",ROUND((F371/$H373)*100,1),")")</f>
        <v>(9.2)</v>
      </c>
      <c r="H371" s="302">
        <f>SUM(B371,D371,F371)</f>
        <v>31.49485245132125</v>
      </c>
      <c r="I371" s="299" t="str">
        <f>CONCATENATE("(",ROUND((H371/$H373)*100,1),")")</f>
        <v>(52.3)</v>
      </c>
      <c r="K371" s="302">
        <f>B376-B371</f>
        <v>1.6439102946899986</v>
      </c>
      <c r="L371" s="302">
        <f>D376-D371</f>
        <v>0.45287923565633736</v>
      </c>
      <c r="M371" s="302">
        <f>F376-F371</f>
        <v>0.47857045380507213</v>
      </c>
      <c r="N371" s="302">
        <f>SUM(K371:M371)</f>
        <v>2.5753599841514081</v>
      </c>
    </row>
    <row r="372" spans="1:14" x14ac:dyDescent="0.2">
      <c r="A372" s="282" t="s">
        <v>365</v>
      </c>
      <c r="B372" s="302">
        <f>'Ind T6'!Q152</f>
        <v>11.845907271018017</v>
      </c>
      <c r="C372" s="299" t="str">
        <f>CONCATENATE("(",ROUND((B372/$H373)*100,1),")")</f>
        <v>(19.7)</v>
      </c>
      <c r="D372" s="302">
        <f>'Ind T6'!R152</f>
        <v>10.550218152329721</v>
      </c>
      <c r="E372" s="299" t="str">
        <f>CONCATENATE("(",ROUND((D372/$H373)*100,1),")")</f>
        <v>(17.5)</v>
      </c>
      <c r="F372" s="302">
        <f>'Ind T6'!S152</f>
        <v>6.2750221253310379</v>
      </c>
      <c r="G372" s="299" t="str">
        <f>CONCATENATE("(",ROUND((F372/$H373)*100,1),")")</f>
        <v>(10.4)</v>
      </c>
      <c r="H372" s="302">
        <f t="shared" ref="H372" si="280">SUM(B372,D372,F372)</f>
        <v>28.671147548678778</v>
      </c>
      <c r="I372" s="299" t="str">
        <f>CONCATENATE("(",ROUND((H372/$H373)*100,1),")")</f>
        <v>(47.7)</v>
      </c>
      <c r="K372" s="302">
        <f t="shared" ref="K372:K373" si="281">B377-B372</f>
        <v>1.2705776560972009</v>
      </c>
      <c r="L372" s="302">
        <f t="shared" ref="L372:L373" si="282">D377-D372</f>
        <v>0.48656524443993376</v>
      </c>
      <c r="M372" s="302">
        <f t="shared" ref="M372:M373" si="283">F377-F372</f>
        <v>0.58249711531138271</v>
      </c>
      <c r="N372" s="302">
        <f t="shared" ref="N372:N373" si="284">SUM(K372:M372)</f>
        <v>2.3396400158485173</v>
      </c>
    </row>
    <row r="373" spans="1:14" x14ac:dyDescent="0.2">
      <c r="A373" s="282" t="s">
        <v>363</v>
      </c>
      <c r="B373" s="302">
        <f>SUM(B371:B372)</f>
        <v>31.62422867530147</v>
      </c>
      <c r="C373" s="299" t="str">
        <f>CONCATENATE("(",ROUND((B373/$H373)*100,1),")")</f>
        <v>(52.6)</v>
      </c>
      <c r="D373" s="302">
        <f>SUM(D371:D372)</f>
        <v>16.741283366525071</v>
      </c>
      <c r="E373" s="299" t="str">
        <f>CONCATENATE("(",ROUND((D373/$H373)*100,1),")")</f>
        <v>(27.8)</v>
      </c>
      <c r="F373" s="302">
        <f>SUM(F371:F372)</f>
        <v>11.800487958173482</v>
      </c>
      <c r="G373" s="299" t="str">
        <f>CONCATENATE("(",ROUND((F373/$H373)*100,1),")")</f>
        <v>(19.6)</v>
      </c>
      <c r="H373" s="302">
        <f>SUM(H371:H372)</f>
        <v>60.166000000000025</v>
      </c>
      <c r="I373" s="299" t="str">
        <f>CONCATENATE("(",ROUND((H373/$H373)*100,1),")")</f>
        <v>(100)</v>
      </c>
      <c r="K373" s="302">
        <f t="shared" si="281"/>
        <v>2.9144879507872012</v>
      </c>
      <c r="L373" s="302">
        <f t="shared" si="282"/>
        <v>0.93944448009627379</v>
      </c>
      <c r="M373" s="302">
        <f t="shared" si="283"/>
        <v>1.0610675691164548</v>
      </c>
      <c r="N373" s="302">
        <f t="shared" si="284"/>
        <v>4.9149999999999299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21.422231698973452</v>
      </c>
      <c r="C376" s="299" t="str">
        <f>CONCATENATE("(",ROUND((B376/$H378)*100,1),")")</f>
        <v>(32.9)</v>
      </c>
      <c r="D376" s="302">
        <f>'Ind T6'!W153</f>
        <v>6.6439444498516878</v>
      </c>
      <c r="E376" s="299" t="str">
        <f>CONCATENATE("(",ROUND((D376/$H378)*100,1),")")</f>
        <v>(10.2)</v>
      </c>
      <c r="F376" s="302">
        <f>'Ind T6'!X153</f>
        <v>6.0040362866475165</v>
      </c>
      <c r="G376" s="299" t="str">
        <f>CONCATENATE("(",ROUND((F376/$H378)*100,1),")")</f>
        <v>(9.2)</v>
      </c>
      <c r="H376" s="302">
        <f>SUM(B376,D376,F376)</f>
        <v>34.070212435472655</v>
      </c>
      <c r="I376" s="299" t="str">
        <f>CONCATENATE("(",ROUND((H376/$H378)*100,1),")")</f>
        <v>(52.4)</v>
      </c>
      <c r="K376" s="302">
        <f>B376-B366</f>
        <v>3.3635746914701947</v>
      </c>
      <c r="L376" s="302">
        <f>D376-D366</f>
        <v>0.98005361693792814</v>
      </c>
      <c r="M376" s="302">
        <f>F376-F366</f>
        <v>0.87866012477155753</v>
      </c>
      <c r="N376" s="302">
        <f>SUM(K376:M376)</f>
        <v>5.2222884331796804</v>
      </c>
    </row>
    <row r="377" spans="1:14" x14ac:dyDescent="0.2">
      <c r="A377" s="282" t="s">
        <v>365</v>
      </c>
      <c r="B377" s="302">
        <f>'Ind T6'!V152</f>
        <v>13.116484927115218</v>
      </c>
      <c r="C377" s="299" t="str">
        <f>CONCATENATE("(",ROUND((B377/$H378)*100,1),")")</f>
        <v>(20.2)</v>
      </c>
      <c r="D377" s="302">
        <f>'Ind T6'!W152</f>
        <v>11.036783396769655</v>
      </c>
      <c r="E377" s="299" t="str">
        <f>CONCATENATE("(",ROUND((D377/$H378)*100,1),")")</f>
        <v>(17)</v>
      </c>
      <c r="F377" s="302">
        <f>'Ind T6'!X152</f>
        <v>6.8575192406424206</v>
      </c>
      <c r="G377" s="299" t="str">
        <f>CONCATENATE("(",ROUND((F377/$H378)*100,1),")")</f>
        <v>(10.5)</v>
      </c>
      <c r="H377" s="302">
        <f t="shared" ref="H377" si="285">SUM(B377,D377,F377)</f>
        <v>31.010787564527295</v>
      </c>
      <c r="I377" s="299" t="str">
        <f>CONCATENATE("(",ROUND((H377/$H378)*100,1),")")</f>
        <v>(47.6)</v>
      </c>
      <c r="K377" s="302">
        <f t="shared" ref="K377:K378" si="286">B377-B367</f>
        <v>2.4918415883299225</v>
      </c>
      <c r="L377" s="302">
        <f t="shared" ref="L377:L378" si="287">D377-D367</f>
        <v>1.2193540182162241</v>
      </c>
      <c r="M377" s="302">
        <f t="shared" ref="M377:M378" si="288">F377-F367</f>
        <v>1.0315159602741764</v>
      </c>
      <c r="N377" s="302">
        <f t="shared" ref="N377:N378" si="289">SUM(K377:M377)</f>
        <v>4.742711566820323</v>
      </c>
    </row>
    <row r="378" spans="1:14" x14ac:dyDescent="0.2">
      <c r="A378" s="282" t="s">
        <v>363</v>
      </c>
      <c r="B378" s="302">
        <f>SUM(B376:B377)</f>
        <v>34.538716626088672</v>
      </c>
      <c r="C378" s="299" t="str">
        <f>CONCATENATE("(",ROUND((B378/$H378)*100,1),")")</f>
        <v>(53.1)</v>
      </c>
      <c r="D378" s="302">
        <f>SUM(D376:D377)</f>
        <v>17.680727846621345</v>
      </c>
      <c r="E378" s="299" t="str">
        <f>CONCATENATE("(",ROUND((D378/$H378)*100,1),")")</f>
        <v>(27.2)</v>
      </c>
      <c r="F378" s="302">
        <f>SUM(F376:F377)</f>
        <v>12.861555527289937</v>
      </c>
      <c r="G378" s="299" t="str">
        <f>CONCATENATE("(",ROUND((F378/$H378)*100,1),")")</f>
        <v>(19.8)</v>
      </c>
      <c r="H378" s="302">
        <f>SUM(H376:H377)</f>
        <v>65.080999999999946</v>
      </c>
      <c r="I378" s="299" t="str">
        <f>CONCATENATE("(",ROUND((H378/$H378)*100,1),")")</f>
        <v>(100)</v>
      </c>
      <c r="K378" s="302">
        <f t="shared" si="286"/>
        <v>5.8554162798001173</v>
      </c>
      <c r="L378" s="302">
        <f t="shared" si="287"/>
        <v>2.1994076351541541</v>
      </c>
      <c r="M378" s="302">
        <f t="shared" si="288"/>
        <v>1.9101760850457339</v>
      </c>
      <c r="N378" s="302">
        <f t="shared" si="289"/>
        <v>9.9650000000000052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17.981291158453104</v>
      </c>
      <c r="C387" s="299" t="str">
        <f>CONCATENATE("(",ROUND((B387/$H389)*100,1),")")</f>
        <v>(36.1)</v>
      </c>
      <c r="D387" s="302">
        <f>'Ind T6'!M162</f>
        <v>2.915526823767872</v>
      </c>
      <c r="E387" s="299" t="str">
        <f>CONCATENATE("(",ROUND((D387/$H389)*100,1),")")</f>
        <v>(5.9)</v>
      </c>
      <c r="F387" s="302">
        <f>'Ind T6'!N162</f>
        <v>1.6490391566416678</v>
      </c>
      <c r="G387" s="299" t="str">
        <f>CONCATENATE("(",ROUND((F387/$H389)*100,1),")")</f>
        <v>(3.3)</v>
      </c>
      <c r="H387" s="302">
        <f>SUM(B387,D387,F387)</f>
        <v>22.545857138862644</v>
      </c>
      <c r="I387" s="299" t="str">
        <f>CONCATENATE("(",ROUND((H387/$H389)*100,1),")")</f>
        <v>(45.3)</v>
      </c>
      <c r="K387" s="302">
        <f>B392-B387</f>
        <v>-0.22256265132783426</v>
      </c>
      <c r="L387" s="302">
        <f>D392-D387</f>
        <v>0.18141420303658551</v>
      </c>
      <c r="M387" s="302">
        <f>F392-F387</f>
        <v>1.4657253789715163E-2</v>
      </c>
      <c r="N387" s="302">
        <f>SUM(K387:M387)</f>
        <v>-2.6491194501533588E-2</v>
      </c>
    </row>
    <row r="388" spans="1:14" x14ac:dyDescent="0.2">
      <c r="A388" s="282" t="s">
        <v>365</v>
      </c>
      <c r="B388" s="302">
        <f>'Ind T6'!L161</f>
        <v>13.724777393177135</v>
      </c>
      <c r="C388" s="299" t="str">
        <f>CONCATENATE("(",ROUND((B388/$H389)*100,1),")")</f>
        <v>(27.6)</v>
      </c>
      <c r="D388" s="302">
        <f>'Ind T6'!M161</f>
        <v>12.175832353799843</v>
      </c>
      <c r="E388" s="299" t="str">
        <f>CONCATENATE("(",ROUND((D388/$H389)*100,1),")")</f>
        <v>(24.5)</v>
      </c>
      <c r="F388" s="302">
        <f>'Ind T6'!N161</f>
        <v>1.324533114160386</v>
      </c>
      <c r="G388" s="299" t="str">
        <f>CONCATENATE("(",ROUND((F388/$H389)*100,1),")")</f>
        <v>(2.7)</v>
      </c>
      <c r="H388" s="302">
        <f t="shared" ref="H388" si="290">SUM(B388,D388,F388)</f>
        <v>27.22514286113736</v>
      </c>
      <c r="I388" s="299" t="str">
        <f>CONCATENATE("(",ROUND((H388/$H389)*100,1),")")</f>
        <v>(54.7)</v>
      </c>
      <c r="K388" s="302">
        <f t="shared" ref="K388:K389" si="291">B393-B388</f>
        <v>0.10886479346038413</v>
      </c>
      <c r="L388" s="302">
        <f t="shared" ref="L388:L389" si="292">D393-D388</f>
        <v>0.12219060099933898</v>
      </c>
      <c r="M388" s="302">
        <f t="shared" ref="M388:M389" si="293">F393-F388</f>
        <v>1.2435800041732836E-2</v>
      </c>
      <c r="N388" s="302">
        <f t="shared" ref="N388:N389" si="294">SUM(K388:M388)</f>
        <v>0.24349119450145595</v>
      </c>
    </row>
    <row r="389" spans="1:14" x14ac:dyDescent="0.2">
      <c r="A389" s="282" t="s">
        <v>363</v>
      </c>
      <c r="B389" s="302">
        <f>SUM(B387:B388)</f>
        <v>31.706068551630239</v>
      </c>
      <c r="C389" s="299" t="str">
        <f>CONCATENATE("(",ROUND((B389/$H389)*100,1),")")</f>
        <v>(63.7)</v>
      </c>
      <c r="D389" s="302">
        <f>SUM(D387:D388)</f>
        <v>15.091359177567714</v>
      </c>
      <c r="E389" s="299" t="str">
        <f>CONCATENATE("(",ROUND((D389/$H389)*100,1),")")</f>
        <v>(30.3)</v>
      </c>
      <c r="F389" s="302">
        <f>SUM(F387:F388)</f>
        <v>2.9735722708020536</v>
      </c>
      <c r="G389" s="299" t="str">
        <f>CONCATENATE("(",ROUND((F389/$H389)*100,1),")")</f>
        <v>(6)</v>
      </c>
      <c r="H389" s="302">
        <f>SUM(H387:H388)</f>
        <v>49.771000000000001</v>
      </c>
      <c r="I389" s="299" t="str">
        <f>CONCATENATE("(",ROUND((H389/$H389)*100,1),")")</f>
        <v>(100)</v>
      </c>
      <c r="K389" s="302">
        <f t="shared" si="291"/>
        <v>-0.11369785786745013</v>
      </c>
      <c r="L389" s="302">
        <f t="shared" si="292"/>
        <v>0.30360480403592405</v>
      </c>
      <c r="M389" s="302">
        <f t="shared" si="293"/>
        <v>2.7093053831448444E-2</v>
      </c>
      <c r="N389" s="302">
        <f t="shared" si="294"/>
        <v>0.21699999999992237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17.758728507125269</v>
      </c>
      <c r="C392" s="299" t="str">
        <f>CONCATENATE("(",ROUND((B392/$H394)*100,1),")")</f>
        <v>(35.5)</v>
      </c>
      <c r="D392" s="302">
        <f>'Ind T6'!R162</f>
        <v>3.0969410268044575</v>
      </c>
      <c r="E392" s="299" t="str">
        <f>CONCATENATE("(",ROUND((D392/$H394)*100,1),")")</f>
        <v>(6.2)</v>
      </c>
      <c r="F392" s="302">
        <f>'Ind T6'!S162</f>
        <v>1.6636964104313829</v>
      </c>
      <c r="G392" s="299" t="str">
        <f>CONCATENATE("(",ROUND((F392/$H394)*100,1),")")</f>
        <v>(3.3)</v>
      </c>
      <c r="H392" s="302">
        <f>SUM(B392,D392,F392)</f>
        <v>22.519365944361112</v>
      </c>
      <c r="I392" s="299" t="str">
        <f>CONCATENATE("(",ROUND((H392/$H394)*100,1),")")</f>
        <v>(45)</v>
      </c>
      <c r="K392" s="302">
        <f>B397-B392</f>
        <v>-0.56644896964647984</v>
      </c>
      <c r="L392" s="302">
        <f>D397-D392</f>
        <v>0.3512666961620905</v>
      </c>
      <c r="M392" s="302">
        <f>F397-F392</f>
        <v>3.34616452654386E-2</v>
      </c>
      <c r="N392" s="302">
        <f>SUM(K392:M392)</f>
        <v>-0.18172062821895074</v>
      </c>
    </row>
    <row r="393" spans="1:14" x14ac:dyDescent="0.2">
      <c r="A393" s="282" t="s">
        <v>365</v>
      </c>
      <c r="B393" s="302">
        <f>'Ind T6'!Q161</f>
        <v>13.833642186637519</v>
      </c>
      <c r="C393" s="299" t="str">
        <f>CONCATENATE("(",ROUND((B393/$H394)*100,1),")")</f>
        <v>(27.7)</v>
      </c>
      <c r="D393" s="302">
        <f>'Ind T6'!R161</f>
        <v>12.298022954799182</v>
      </c>
      <c r="E393" s="299" t="str">
        <f>CONCATENATE("(",ROUND((D393/$H394)*100,1),")")</f>
        <v>(24.6)</v>
      </c>
      <c r="F393" s="302">
        <f>'Ind T6'!S161</f>
        <v>1.3369689142021188</v>
      </c>
      <c r="G393" s="299" t="str">
        <f>CONCATENATE("(",ROUND((F393/$H394)*100,1),")")</f>
        <v>(2.7)</v>
      </c>
      <c r="H393" s="302">
        <f t="shared" ref="H393" si="295">SUM(B393,D393,F393)</f>
        <v>27.468634055638816</v>
      </c>
      <c r="I393" s="299" t="str">
        <f>CONCATENATE("(",ROUND((H393/$H394)*100,1),")")</f>
        <v>(55)</v>
      </c>
      <c r="K393" s="302">
        <f t="shared" ref="K393:K394" si="296">B398-B393</f>
        <v>0.12770691969115866</v>
      </c>
      <c r="L393" s="302">
        <f t="shared" ref="L393:L394" si="297">D398-D393</f>
        <v>0.11886099544028284</v>
      </c>
      <c r="M393" s="302">
        <f t="shared" ref="M393:M394" si="298">F398-F393</f>
        <v>2.3152713087475352E-2</v>
      </c>
      <c r="N393" s="302">
        <f t="shared" ref="N393:N394" si="299">SUM(K393:M393)</f>
        <v>0.26972062821891685</v>
      </c>
    </row>
    <row r="394" spans="1:14" x14ac:dyDescent="0.2">
      <c r="A394" s="282" t="s">
        <v>363</v>
      </c>
      <c r="B394" s="302">
        <f>SUM(B392:B393)</f>
        <v>31.592370693762788</v>
      </c>
      <c r="C394" s="299" t="str">
        <f>CONCATENATE("(",ROUND((B394/$H394)*100,1),")")</f>
        <v>(63.2)</v>
      </c>
      <c r="D394" s="302">
        <f>SUM(D392:D393)</f>
        <v>15.394963981603638</v>
      </c>
      <c r="E394" s="299" t="str">
        <f>CONCATENATE("(",ROUND((D394/$H394)*100,1),")")</f>
        <v>(30.8)</v>
      </c>
      <c r="F394" s="302">
        <f>SUM(F392:F393)</f>
        <v>3.000665324633502</v>
      </c>
      <c r="G394" s="299" t="str">
        <f>CONCATENATE("(",ROUND((F394/$H394)*100,1),")")</f>
        <v>(6)</v>
      </c>
      <c r="H394" s="302">
        <f>SUM(H392:H393)</f>
        <v>49.987999999999928</v>
      </c>
      <c r="I394" s="299" t="str">
        <f>CONCATENATE("(",ROUND((H394/$H394)*100,1),")")</f>
        <v>(100)</v>
      </c>
      <c r="K394" s="302">
        <f t="shared" si="296"/>
        <v>-0.43874204995532295</v>
      </c>
      <c r="L394" s="302">
        <f t="shared" si="297"/>
        <v>0.47012769160237511</v>
      </c>
      <c r="M394" s="302">
        <f t="shared" si="298"/>
        <v>5.661435835291373E-2</v>
      </c>
      <c r="N394" s="302">
        <f t="shared" si="299"/>
        <v>8.7999999999965883E-2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17.19227953747879</v>
      </c>
      <c r="C397" s="299" t="str">
        <f>CONCATENATE("(",ROUND((B397/$H399)*100,1),")")</f>
        <v>(34.3)</v>
      </c>
      <c r="D397" s="302">
        <f>'Ind T6'!W162</f>
        <v>3.448207722966548</v>
      </c>
      <c r="E397" s="299" t="str">
        <f>CONCATENATE("(",ROUND((D397/$H399)*100,1),")")</f>
        <v>(6.9)</v>
      </c>
      <c r="F397" s="302">
        <f>'Ind T6'!X162</f>
        <v>1.6971580556968215</v>
      </c>
      <c r="G397" s="299" t="str">
        <f>CONCATENATE("(",ROUND((F397/$H399)*100,1),")")</f>
        <v>(3.4)</v>
      </c>
      <c r="H397" s="302">
        <f>SUM(B397,D397,F397)</f>
        <v>22.337645316142158</v>
      </c>
      <c r="I397" s="299" t="str">
        <f>CONCATENATE("(",ROUND((H397/$H399)*100,1),")")</f>
        <v>(44.6)</v>
      </c>
      <c r="K397" s="302">
        <f>B397-B387</f>
        <v>-0.7890116209743141</v>
      </c>
      <c r="L397" s="302">
        <f>D397-D387</f>
        <v>0.53268089919867601</v>
      </c>
      <c r="M397" s="302">
        <f>F397-F387</f>
        <v>4.8118899055153763E-2</v>
      </c>
      <c r="N397" s="302">
        <f>SUM(K397:M397)</f>
        <v>-0.20821182272048433</v>
      </c>
    </row>
    <row r="398" spans="1:14" x14ac:dyDescent="0.2">
      <c r="A398" s="282" t="s">
        <v>365</v>
      </c>
      <c r="B398" s="302">
        <f>'Ind T6'!V161</f>
        <v>13.961349106328678</v>
      </c>
      <c r="C398" s="299" t="str">
        <f>CONCATENATE("(",ROUND((B398/$H399)*100,1),")")</f>
        <v>(27.9)</v>
      </c>
      <c r="D398" s="302">
        <f>'Ind T6'!W161</f>
        <v>12.416883950239464</v>
      </c>
      <c r="E398" s="299" t="str">
        <f>CONCATENATE("(",ROUND((D398/$H399)*100,1),")")</f>
        <v>(24.8)</v>
      </c>
      <c r="F398" s="302">
        <f>'Ind T6'!X161</f>
        <v>1.3601216272895942</v>
      </c>
      <c r="G398" s="299" t="str">
        <f>CONCATENATE("(",ROUND((F398/$H399)*100,1),")")</f>
        <v>(2.7)</v>
      </c>
      <c r="H398" s="302">
        <f t="shared" ref="H398" si="300">SUM(B398,D398,F398)</f>
        <v>27.738354683857736</v>
      </c>
      <c r="I398" s="299" t="str">
        <f>CONCATENATE("(",ROUND((H398/$H399)*100,1),")")</f>
        <v>(55.4)</v>
      </c>
      <c r="K398" s="302">
        <f t="shared" ref="K398:K399" si="301">B398-B388</f>
        <v>0.2365717131515428</v>
      </c>
      <c r="L398" s="302">
        <f t="shared" ref="L398:L399" si="302">D398-D388</f>
        <v>0.24105159643962182</v>
      </c>
      <c r="M398" s="302">
        <f t="shared" ref="M398:M399" si="303">F398-F388</f>
        <v>3.5588513129208188E-2</v>
      </c>
      <c r="N398" s="302">
        <f t="shared" ref="N398:N399" si="304">SUM(K398:M398)</f>
        <v>0.5132118227203728</v>
      </c>
    </row>
    <row r="399" spans="1:14" x14ac:dyDescent="0.2">
      <c r="A399" s="282" t="s">
        <v>363</v>
      </c>
      <c r="B399" s="302">
        <f>SUM(B397:B398)</f>
        <v>31.153628643807465</v>
      </c>
      <c r="C399" s="299" t="str">
        <f>CONCATENATE("(",ROUND((B399/$H399)*100,1),")")</f>
        <v>(62.2)</v>
      </c>
      <c r="D399" s="302">
        <f>SUM(D397:D398)</f>
        <v>15.865091673206013</v>
      </c>
      <c r="E399" s="299" t="str">
        <f>CONCATENATE("(",ROUND((D399/$H399)*100,1),")")</f>
        <v>(31.7)</v>
      </c>
      <c r="F399" s="302">
        <f>SUM(F397:F398)</f>
        <v>3.0572796829864157</v>
      </c>
      <c r="G399" s="299" t="str">
        <f>CONCATENATE("(",ROUND((F399/$H399)*100,1),")")</f>
        <v>(6.1)</v>
      </c>
      <c r="H399" s="302">
        <f>SUM(H397:H398)</f>
        <v>50.075999999999894</v>
      </c>
      <c r="I399" s="299" t="str">
        <f>CONCATENATE("(",ROUND((H399/$H399)*100,1),")")</f>
        <v>(100)</v>
      </c>
      <c r="K399" s="302">
        <f t="shared" si="301"/>
        <v>-0.55243990782277308</v>
      </c>
      <c r="L399" s="302">
        <f t="shared" si="302"/>
        <v>0.77373249563829916</v>
      </c>
      <c r="M399" s="302">
        <f t="shared" si="303"/>
        <v>8.3707412184362173E-2</v>
      </c>
      <c r="N399" s="302">
        <f t="shared" si="304"/>
        <v>0.30499999999988825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10.598031560545095</v>
      </c>
      <c r="C408" s="299" t="str">
        <f>CONCATENATE("(",ROUND((B408/$H410)*100,1),")")</f>
        <v>(17.8)</v>
      </c>
      <c r="D408" s="302">
        <f>'Ind T6'!M171</f>
        <v>4.2287046956974654</v>
      </c>
      <c r="E408" s="299" t="str">
        <f>CONCATENATE("(",ROUND((D408/$H410)*100,1),")")</f>
        <v>(7.1)</v>
      </c>
      <c r="F408" s="302">
        <f>'Ind T6'!N171</f>
        <v>1.1106978659833124</v>
      </c>
      <c r="G408" s="299" t="str">
        <f>CONCATENATE("(",ROUND((F408/$H410)*100,1),")")</f>
        <v>(1.9)</v>
      </c>
      <c r="H408" s="302">
        <f>SUM(B408,D408,F408)</f>
        <v>15.937434122225874</v>
      </c>
      <c r="I408" s="299" t="str">
        <f>CONCATENATE("(",ROUND((H408/$H410)*100,1),")")</f>
        <v>(26.8)</v>
      </c>
      <c r="K408" s="302">
        <f>B413-B408</f>
        <v>0.12196156445173578</v>
      </c>
      <c r="L408" s="302">
        <f>D413-D408</f>
        <v>0.16340211687053063</v>
      </c>
      <c r="M408" s="302">
        <f>F413-F408</f>
        <v>4.9787205045896066E-2</v>
      </c>
      <c r="N408" s="302">
        <f>SUM(K408:M408)</f>
        <v>0.33515088636816248</v>
      </c>
    </row>
    <row r="409" spans="1:14" x14ac:dyDescent="0.2">
      <c r="A409" s="282" t="s">
        <v>365</v>
      </c>
      <c r="B409" s="302">
        <f>'Ind T6'!L170</f>
        <v>15.277005904216098</v>
      </c>
      <c r="C409" s="299" t="str">
        <f>CONCATENATE("(",ROUND((B409/$H410)*100,1),")")</f>
        <v>(25.7)</v>
      </c>
      <c r="D409" s="302">
        <f>'Ind T6'!M170</f>
        <v>23.996131457655707</v>
      </c>
      <c r="E409" s="299" t="str">
        <f>CONCATENATE("(",ROUND((D409/$H410)*100,1),")")</f>
        <v>(40.4)</v>
      </c>
      <c r="F409" s="302">
        <f>'Ind T6'!N170</f>
        <v>4.1754285159023175</v>
      </c>
      <c r="G409" s="299" t="str">
        <f>CONCATENATE("(",ROUND((F409/$H410)*100,1),")")</f>
        <v>(7)</v>
      </c>
      <c r="H409" s="302">
        <f t="shared" ref="H409" si="305">SUM(B409,D409,F409)</f>
        <v>43.448565877774122</v>
      </c>
      <c r="I409" s="299" t="str">
        <f>CONCATENATE("(",ROUND((H409/$H410)*100,1),")")</f>
        <v>(73.2)</v>
      </c>
      <c r="K409" s="302">
        <f t="shared" ref="K409:K410" si="306">B414-B409</f>
        <v>0.72830396365711714</v>
      </c>
      <c r="L409" s="302">
        <f t="shared" ref="L409:L410" si="307">D414-D409</f>
        <v>6.7966037045763983E-2</v>
      </c>
      <c r="M409" s="302">
        <f t="shared" ref="M409:M410" si="308">F414-F409</f>
        <v>0.15157911292894966</v>
      </c>
      <c r="N409" s="302">
        <f t="shared" ref="N409:N410" si="309">SUM(K409:M409)</f>
        <v>0.94784911363183078</v>
      </c>
    </row>
    <row r="410" spans="1:14" x14ac:dyDescent="0.2">
      <c r="A410" s="282" t="s">
        <v>363</v>
      </c>
      <c r="B410" s="302">
        <f>SUM(B408:B409)</f>
        <v>25.875037464761192</v>
      </c>
      <c r="C410" s="299" t="str">
        <f>CONCATENATE("(",ROUND((B410/$H410)*100,1),")")</f>
        <v>(43.6)</v>
      </c>
      <c r="D410" s="302">
        <f>SUM(D408:D409)</f>
        <v>28.224836153353174</v>
      </c>
      <c r="E410" s="299" t="str">
        <f>CONCATENATE("(",ROUND((D410/$H410)*100,1),")")</f>
        <v>(47.5)</v>
      </c>
      <c r="F410" s="302">
        <f>SUM(F408:F409)</f>
        <v>5.2861263818856301</v>
      </c>
      <c r="G410" s="299" t="str">
        <f>CONCATENATE("(",ROUND((F410/$H410)*100,1),")")</f>
        <v>(8.9)</v>
      </c>
      <c r="H410" s="302">
        <f>SUM(H408:H409)</f>
        <v>59.385999999999996</v>
      </c>
      <c r="I410" s="299" t="str">
        <f>CONCATENATE("(",ROUND((H410/$H410)*100,1),")")</f>
        <v>(100)</v>
      </c>
      <c r="K410" s="302">
        <f t="shared" si="306"/>
        <v>0.85026552810885647</v>
      </c>
      <c r="L410" s="302">
        <f t="shared" si="307"/>
        <v>0.23136815391629284</v>
      </c>
      <c r="M410" s="302">
        <f t="shared" si="308"/>
        <v>0.20136631797484572</v>
      </c>
      <c r="N410" s="302">
        <f t="shared" si="309"/>
        <v>1.282999999999995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10.719993124996831</v>
      </c>
      <c r="C413" s="299" t="str">
        <f>CONCATENATE("(",ROUND((B413/$H415)*100,1),")")</f>
        <v>(17.7)</v>
      </c>
      <c r="D413" s="302">
        <f>'Ind T6'!R171</f>
        <v>4.3921068125679961</v>
      </c>
      <c r="E413" s="299" t="str">
        <f>CONCATENATE("(",ROUND((D413/$H415)*100,1),")")</f>
        <v>(7.2)</v>
      </c>
      <c r="F413" s="302">
        <f>'Ind T6'!S171</f>
        <v>1.1604850710292085</v>
      </c>
      <c r="G413" s="299" t="str">
        <f>CONCATENATE("(",ROUND((F413/$H415)*100,1),")")</f>
        <v>(1.9)</v>
      </c>
      <c r="H413" s="302">
        <f>SUM(B413,D413,F413)</f>
        <v>16.272585008594035</v>
      </c>
      <c r="I413" s="299" t="str">
        <f>CONCATENATE("(",ROUND((H413/$H415)*100,1),")")</f>
        <v>(26.8)</v>
      </c>
      <c r="K413" s="302">
        <f>B418-B413</f>
        <v>0.42425206278927341</v>
      </c>
      <c r="L413" s="302">
        <f>D418-D413</f>
        <v>0.39341817755591446</v>
      </c>
      <c r="M413" s="302">
        <f>F418-F413</f>
        <v>0.11524485577961441</v>
      </c>
      <c r="N413" s="302">
        <f>SUM(K413:M413)</f>
        <v>0.93291509612480228</v>
      </c>
    </row>
    <row r="414" spans="1:14" x14ac:dyDescent="0.2">
      <c r="A414" s="282" t="s">
        <v>365</v>
      </c>
      <c r="B414" s="302">
        <f>'Ind T6'!Q170</f>
        <v>16.005309867873216</v>
      </c>
      <c r="C414" s="299" t="str">
        <f>CONCATENATE("(",ROUND((B414/$H415)*100,1),")")</f>
        <v>(26.4)</v>
      </c>
      <c r="D414" s="302">
        <f>'Ind T6'!R170</f>
        <v>24.064097494701471</v>
      </c>
      <c r="E414" s="299" t="str">
        <f>CONCATENATE("(",ROUND((D414/$H415)*100,1),")")</f>
        <v>(39.7)</v>
      </c>
      <c r="F414" s="302">
        <f>'Ind T6'!S170</f>
        <v>4.3270076288312671</v>
      </c>
      <c r="G414" s="299" t="str">
        <f>CONCATENATE("(",ROUND((F414/$H415)*100,1),")")</f>
        <v>(7.1)</v>
      </c>
      <c r="H414" s="302">
        <f t="shared" ref="H414" si="310">SUM(B414,D414,F414)</f>
        <v>44.396414991405955</v>
      </c>
      <c r="I414" s="299" t="str">
        <f>CONCATENATE("(",ROUND((H414/$H415)*100,1),")")</f>
        <v>(73.2)</v>
      </c>
      <c r="K414" s="302">
        <f t="shared" ref="K414:K415" si="311">B419-B414</f>
        <v>1.8561393187632582</v>
      </c>
      <c r="L414" s="302">
        <f t="shared" ref="L414:L415" si="312">D419-D414</f>
        <v>0.48478455743032001</v>
      </c>
      <c r="M414" s="302">
        <f t="shared" ref="M414:M415" si="313">F419-F414</f>
        <v>0.29416102768161245</v>
      </c>
      <c r="N414" s="302">
        <f t="shared" ref="N414:N415" si="314">SUM(K414:M414)</f>
        <v>2.6350849038751907</v>
      </c>
    </row>
    <row r="415" spans="1:14" x14ac:dyDescent="0.2">
      <c r="A415" s="282" t="s">
        <v>363</v>
      </c>
      <c r="B415" s="302">
        <f>SUM(B413:B414)</f>
        <v>26.725302992870049</v>
      </c>
      <c r="C415" s="299" t="str">
        <f>CONCATENATE("(",ROUND((B415/$H415)*100,1),")")</f>
        <v>(44.1)</v>
      </c>
      <c r="D415" s="302">
        <f>SUM(D413:D414)</f>
        <v>28.456204307269466</v>
      </c>
      <c r="E415" s="299" t="str">
        <f>CONCATENATE("(",ROUND((D415/$H415)*100,1),")")</f>
        <v>(46.9)</v>
      </c>
      <c r="F415" s="302">
        <f>SUM(F413:F414)</f>
        <v>5.4874926998604758</v>
      </c>
      <c r="G415" s="299" t="str">
        <f>CONCATENATE("(",ROUND((F415/$H415)*100,1),")")</f>
        <v>(9)</v>
      </c>
      <c r="H415" s="302">
        <f>SUM(H413:H414)</f>
        <v>60.66899999999999</v>
      </c>
      <c r="I415" s="299" t="str">
        <f>CONCATENATE("(",ROUND((H415/$H415)*100,1),")")</f>
        <v>(100)</v>
      </c>
      <c r="K415" s="302">
        <f t="shared" si="311"/>
        <v>2.2803913815525299</v>
      </c>
      <c r="L415" s="302">
        <f t="shared" si="312"/>
        <v>0.87820273498623536</v>
      </c>
      <c r="M415" s="302">
        <f t="shared" si="313"/>
        <v>0.40940588346122642</v>
      </c>
      <c r="N415" s="302">
        <f t="shared" si="314"/>
        <v>3.5679999999999916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11.144245187786105</v>
      </c>
      <c r="C418" s="299" t="str">
        <f>CONCATENATE("(",ROUND((B418/$H420)*100,1),")")</f>
        <v>(17.3)</v>
      </c>
      <c r="D418" s="302">
        <f>'Ind T6'!W171</f>
        <v>4.7855249901239105</v>
      </c>
      <c r="E418" s="299" t="str">
        <f>CONCATENATE("(",ROUND((D418/$H420)*100,1),")")</f>
        <v>(7.4)</v>
      </c>
      <c r="F418" s="302">
        <f>'Ind T6'!X171</f>
        <v>1.2757299268088229</v>
      </c>
      <c r="G418" s="299" t="str">
        <f>CONCATENATE("(",ROUND((F418/$H420)*100,1),")")</f>
        <v>(2)</v>
      </c>
      <c r="H418" s="302">
        <f>SUM(B418,D418,F418)</f>
        <v>17.205500104718837</v>
      </c>
      <c r="I418" s="299" t="str">
        <f>CONCATENATE("(",ROUND((H418/$H420)*100,1),")")</f>
        <v>(26.8)</v>
      </c>
      <c r="K418" s="302">
        <f>B418-B408</f>
        <v>0.54621362724100919</v>
      </c>
      <c r="L418" s="302">
        <f>D418-D408</f>
        <v>0.55682029442644509</v>
      </c>
      <c r="M418" s="302">
        <f>F418-F408</f>
        <v>0.16503206082551047</v>
      </c>
      <c r="N418" s="302">
        <f>SUM(K418:M418)</f>
        <v>1.2680659824929648</v>
      </c>
    </row>
    <row r="419" spans="1:14" x14ac:dyDescent="0.2">
      <c r="A419" s="282" t="s">
        <v>365</v>
      </c>
      <c r="B419" s="302">
        <f>'Ind T6'!V170</f>
        <v>17.861449186636474</v>
      </c>
      <c r="C419" s="299" t="str">
        <f>CONCATENATE("(",ROUND((B419/$H420)*100,1),")")</f>
        <v>(27.8)</v>
      </c>
      <c r="D419" s="302">
        <f>'Ind T6'!W170</f>
        <v>24.548882052131791</v>
      </c>
      <c r="E419" s="299" t="str">
        <f>CONCATENATE("(",ROUND((D419/$H420)*100,1),")")</f>
        <v>(38.2)</v>
      </c>
      <c r="F419" s="302">
        <f>'Ind T6'!X170</f>
        <v>4.6211686565128796</v>
      </c>
      <c r="G419" s="299" t="str">
        <f>CONCATENATE("(",ROUND((F419/$H420)*100,1),")")</f>
        <v>(7.2)</v>
      </c>
      <c r="H419" s="302">
        <f t="shared" ref="H419" si="315">SUM(B419,D419,F419)</f>
        <v>47.031499895281144</v>
      </c>
      <c r="I419" s="299" t="str">
        <f>CONCATENATE("(",ROUND((H419/$H420)*100,1),")")</f>
        <v>(73.2)</v>
      </c>
      <c r="K419" s="302">
        <f t="shared" ref="K419:K420" si="316">B419-B409</f>
        <v>2.5844432824203754</v>
      </c>
      <c r="L419" s="302">
        <f t="shared" ref="L419:L420" si="317">D419-D409</f>
        <v>0.55275059447608399</v>
      </c>
      <c r="M419" s="302">
        <f t="shared" ref="M419:M420" si="318">F419-F409</f>
        <v>0.44574014061056211</v>
      </c>
      <c r="N419" s="302">
        <f t="shared" ref="N419:N420" si="319">SUM(K419:M419)</f>
        <v>3.5829340175070215</v>
      </c>
    </row>
    <row r="420" spans="1:14" x14ac:dyDescent="0.2">
      <c r="A420" s="282" t="s">
        <v>363</v>
      </c>
      <c r="B420" s="302">
        <f>SUM(B418:B419)</f>
        <v>29.005694374422578</v>
      </c>
      <c r="C420" s="299" t="str">
        <f>CONCATENATE("(",ROUND((B420/$H420)*100,1),")")</f>
        <v>(45.2)</v>
      </c>
      <c r="D420" s="302">
        <f>SUM(D418:D419)</f>
        <v>29.334407042255702</v>
      </c>
      <c r="E420" s="299" t="str">
        <f>CONCATENATE("(",ROUND((D420/$H420)*100,1),")")</f>
        <v>(45.7)</v>
      </c>
      <c r="F420" s="302">
        <f>SUM(F418:F419)</f>
        <v>5.8968985833217022</v>
      </c>
      <c r="G420" s="299" t="str">
        <f>CONCATENATE("(",ROUND((F420/$H420)*100,1),")")</f>
        <v>(9.2)</v>
      </c>
      <c r="H420" s="302">
        <f>SUM(H418:H419)</f>
        <v>64.236999999999981</v>
      </c>
      <c r="I420" s="299" t="str">
        <f>CONCATENATE("(",ROUND((H420/$H420)*100,1),")")</f>
        <v>(100)</v>
      </c>
      <c r="K420" s="302">
        <f t="shared" si="316"/>
        <v>3.1306569096613863</v>
      </c>
      <c r="L420" s="302">
        <f t="shared" si="317"/>
        <v>1.1095708889025282</v>
      </c>
      <c r="M420" s="302">
        <f t="shared" si="318"/>
        <v>0.61077220143607214</v>
      </c>
      <c r="N420" s="302">
        <f t="shared" si="319"/>
        <v>4.8509999999999867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10.894164535270024</v>
      </c>
      <c r="C429" s="299" t="str">
        <f>CONCATENATE("(",ROUND((B429/$H431)*100,1),")")</f>
        <v>(13)</v>
      </c>
      <c r="D429" s="302">
        <f>'Ind T6'!M180</f>
        <v>4.4186497077987834</v>
      </c>
      <c r="E429" s="299" t="str">
        <f>CONCATENATE("(",ROUND((D429/$H431)*100,1),")")</f>
        <v>(5.3)</v>
      </c>
      <c r="F429" s="302">
        <f>'Ind T6'!N180</f>
        <v>3.0326521266966595</v>
      </c>
      <c r="G429" s="299" t="str">
        <f>CONCATENATE("(",ROUND((F429/$H431)*100,1),")")</f>
        <v>(3.6)</v>
      </c>
      <c r="H429" s="302">
        <f>SUM(B429,D429,F429)</f>
        <v>18.345466369765468</v>
      </c>
      <c r="I429" s="299" t="str">
        <f>CONCATENATE("(",ROUND((H429/$H431)*100,1),")")</f>
        <v>(21.9)</v>
      </c>
      <c r="K429" s="302">
        <f>B434-B429</f>
        <v>1.1741747979714141</v>
      </c>
      <c r="L429" s="302">
        <f>D434-D429</f>
        <v>0.5494870725195824</v>
      </c>
      <c r="M429" s="302">
        <f>F434-F429</f>
        <v>0.21433265632030229</v>
      </c>
      <c r="N429" s="302">
        <f>SUM(K429:M429)</f>
        <v>1.9379945268112988</v>
      </c>
    </row>
    <row r="430" spans="1:14" x14ac:dyDescent="0.2">
      <c r="A430" s="282" t="s">
        <v>365</v>
      </c>
      <c r="B430" s="302">
        <f>'Ind T6'!L179</f>
        <v>28.657511921410048</v>
      </c>
      <c r="C430" s="299" t="str">
        <f>CONCATENATE("(",ROUND((B430/$H431)*100,1),")")</f>
        <v>(34.2)</v>
      </c>
      <c r="D430" s="302">
        <f>'Ind T6'!M179</f>
        <v>31.802385142095922</v>
      </c>
      <c r="E430" s="299" t="str">
        <f>CONCATENATE("(",ROUND((D430/$H431)*100,1),")")</f>
        <v>(37.9)</v>
      </c>
      <c r="F430" s="302">
        <f>'Ind T6'!N179</f>
        <v>5.1096365667285069</v>
      </c>
      <c r="G430" s="299" t="str">
        <f>CONCATENATE("(",ROUND((F430/$H431)*100,1),")")</f>
        <v>(6.1)</v>
      </c>
      <c r="H430" s="302">
        <f t="shared" ref="H430" si="320">SUM(B430,D430,F430)</f>
        <v>65.569533630234474</v>
      </c>
      <c r="I430" s="299" t="str">
        <f>CONCATENATE("(",ROUND((H430/$H431)*100,1),")")</f>
        <v>(78.1)</v>
      </c>
      <c r="K430" s="302">
        <f t="shared" ref="K430:K431" si="321">B435-B430</f>
        <v>3.7634497826227005</v>
      </c>
      <c r="L430" s="302">
        <f t="shared" ref="L430:L431" si="322">D435-D430</f>
        <v>2.1779763160984231</v>
      </c>
      <c r="M430" s="302">
        <f t="shared" ref="M430:M431" si="323">F435-F430</f>
        <v>0.82157937446760343</v>
      </c>
      <c r="N430" s="302">
        <f t="shared" ref="N430:N431" si="324">SUM(K430:M430)</f>
        <v>6.763005473188727</v>
      </c>
    </row>
    <row r="431" spans="1:14" x14ac:dyDescent="0.2">
      <c r="A431" s="282" t="s">
        <v>363</v>
      </c>
      <c r="B431" s="302">
        <f>SUM(B429:B430)</f>
        <v>39.55167645668007</v>
      </c>
      <c r="C431" s="299" t="str">
        <f>CONCATENATE("(",ROUND((B431/$H431)*100,1),")")</f>
        <v>(47.1)</v>
      </c>
      <c r="D431" s="302">
        <f>SUM(D429:D430)</f>
        <v>36.221034849894707</v>
      </c>
      <c r="E431" s="299" t="str">
        <f>CONCATENATE("(",ROUND((D431/$H431)*100,1),")")</f>
        <v>(43.2)</v>
      </c>
      <c r="F431" s="302">
        <f>SUM(F429:F430)</f>
        <v>8.1422886934251668</v>
      </c>
      <c r="G431" s="299" t="str">
        <f>CONCATENATE("(",ROUND((F431/$H431)*100,1),")")</f>
        <v>(9.7)</v>
      </c>
      <c r="H431" s="302">
        <f>SUM(H429:H430)</f>
        <v>83.914999999999935</v>
      </c>
      <c r="I431" s="299" t="str">
        <f>CONCATENATE("(",ROUND((H431/$H431)*100,1),")")</f>
        <v>(100)</v>
      </c>
      <c r="K431" s="302">
        <f t="shared" si="321"/>
        <v>4.9376245805941181</v>
      </c>
      <c r="L431" s="302">
        <f t="shared" si="322"/>
        <v>2.7274633886180055</v>
      </c>
      <c r="M431" s="302">
        <f t="shared" si="323"/>
        <v>1.0359120307879053</v>
      </c>
      <c r="N431" s="302">
        <f t="shared" si="324"/>
        <v>8.7010000000000289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12.068339333241438</v>
      </c>
      <c r="C434" s="299" t="str">
        <f>CONCATENATE("(",ROUND((B434/$H436)*100,1),")")</f>
        <v>(13)</v>
      </c>
      <c r="D434" s="302">
        <f>'Ind T6'!R180</f>
        <v>4.9681367803183658</v>
      </c>
      <c r="E434" s="299" t="str">
        <f>CONCATENATE("(",ROUND((D434/$H436)*100,1),")")</f>
        <v>(5.4)</v>
      </c>
      <c r="F434" s="302">
        <f>'Ind T6'!S180</f>
        <v>3.2469847830169618</v>
      </c>
      <c r="G434" s="299" t="str">
        <f>CONCATENATE("(",ROUND((F434/$H436)*100,1),")")</f>
        <v>(3.5)</v>
      </c>
      <c r="H434" s="302">
        <f>SUM(B434,D434,F434)</f>
        <v>20.283460896576766</v>
      </c>
      <c r="I434" s="299" t="str">
        <f>CONCATENATE("(",ROUND((H434/$H436)*100,1),")")</f>
        <v>(21.9)</v>
      </c>
      <c r="K434" s="302">
        <f>B439-B434</f>
        <v>1.9084094012741737</v>
      </c>
      <c r="L434" s="302">
        <f>D439-D434</f>
        <v>0.94351349082143265</v>
      </c>
      <c r="M434" s="302">
        <f>F439-F434</f>
        <v>0.21780398554009528</v>
      </c>
      <c r="N434" s="302">
        <f>SUM(K434:M434)</f>
        <v>3.0697268776357016</v>
      </c>
    </row>
    <row r="435" spans="1:14" x14ac:dyDescent="0.2">
      <c r="A435" s="282" t="s">
        <v>365</v>
      </c>
      <c r="B435" s="302">
        <f>'Ind T6'!Q179</f>
        <v>32.420961704032749</v>
      </c>
      <c r="C435" s="299" t="str">
        <f>CONCATENATE("(",ROUND((B435/$H436)*100,1),")")</f>
        <v>(35)</v>
      </c>
      <c r="D435" s="302">
        <f>'Ind T6'!R179</f>
        <v>33.980361458194345</v>
      </c>
      <c r="E435" s="299" t="str">
        <f>CONCATENATE("(",ROUND((D435/$H436)*100,1),")")</f>
        <v>(36.7)</v>
      </c>
      <c r="F435" s="302">
        <f>'Ind T6'!S179</f>
        <v>5.9312159411961103</v>
      </c>
      <c r="G435" s="299" t="str">
        <f>CONCATENATE("(",ROUND((F435/$H436)*100,1),")")</f>
        <v>(6.4)</v>
      </c>
      <c r="H435" s="302">
        <f t="shared" ref="H435" si="325">SUM(B435,D435,F435)</f>
        <v>72.332539103423215</v>
      </c>
      <c r="I435" s="299" t="str">
        <f>CONCATENATE("(",ROUND((H435/$H436)*100,1),")")</f>
        <v>(78.1)</v>
      </c>
      <c r="K435" s="302">
        <f t="shared" ref="K435:K436" si="326">B440-B435</f>
        <v>6.5249172142434304</v>
      </c>
      <c r="L435" s="302">
        <f t="shared" ref="L435:L436" si="327">D440-D435</f>
        <v>2.4713901555085727</v>
      </c>
      <c r="M435" s="302">
        <f t="shared" ref="M435:M436" si="328">F440-F435</f>
        <v>1.4399657526123013</v>
      </c>
      <c r="N435" s="302">
        <f t="shared" ref="N435:N436" si="329">SUM(K435:M435)</f>
        <v>10.436273122364305</v>
      </c>
    </row>
    <row r="436" spans="1:14" x14ac:dyDescent="0.2">
      <c r="A436" s="282" t="s">
        <v>363</v>
      </c>
      <c r="B436" s="302">
        <f>SUM(B434:B435)</f>
        <v>44.489301037274188</v>
      </c>
      <c r="C436" s="299" t="str">
        <f>CONCATENATE("(",ROUND((B436/$H436)*100,1),")")</f>
        <v>(48)</v>
      </c>
      <c r="D436" s="302">
        <f>SUM(D434:D435)</f>
        <v>38.948498238512713</v>
      </c>
      <c r="E436" s="299" t="str">
        <f>CONCATENATE("(",ROUND((D436/$H436)*100,1),")")</f>
        <v>(42.1)</v>
      </c>
      <c r="F436" s="302">
        <f>SUM(F434:F435)</f>
        <v>9.1782007242130721</v>
      </c>
      <c r="G436" s="299" t="str">
        <f>CONCATENATE("(",ROUND((F436/$H436)*100,1),")")</f>
        <v>(9.9)</v>
      </c>
      <c r="H436" s="302">
        <f>SUM(H434:H435)</f>
        <v>92.615999999999985</v>
      </c>
      <c r="I436" s="299" t="str">
        <f>CONCATENATE("(",ROUND((H436/$H436)*100,1),")")</f>
        <v>(100)</v>
      </c>
      <c r="K436" s="302">
        <f t="shared" si="326"/>
        <v>8.4333266155176005</v>
      </c>
      <c r="L436" s="302">
        <f t="shared" si="327"/>
        <v>3.4149036463300035</v>
      </c>
      <c r="M436" s="302">
        <f t="shared" si="328"/>
        <v>1.6577697381523961</v>
      </c>
      <c r="N436" s="302">
        <f t="shared" si="329"/>
        <v>13.506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13.976748734515612</v>
      </c>
      <c r="C439" s="299" t="str">
        <f>CONCATENATE("(",ROUND((B439/$H441)*100,1),")")</f>
        <v>(13.2)</v>
      </c>
      <c r="D439" s="302">
        <f>'Ind T6'!W180</f>
        <v>5.9116502711397985</v>
      </c>
      <c r="E439" s="299" t="str">
        <f>CONCATENATE("(",ROUND((D439/$H441)*100,1),")")</f>
        <v>(5.6)</v>
      </c>
      <c r="F439" s="302">
        <f>'Ind T6'!X180</f>
        <v>3.4647887685570571</v>
      </c>
      <c r="G439" s="299" t="str">
        <f>CONCATENATE("(",ROUND((F439/$H441)*100,1),")")</f>
        <v>(3.3)</v>
      </c>
      <c r="H439" s="302">
        <f>SUM(B439,D439,F439)</f>
        <v>23.353187774212465</v>
      </c>
      <c r="I439" s="299" t="str">
        <f>CONCATENATE("(",ROUND((H439/$H441)*100,1),")")</f>
        <v>(22)</v>
      </c>
      <c r="K439" s="302">
        <f>B439-B429</f>
        <v>3.0825841992455878</v>
      </c>
      <c r="L439" s="302">
        <f>D439-D429</f>
        <v>1.4930005633410151</v>
      </c>
      <c r="M439" s="302">
        <f>F439-F429</f>
        <v>0.43213664186039757</v>
      </c>
      <c r="N439" s="302">
        <f>SUM(K439:M439)</f>
        <v>5.0077214044470004</v>
      </c>
    </row>
    <row r="440" spans="1:14" x14ac:dyDescent="0.2">
      <c r="A440" s="282" t="s">
        <v>365</v>
      </c>
      <c r="B440" s="302">
        <f>'Ind T6'!V179</f>
        <v>38.945878918276179</v>
      </c>
      <c r="C440" s="299" t="str">
        <f>CONCATENATE("(",ROUND((B440/$H441)*100,1),")")</f>
        <v>(36.7)</v>
      </c>
      <c r="D440" s="302">
        <f>'Ind T6'!W179</f>
        <v>36.451751613702918</v>
      </c>
      <c r="E440" s="299" t="str">
        <f>CONCATENATE("(",ROUND((D440/$H441)*100,1),")")</f>
        <v>(34.3)</v>
      </c>
      <c r="F440" s="302">
        <f>'Ind T6'!X179</f>
        <v>7.3711816938084116</v>
      </c>
      <c r="G440" s="299" t="str">
        <f>CONCATENATE("(",ROUND((F440/$H441)*100,1),")")</f>
        <v>(6.9)</v>
      </c>
      <c r="H440" s="302">
        <f t="shared" ref="H440" si="330">SUM(B440,D440,F440)</f>
        <v>82.768812225787514</v>
      </c>
      <c r="I440" s="299" t="str">
        <f>CONCATENATE("(",ROUND((H440/$H441)*100,1),")")</f>
        <v>(78)</v>
      </c>
      <c r="K440" s="302">
        <f t="shared" ref="K440:K441" si="331">B440-B430</f>
        <v>10.288366996866131</v>
      </c>
      <c r="L440" s="302">
        <f t="shared" ref="L440:L441" si="332">D440-D430</f>
        <v>4.6493664716069958</v>
      </c>
      <c r="M440" s="302">
        <f t="shared" ref="M440:M441" si="333">F440-F430</f>
        <v>2.2615451270799047</v>
      </c>
      <c r="N440" s="302">
        <f t="shared" ref="N440:N441" si="334">SUM(K440:M440)</f>
        <v>17.199278595553032</v>
      </c>
    </row>
    <row r="441" spans="1:14" x14ac:dyDescent="0.2">
      <c r="A441" s="282" t="s">
        <v>363</v>
      </c>
      <c r="B441" s="302">
        <f>SUM(B439:B440)</f>
        <v>52.922627652791789</v>
      </c>
      <c r="C441" s="299" t="str">
        <f>CONCATENATE("(",ROUND((B441/$H441)*100,1),")")</f>
        <v>(49.9)</v>
      </c>
      <c r="D441" s="302">
        <f>SUM(D439:D440)</f>
        <v>42.363401884842716</v>
      </c>
      <c r="E441" s="299" t="str">
        <f>CONCATENATE("(",ROUND((D441/$H441)*100,1),")")</f>
        <v>(39.9)</v>
      </c>
      <c r="F441" s="302">
        <f>SUM(F439:F440)</f>
        <v>10.835970462365468</v>
      </c>
      <c r="G441" s="299" t="str">
        <f>CONCATENATE("(",ROUND((F441/$H441)*100,1),")")</f>
        <v>(10.2)</v>
      </c>
      <c r="H441" s="302">
        <f>SUM(H439:H440)</f>
        <v>106.12199999999999</v>
      </c>
      <c r="I441" s="299" t="str">
        <f>CONCATENATE("(",ROUND((H441/$H441)*100,1),")")</f>
        <v>(100)</v>
      </c>
      <c r="K441" s="302">
        <f t="shared" si="331"/>
        <v>13.370951196111719</v>
      </c>
      <c r="L441" s="302">
        <f t="shared" si="332"/>
        <v>6.1423670349480091</v>
      </c>
      <c r="M441" s="302">
        <f t="shared" si="333"/>
        <v>2.6936817689403014</v>
      </c>
      <c r="N441" s="302">
        <f t="shared" si="334"/>
        <v>22.207000000000029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3.1168666301984449</v>
      </c>
      <c r="C450" s="299" t="str">
        <f>CONCATENATE("(",ROUND((B450/$H452)*100,1),")")</f>
        <v>(18.3)</v>
      </c>
      <c r="D450" s="302">
        <f>'Ind T6'!M189</f>
        <v>2.1856039022840399</v>
      </c>
      <c r="E450" s="299" t="str">
        <f>CONCATENATE("(",ROUND((D450/$H452)*100,1),")")</f>
        <v>(12.8)</v>
      </c>
      <c r="F450" s="302">
        <f>'Ind T6'!N189</f>
        <v>2.7618330902687349</v>
      </c>
      <c r="G450" s="299" t="str">
        <f>CONCATENATE("(",ROUND((F450/$H452)*100,1),")")</f>
        <v>(16.2)</v>
      </c>
      <c r="H450" s="302">
        <f>SUM(B450,D450,F450)</f>
        <v>8.0643036227512184</v>
      </c>
      <c r="I450" s="299" t="str">
        <f>CONCATENATE("(",ROUND((H450/$H452)*100,1),")")</f>
        <v>(47.2)</v>
      </c>
      <c r="K450" s="302">
        <f>B455-B450</f>
        <v>0.56089937210118146</v>
      </c>
      <c r="L450" s="302">
        <f>D455-D450</f>
        <v>0.46964326093779674</v>
      </c>
      <c r="M450" s="302">
        <f>F455-F450</f>
        <v>0.52326728815813883</v>
      </c>
      <c r="N450" s="302">
        <f>SUM(K450:M450)</f>
        <v>1.553809921197117</v>
      </c>
    </row>
    <row r="451" spans="1:14" x14ac:dyDescent="0.2">
      <c r="A451" s="282" t="s">
        <v>365</v>
      </c>
      <c r="B451" s="302">
        <f>'Ind T6'!L188</f>
        <v>1.9482232068870207</v>
      </c>
      <c r="C451" s="299" t="str">
        <f>CONCATENATE("(",ROUND((B451/$H452)*100,1),")")</f>
        <v>(11.4)</v>
      </c>
      <c r="D451" s="302">
        <f>'Ind T6'!M188</f>
        <v>4.1373546195290913</v>
      </c>
      <c r="E451" s="299" t="str">
        <f>CONCATENATE("(",ROUND((D451/$H452)*100,1),")")</f>
        <v>(24.2)</v>
      </c>
      <c r="F451" s="302">
        <f>'Ind T6'!N188</f>
        <v>2.9191185508326378</v>
      </c>
      <c r="G451" s="299" t="str">
        <f>CONCATENATE("(",ROUND((F451/$H452)*100,1),")")</f>
        <v>(17.1)</v>
      </c>
      <c r="H451" s="302">
        <f t="shared" ref="H451" si="335">SUM(B451,D451,F451)</f>
        <v>9.0046963772487505</v>
      </c>
      <c r="I451" s="299" t="str">
        <f>CONCATENATE("(",ROUND((H451/$H452)*100,1),")")</f>
        <v>(52.8)</v>
      </c>
      <c r="K451" s="302">
        <f t="shared" ref="K451:K452" si="336">B456-B451</f>
        <v>0.27339906541185166</v>
      </c>
      <c r="L451" s="302">
        <f t="shared" ref="L451:L452" si="337">D456-D451</f>
        <v>0.78632540667171913</v>
      </c>
      <c r="M451" s="302">
        <f t="shared" ref="M451:M452" si="338">F456-F451</f>
        <v>0.4284656067193553</v>
      </c>
      <c r="N451" s="302">
        <f t="shared" ref="N451:N452" si="339">SUM(K451:M451)</f>
        <v>1.4881900788029261</v>
      </c>
    </row>
    <row r="452" spans="1:14" x14ac:dyDescent="0.2">
      <c r="A452" s="282" t="s">
        <v>363</v>
      </c>
      <c r="B452" s="302">
        <f>SUM(B450:B451)</f>
        <v>5.0650898370854653</v>
      </c>
      <c r="C452" s="299" t="str">
        <f>CONCATENATE("(",ROUND((B452/$H452)*100,1),")")</f>
        <v>(29.7)</v>
      </c>
      <c r="D452" s="302">
        <f>SUM(D450:D451)</f>
        <v>6.3229585218131312</v>
      </c>
      <c r="E452" s="299" t="str">
        <f>CONCATENATE("(",ROUND((D452/$H452)*100,1),")")</f>
        <v>(37)</v>
      </c>
      <c r="F452" s="302">
        <f>SUM(F450:F451)</f>
        <v>5.6809516411013732</v>
      </c>
      <c r="G452" s="299" t="str">
        <f>CONCATENATE("(",ROUND((F452/$H452)*100,1),")")</f>
        <v>(33.3)</v>
      </c>
      <c r="H452" s="302">
        <f>SUM(H450:H451)</f>
        <v>17.068999999999967</v>
      </c>
      <c r="I452" s="299" t="str">
        <f>CONCATENATE("(",ROUND((H452/$H452)*100,1),")")</f>
        <v>(100)</v>
      </c>
      <c r="K452" s="302">
        <f t="shared" si="336"/>
        <v>0.83429843751303334</v>
      </c>
      <c r="L452" s="302">
        <f t="shared" si="337"/>
        <v>1.2559686676095154</v>
      </c>
      <c r="M452" s="302">
        <f t="shared" si="338"/>
        <v>0.95173289487749368</v>
      </c>
      <c r="N452" s="302">
        <f t="shared" si="339"/>
        <v>3.0420000000000424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3.6777660022996264</v>
      </c>
      <c r="C455" s="299" t="str">
        <f>CONCATENATE("(",ROUND((B455/$H457)*100,1),")")</f>
        <v>(18.3)</v>
      </c>
      <c r="D455" s="302">
        <f>'Ind T6'!R189</f>
        <v>2.6552471632218366</v>
      </c>
      <c r="E455" s="299" t="str">
        <f>CONCATENATE("(",ROUND((D455/$H457)*100,1),")")</f>
        <v>(13.2)</v>
      </c>
      <c r="F455" s="302">
        <f>'Ind T6'!S189</f>
        <v>3.2851003784268737</v>
      </c>
      <c r="G455" s="299" t="str">
        <f>CONCATENATE("(",ROUND((F455/$H457)*100,1),")")</f>
        <v>(16.3)</v>
      </c>
      <c r="H455" s="302">
        <f>SUM(B455,D455,F455)</f>
        <v>9.6181135439483363</v>
      </c>
      <c r="I455" s="299" t="str">
        <f>CONCATENATE("(",ROUND((H455/$H457)*100,1),")")</f>
        <v>(47.8)</v>
      </c>
      <c r="K455" s="302">
        <f>B460-B455</f>
        <v>0.58194511696907103</v>
      </c>
      <c r="L455" s="302">
        <f>D460-D455</f>
        <v>0.54585122537113984</v>
      </c>
      <c r="M455" s="302">
        <f>F460-F455</f>
        <v>0.65380624678647514</v>
      </c>
      <c r="N455" s="302">
        <f>SUM(K455:M455)</f>
        <v>1.781602589126686</v>
      </c>
    </row>
    <row r="456" spans="1:14" x14ac:dyDescent="0.2">
      <c r="A456" s="282" t="s">
        <v>365</v>
      </c>
      <c r="B456" s="302">
        <f>'Ind T6'!Q188</f>
        <v>2.2216222722988723</v>
      </c>
      <c r="C456" s="299" t="str">
        <f>CONCATENATE("(",ROUND((B456/$H457)*100,1),")")</f>
        <v>(11)</v>
      </c>
      <c r="D456" s="302">
        <f>'Ind T6'!R188</f>
        <v>4.9236800262008105</v>
      </c>
      <c r="E456" s="299" t="str">
        <f>CONCATENATE("(",ROUND((D456/$H457)*100,1),")")</f>
        <v>(24.5)</v>
      </c>
      <c r="F456" s="302">
        <f>'Ind T6'!S188</f>
        <v>3.3475841575519931</v>
      </c>
      <c r="G456" s="299" t="str">
        <f>CONCATENATE("(",ROUND((F456/$H457)*100,1),")")</f>
        <v>(16.6)</v>
      </c>
      <c r="H456" s="302">
        <f t="shared" ref="H456" si="340">SUM(B456,D456,F456)</f>
        <v>10.492886456051675</v>
      </c>
      <c r="I456" s="299" t="str">
        <f>CONCATENATE("(",ROUND((H456/$H457)*100,1),")")</f>
        <v>(52.2)</v>
      </c>
      <c r="K456" s="302">
        <f t="shared" ref="K456:K457" si="341">B461-B456</f>
        <v>0.17388635281104303</v>
      </c>
      <c r="L456" s="302">
        <f t="shared" ref="L456:L457" si="342">D461-D456</f>
        <v>0.72786791459043254</v>
      </c>
      <c r="M456" s="302">
        <f t="shared" ref="M456:M457" si="343">F461-F456</f>
        <v>0.54964314347184073</v>
      </c>
      <c r="N456" s="302">
        <f t="shared" ref="N456:N457" si="344">SUM(K456:M456)</f>
        <v>1.4513974108733163</v>
      </c>
    </row>
    <row r="457" spans="1:14" x14ac:dyDescent="0.2">
      <c r="A457" s="282" t="s">
        <v>363</v>
      </c>
      <c r="B457" s="302">
        <f>SUM(B455:B456)</f>
        <v>5.8993882745984987</v>
      </c>
      <c r="C457" s="299" t="str">
        <f>CONCATENATE("(",ROUND((B457/$H457)*100,1),")")</f>
        <v>(29.3)</v>
      </c>
      <c r="D457" s="302">
        <f>SUM(D455:D456)</f>
        <v>7.5789271894226466</v>
      </c>
      <c r="E457" s="299" t="str">
        <f>CONCATENATE("(",ROUND((D457/$H457)*100,1),")")</f>
        <v>(37.7)</v>
      </c>
      <c r="F457" s="302">
        <f>SUM(F455:F456)</f>
        <v>6.6326845359788669</v>
      </c>
      <c r="G457" s="299" t="str">
        <f>CONCATENATE("(",ROUND((F457/$H457)*100,1),")")</f>
        <v>(33)</v>
      </c>
      <c r="H457" s="302">
        <f>SUM(H455:H456)</f>
        <v>20.111000000000011</v>
      </c>
      <c r="I457" s="299" t="str">
        <f>CONCATENATE("(",ROUND((H457/$H457)*100,1),")")</f>
        <v>(100)</v>
      </c>
      <c r="K457" s="302">
        <f t="shared" si="341"/>
        <v>0.75583146978011406</v>
      </c>
      <c r="L457" s="302">
        <f t="shared" si="342"/>
        <v>1.2737191399615728</v>
      </c>
      <c r="M457" s="302">
        <f t="shared" si="343"/>
        <v>1.2034493902583163</v>
      </c>
      <c r="N457" s="302">
        <f t="shared" si="344"/>
        <v>3.2330000000000032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4.2597111192686974</v>
      </c>
      <c r="C460" s="299" t="str">
        <f>CONCATENATE("(",ROUND((B460/$H462)*100,1),")")</f>
        <v>(18.2)</v>
      </c>
      <c r="D460" s="302">
        <f>'Ind T6'!W189</f>
        <v>3.2010983885929765</v>
      </c>
      <c r="E460" s="299" t="str">
        <f>CONCATENATE("(",ROUND((D460/$H462)*100,1),")")</f>
        <v>(13.7)</v>
      </c>
      <c r="F460" s="302">
        <f>'Ind T6'!X189</f>
        <v>3.9389066252133489</v>
      </c>
      <c r="G460" s="299" t="str">
        <f>CONCATENATE("(",ROUND((F460/$H462)*100,1),")")</f>
        <v>(16.9)</v>
      </c>
      <c r="H460" s="302">
        <f>SUM(B460,D460,F460)</f>
        <v>11.399716133075023</v>
      </c>
      <c r="I460" s="299" t="str">
        <f>CONCATENATE("(",ROUND((H460/$H462)*100,1),")")</f>
        <v>(48.8)</v>
      </c>
      <c r="K460" s="302">
        <f>B460-B450</f>
        <v>1.1428444890702525</v>
      </c>
      <c r="L460" s="302">
        <f>D460-D450</f>
        <v>1.0154944863089366</v>
      </c>
      <c r="M460" s="302">
        <f>F460-F450</f>
        <v>1.177073534944614</v>
      </c>
      <c r="N460" s="302">
        <f>SUM(K460:M460)</f>
        <v>3.335412510323803</v>
      </c>
    </row>
    <row r="461" spans="1:14" x14ac:dyDescent="0.2">
      <c r="A461" s="282" t="s">
        <v>365</v>
      </c>
      <c r="B461" s="302">
        <f>'Ind T6'!V188</f>
        <v>2.3955086251099154</v>
      </c>
      <c r="C461" s="299" t="str">
        <f>CONCATENATE("(",ROUND((B461/$H462)*100,1),")")</f>
        <v>(10.3)</v>
      </c>
      <c r="D461" s="302">
        <f>'Ind T6'!W188</f>
        <v>5.651547940791243</v>
      </c>
      <c r="E461" s="299" t="str">
        <f>CONCATENATE("(",ROUND((D461/$H462)*100,1),")")</f>
        <v>(24.2)</v>
      </c>
      <c r="F461" s="302">
        <f>'Ind T6'!X188</f>
        <v>3.8972273010238339</v>
      </c>
      <c r="G461" s="299" t="str">
        <f>CONCATENATE("(",ROUND((F461/$H462)*100,1),")")</f>
        <v>(16.7)</v>
      </c>
      <c r="H461" s="302">
        <f t="shared" ref="H461" si="345">SUM(B461,D461,F461)</f>
        <v>11.944283866924993</v>
      </c>
      <c r="I461" s="299" t="str">
        <f>CONCATENATE("(",ROUND((H461/$H462)*100,1),")")</f>
        <v>(51.2)</v>
      </c>
      <c r="K461" s="302">
        <f t="shared" ref="K461:K462" si="346">B461-B451</f>
        <v>0.44728541822289469</v>
      </c>
      <c r="L461" s="302">
        <f t="shared" ref="L461:L462" si="347">D461-D451</f>
        <v>1.5141933212621517</v>
      </c>
      <c r="M461" s="302">
        <f t="shared" ref="M461:M462" si="348">F461-F451</f>
        <v>0.97810875019119603</v>
      </c>
      <c r="N461" s="302">
        <f t="shared" ref="N461:N462" si="349">SUM(K461:M461)</f>
        <v>2.9395874896762422</v>
      </c>
    </row>
    <row r="462" spans="1:14" x14ac:dyDescent="0.2">
      <c r="A462" s="282" t="s">
        <v>363</v>
      </c>
      <c r="B462" s="302">
        <f>SUM(B460:B461)</f>
        <v>6.6552197443786127</v>
      </c>
      <c r="C462" s="299" t="str">
        <f>CONCATENATE("(",ROUND((B462/$H462)*100,1),")")</f>
        <v>(28.5)</v>
      </c>
      <c r="D462" s="302">
        <f>SUM(D460:D461)</f>
        <v>8.8526463293842195</v>
      </c>
      <c r="E462" s="299" t="str">
        <f>CONCATENATE("(",ROUND((D462/$H462)*100,1),")")</f>
        <v>(37.9)</v>
      </c>
      <c r="F462" s="302">
        <f>SUM(F460:F461)</f>
        <v>7.8361339262371832</v>
      </c>
      <c r="G462" s="299" t="str">
        <f>CONCATENATE("(",ROUND((F462/$H462)*100,1),")")</f>
        <v>(33.6)</v>
      </c>
      <c r="H462" s="302">
        <f>SUM(H460:H461)</f>
        <v>23.344000000000015</v>
      </c>
      <c r="I462" s="299" t="str">
        <f>CONCATENATE("(",ROUND((H462/$H462)*100,1),")")</f>
        <v>(100)</v>
      </c>
      <c r="K462" s="302">
        <f t="shared" si="346"/>
        <v>1.5901299072931474</v>
      </c>
      <c r="L462" s="302">
        <f t="shared" si="347"/>
        <v>2.5296878075710882</v>
      </c>
      <c r="M462" s="302">
        <f t="shared" si="348"/>
        <v>2.15518228513581</v>
      </c>
      <c r="N462" s="302">
        <f t="shared" si="349"/>
        <v>6.2750000000000457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2.7561727300743684</v>
      </c>
      <c r="C471" s="299" t="str">
        <f>CONCATENATE("(",ROUND((B471/$H473)*100,1),")")</f>
        <v>(18)</v>
      </c>
      <c r="D471" s="302">
        <f>'Ind T6'!M198</f>
        <v>1.2091138823180483</v>
      </c>
      <c r="E471" s="299" t="str">
        <f>CONCATENATE("(",ROUND((D471/$H473)*100,1),")")</f>
        <v>(7.9)</v>
      </c>
      <c r="F471" s="302">
        <f>'Ind T6'!N198</f>
        <v>1.9054972689204379</v>
      </c>
      <c r="G471" s="299" t="str">
        <f>CONCATENATE("(",ROUND((F471/$H473)*100,1),")")</f>
        <v>(12.5)</v>
      </c>
      <c r="H471" s="302">
        <f>SUM(B471,D471,F471)</f>
        <v>5.870783881312855</v>
      </c>
      <c r="I471" s="299" t="str">
        <f>CONCATENATE("(",ROUND((H471/$H473)*100,1),")")</f>
        <v>(38.4)</v>
      </c>
      <c r="K471" s="302">
        <f>B476-B471</f>
        <v>0.18787697168230144</v>
      </c>
      <c r="L471" s="302">
        <f>D476-D471</f>
        <v>3.7142703165059965E-2</v>
      </c>
      <c r="M471" s="302">
        <f>F476-F471</f>
        <v>0.12759915260358579</v>
      </c>
      <c r="N471" s="302">
        <f>SUM(K471:M471)</f>
        <v>0.35261882745094719</v>
      </c>
    </row>
    <row r="472" spans="1:14" x14ac:dyDescent="0.2">
      <c r="A472" s="282" t="s">
        <v>365</v>
      </c>
      <c r="B472" s="302">
        <f>'Ind T6'!L197</f>
        <v>2.6357736782407164</v>
      </c>
      <c r="C472" s="299" t="str">
        <f>CONCATENATE("(",ROUND((B472/$H473)*100,1),")")</f>
        <v>(17.2)</v>
      </c>
      <c r="D472" s="302">
        <f>'Ind T6'!M197</f>
        <v>2.9530281356662815</v>
      </c>
      <c r="E472" s="299" t="str">
        <f>CONCATENATE("(",ROUND((D472/$H473)*100,1),")")</f>
        <v>(19.3)</v>
      </c>
      <c r="F472" s="302">
        <f>'Ind T6'!N197</f>
        <v>3.836414304780158</v>
      </c>
      <c r="G472" s="299" t="str">
        <f>CONCATENATE("(",ROUND((F472/$H473)*100,1),")")</f>
        <v>(25.1)</v>
      </c>
      <c r="H472" s="302">
        <f t="shared" ref="H472" si="350">SUM(B472,D472,F472)</f>
        <v>9.4252161186871568</v>
      </c>
      <c r="I472" s="299" t="str">
        <f>CONCATENATE("(",ROUND((H472/$H473)*100,1),")")</f>
        <v>(61.6)</v>
      </c>
      <c r="K472" s="302">
        <f t="shared" ref="K472:K473" si="351">B477-B472</f>
        <v>5.2816150153773833E-3</v>
      </c>
      <c r="L472" s="302">
        <f t="shared" ref="L472:L473" si="352">D477-D472</f>
        <v>5.760941406549458E-2</v>
      </c>
      <c r="M472" s="302">
        <f t="shared" ref="M472:M473" si="353">F477-F472</f>
        <v>0.14349014346815459</v>
      </c>
      <c r="N472" s="302">
        <f t="shared" ref="N472:N473" si="354">SUM(K472:M472)</f>
        <v>0.20638117254902655</v>
      </c>
    </row>
    <row r="473" spans="1:14" x14ac:dyDescent="0.2">
      <c r="A473" s="282" t="s">
        <v>363</v>
      </c>
      <c r="B473" s="302">
        <f>SUM(B471:B472)</f>
        <v>5.3919464083150848</v>
      </c>
      <c r="C473" s="299" t="str">
        <f>CONCATENATE("(",ROUND((B473/$H473)*100,1),")")</f>
        <v>(35.3)</v>
      </c>
      <c r="D473" s="302">
        <f>SUM(D471:D472)</f>
        <v>4.1621420179843298</v>
      </c>
      <c r="E473" s="299" t="str">
        <f>CONCATENATE("(",ROUND((D473/$H473)*100,1),")")</f>
        <v>(27.2)</v>
      </c>
      <c r="F473" s="302">
        <f>SUM(F471:F472)</f>
        <v>5.7419115737005963</v>
      </c>
      <c r="G473" s="299" t="str">
        <f>CONCATENATE("(",ROUND((F473/$H473)*100,1),")")</f>
        <v>(37.5)</v>
      </c>
      <c r="H473" s="302">
        <f>SUM(H471:H472)</f>
        <v>15.296000000000012</v>
      </c>
      <c r="I473" s="299" t="str">
        <f>CONCATENATE("(",ROUND((H473/$H473)*100,1),")")</f>
        <v>(100)</v>
      </c>
      <c r="K473" s="302">
        <f t="shared" si="351"/>
        <v>0.19315858669767838</v>
      </c>
      <c r="L473" s="302">
        <f t="shared" si="352"/>
        <v>9.4752117230554767E-2</v>
      </c>
      <c r="M473" s="302">
        <f t="shared" si="353"/>
        <v>0.27108929607173948</v>
      </c>
      <c r="N473" s="302">
        <f t="shared" si="354"/>
        <v>0.55899999999997263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2.9440497017566698</v>
      </c>
      <c r="C476" s="299" t="str">
        <f>CONCATENATE("(",ROUND((B476/$H478)*100,1),")")</f>
        <v>(18.6)</v>
      </c>
      <c r="D476" s="302">
        <f>'Ind T6'!R198</f>
        <v>1.2462565854831082</v>
      </c>
      <c r="E476" s="299" t="str">
        <f>CONCATENATE("(",ROUND((D476/$H478)*100,1),")")</f>
        <v>(7.9)</v>
      </c>
      <c r="F476" s="302">
        <f>'Ind T6'!S198</f>
        <v>2.0330964215240237</v>
      </c>
      <c r="G476" s="299" t="str">
        <f>CONCATENATE("(",ROUND((F476/$H478)*100,1),")")</f>
        <v>(12.8)</v>
      </c>
      <c r="H476" s="302">
        <f>SUM(B476,D476,F476)</f>
        <v>6.2234027087638015</v>
      </c>
      <c r="I476" s="299" t="str">
        <f>CONCATENATE("(",ROUND((H476/$H478)*100,1),")")</f>
        <v>(39.3)</v>
      </c>
      <c r="K476" s="302">
        <f>B481-B476</f>
        <v>0.22582470301818924</v>
      </c>
      <c r="L476" s="302">
        <f>D481-D476</f>
        <v>3.8503116465464116E-2</v>
      </c>
      <c r="M476" s="302">
        <f>F481-F476</f>
        <v>0.1466843260848627</v>
      </c>
      <c r="N476" s="302">
        <f>SUM(K476:M476)</f>
        <v>0.41101214556851606</v>
      </c>
    </row>
    <row r="477" spans="1:14" x14ac:dyDescent="0.2">
      <c r="A477" s="282" t="s">
        <v>365</v>
      </c>
      <c r="B477" s="302">
        <f>'Ind T6'!Q197</f>
        <v>2.6410552932560938</v>
      </c>
      <c r="C477" s="299" t="str">
        <f>CONCATENATE("(",ROUND((B477/$H478)*100,1),")")</f>
        <v>(16.7)</v>
      </c>
      <c r="D477" s="302">
        <f>'Ind T6'!R197</f>
        <v>3.0106375497317761</v>
      </c>
      <c r="E477" s="299" t="str">
        <f>CONCATENATE("(",ROUND((D477/$H478)*100,1),")")</f>
        <v>(19)</v>
      </c>
      <c r="F477" s="302">
        <f>'Ind T6'!S197</f>
        <v>3.9799044482483126</v>
      </c>
      <c r="G477" s="299" t="str">
        <f>CONCATENATE("(",ROUND((F477/$H478)*100,1),")")</f>
        <v>(25.1)</v>
      </c>
      <c r="H477" s="302">
        <f t="shared" ref="H477" si="355">SUM(B477,D477,F477)</f>
        <v>9.6315972912361829</v>
      </c>
      <c r="I477" s="299" t="str">
        <f>CONCATENATE("(",ROUND((H477/$H478)*100,1),")")</f>
        <v>(60.7)</v>
      </c>
      <c r="K477" s="302">
        <f t="shared" ref="K477:K478" si="356">B482-B477</f>
        <v>-5.0277417210796926E-2</v>
      </c>
      <c r="L477" s="302">
        <f t="shared" ref="L477:L478" si="357">D482-D477</f>
        <v>-1.5751864889846701E-2</v>
      </c>
      <c r="M477" s="302">
        <f t="shared" ref="M477:M478" si="358">F482-F477</f>
        <v>4.6017136532128688E-2</v>
      </c>
      <c r="N477" s="302">
        <f t="shared" ref="N477:N478" si="359">SUM(K477:M477)</f>
        <v>-2.0012145568514939E-2</v>
      </c>
    </row>
    <row r="478" spans="1:14" x14ac:dyDescent="0.2">
      <c r="A478" s="282" t="s">
        <v>363</v>
      </c>
      <c r="B478" s="302">
        <f>SUM(B476:B477)</f>
        <v>5.5851049950127631</v>
      </c>
      <c r="C478" s="299" t="str">
        <f>CONCATENATE("(",ROUND((B478/$H478)*100,1),")")</f>
        <v>(35.2)</v>
      </c>
      <c r="D478" s="302">
        <f>SUM(D476:D477)</f>
        <v>4.2568941352148846</v>
      </c>
      <c r="E478" s="299" t="str">
        <f>CONCATENATE("(",ROUND((D478/$H478)*100,1),")")</f>
        <v>(26.8)</v>
      </c>
      <c r="F478" s="302">
        <f>SUM(F476:F477)</f>
        <v>6.0130008697723358</v>
      </c>
      <c r="G478" s="299" t="str">
        <f>CONCATENATE("(",ROUND((F478/$H478)*100,1),")")</f>
        <v>(37.9)</v>
      </c>
      <c r="H478" s="302">
        <f>SUM(H476:H477)</f>
        <v>15.854999999999984</v>
      </c>
      <c r="I478" s="299" t="str">
        <f>CONCATENATE("(",ROUND((H478/$H478)*100,1),")")</f>
        <v>(100)</v>
      </c>
      <c r="K478" s="302">
        <f t="shared" si="356"/>
        <v>0.17554728580739276</v>
      </c>
      <c r="L478" s="302">
        <f t="shared" si="357"/>
        <v>2.2751251575617637E-2</v>
      </c>
      <c r="M478" s="302">
        <f t="shared" si="358"/>
        <v>0.19270146261699139</v>
      </c>
      <c r="N478" s="302">
        <f t="shared" si="359"/>
        <v>0.39100000000000179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3.169874404774859</v>
      </c>
      <c r="C481" s="299" t="str">
        <f>CONCATENATE("(",ROUND((B481/$H483)*100,1),")")</f>
        <v>(19.5)</v>
      </c>
      <c r="D481" s="302">
        <f>'Ind T6'!W198</f>
        <v>1.2847597019485724</v>
      </c>
      <c r="E481" s="299" t="str">
        <f>CONCATENATE("(",ROUND((D481/$H483)*100,1),")")</f>
        <v>(7.9)</v>
      </c>
      <c r="F481" s="302">
        <f>'Ind T6'!X198</f>
        <v>2.1797807476088864</v>
      </c>
      <c r="G481" s="299" t="str">
        <f>CONCATENATE("(",ROUND((F481/$H483)*100,1),")")</f>
        <v>(13.4)</v>
      </c>
      <c r="H481" s="302">
        <f>SUM(B481,D481,F481)</f>
        <v>6.6344148543323183</v>
      </c>
      <c r="I481" s="299" t="str">
        <f>CONCATENATE("(",ROUND((H481/$H483)*100,1),")")</f>
        <v>(40.8)</v>
      </c>
      <c r="K481" s="302">
        <f>B481-B471</f>
        <v>0.41370167470049068</v>
      </c>
      <c r="L481" s="302">
        <f>D481-D471</f>
        <v>7.564581963052408E-2</v>
      </c>
      <c r="M481" s="302">
        <f>F481-F471</f>
        <v>0.27428347868844849</v>
      </c>
      <c r="N481" s="302">
        <f>SUM(K481:M481)</f>
        <v>0.76363097301946326</v>
      </c>
    </row>
    <row r="482" spans="1:14" x14ac:dyDescent="0.2">
      <c r="A482" s="282" t="s">
        <v>365</v>
      </c>
      <c r="B482" s="302">
        <f>'Ind T6'!V197</f>
        <v>2.5907778760452969</v>
      </c>
      <c r="C482" s="299" t="str">
        <f>CONCATENATE("(",ROUND((B482/$H483)*100,1),")")</f>
        <v>(15.9)</v>
      </c>
      <c r="D482" s="302">
        <f>'Ind T6'!W197</f>
        <v>2.9948856848419294</v>
      </c>
      <c r="E482" s="299" t="str">
        <f>CONCATENATE("(",ROUND((D482/$H483)*100,1),")")</f>
        <v>(18.4)</v>
      </c>
      <c r="F482" s="302">
        <f>'Ind T6'!X197</f>
        <v>4.0259215847804413</v>
      </c>
      <c r="G482" s="299" t="str">
        <f>CONCATENATE("(",ROUND((F482/$H483)*100,1),")")</f>
        <v>(24.8)</v>
      </c>
      <c r="H482" s="302">
        <f t="shared" ref="H482" si="360">SUM(B482,D482,F482)</f>
        <v>9.611585145667668</v>
      </c>
      <c r="I482" s="299" t="str">
        <f>CONCATENATE("(",ROUND((H482/$H483)*100,1),")")</f>
        <v>(59.2)</v>
      </c>
      <c r="K482" s="302">
        <f t="shared" ref="K482:K483" si="361">B482-B472</f>
        <v>-4.4995802195419543E-2</v>
      </c>
      <c r="L482" s="302">
        <f t="shared" ref="L482:L483" si="362">D482-D472</f>
        <v>4.1857549175647879E-2</v>
      </c>
      <c r="M482" s="302">
        <f t="shared" ref="M482:M483" si="363">F482-F472</f>
        <v>0.18950728000028327</v>
      </c>
      <c r="N482" s="302">
        <f t="shared" ref="N482:N483" si="364">SUM(K482:M482)</f>
        <v>0.18636902698051161</v>
      </c>
    </row>
    <row r="483" spans="1:14" x14ac:dyDescent="0.2">
      <c r="A483" s="282" t="s">
        <v>363</v>
      </c>
      <c r="B483" s="302">
        <f>SUM(B481:B482)</f>
        <v>5.7606522808201559</v>
      </c>
      <c r="C483" s="299" t="str">
        <f>CONCATENATE("(",ROUND((B483/$H483)*100,1),")")</f>
        <v>(35.5)</v>
      </c>
      <c r="D483" s="302">
        <f>SUM(D481:D482)</f>
        <v>4.2796453867905022</v>
      </c>
      <c r="E483" s="299" t="str">
        <f>CONCATENATE("(",ROUND((D483/$H483)*100,1),")")</f>
        <v>(26.3)</v>
      </c>
      <c r="F483" s="302">
        <f>SUM(F481:F482)</f>
        <v>6.2057023323893272</v>
      </c>
      <c r="G483" s="299" t="str">
        <f>CONCATENATE("(",ROUND((F483/$H483)*100,1),")")</f>
        <v>(38.2)</v>
      </c>
      <c r="H483" s="302">
        <f>SUM(H481:H482)</f>
        <v>16.245999999999988</v>
      </c>
      <c r="I483" s="299" t="str">
        <f>CONCATENATE("(",ROUND((H483/$H483)*100,1),")")</f>
        <v>(100)</v>
      </c>
      <c r="K483" s="302">
        <f t="shared" si="361"/>
        <v>0.36870587250507114</v>
      </c>
      <c r="L483" s="302">
        <f t="shared" si="362"/>
        <v>0.1175033688061724</v>
      </c>
      <c r="M483" s="302">
        <f t="shared" si="363"/>
        <v>0.46379075868873088</v>
      </c>
      <c r="N483" s="302">
        <f t="shared" si="364"/>
        <v>0.94999999999997442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 and North Somerset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0.4951718200050203</v>
      </c>
      <c r="C8" s="300">
        <v>0.33430000418962691</v>
      </c>
      <c r="D8" s="300">
        <v>0.47971782302618216</v>
      </c>
      <c r="E8" s="300">
        <f>SUM(B8:D8)</f>
        <v>1.3091896472208293</v>
      </c>
      <c r="F8" s="300"/>
      <c r="G8" s="300">
        <v>0.7104163871141338</v>
      </c>
      <c r="H8" s="300">
        <v>0.68691819021036027</v>
      </c>
      <c r="I8" s="300">
        <v>0.6169209158048321</v>
      </c>
      <c r="J8" s="300">
        <f>SUM(G8:I8)</f>
        <v>2.0142554931293262</v>
      </c>
      <c r="K8" s="300"/>
      <c r="L8" s="300">
        <v>0.59148007339715736</v>
      </c>
      <c r="M8" s="300">
        <v>0.53361072813436106</v>
      </c>
      <c r="N8" s="300">
        <v>1.0558848647137611</v>
      </c>
      <c r="O8" s="300">
        <f>SUM(L8:N8)</f>
        <v>2.1809756662452795</v>
      </c>
      <c r="P8" s="300"/>
      <c r="Q8" s="300">
        <v>0.61874401578883098</v>
      </c>
      <c r="R8" s="300">
        <v>0.54125147847532751</v>
      </c>
      <c r="S8" s="300">
        <v>1.1206510842346149</v>
      </c>
      <c r="T8" s="300">
        <f>SUM(Q8:S8)</f>
        <v>2.2806465784987733</v>
      </c>
      <c r="U8" s="300"/>
      <c r="V8" s="300">
        <v>0.64279995164842729</v>
      </c>
      <c r="W8" s="300">
        <v>0.5228855738264423</v>
      </c>
      <c r="X8" s="300">
        <v>1.1999467762697296</v>
      </c>
      <c r="Y8" s="300">
        <f>SUM(V8:X8)</f>
        <v>2.3656323017445993</v>
      </c>
    </row>
    <row r="9" spans="1:25" x14ac:dyDescent="0.2">
      <c r="A9" s="260" t="s">
        <v>364</v>
      </c>
      <c r="B9" s="300">
        <v>1.9624429780513535</v>
      </c>
      <c r="C9" s="300">
        <v>8.4782344561746877E-3</v>
      </c>
      <c r="D9" s="300">
        <v>1.8428891402716496</v>
      </c>
      <c r="E9" s="300">
        <f t="shared" ref="E9:E10" si="0">SUM(B9:D9)</f>
        <v>3.8138103527791776</v>
      </c>
      <c r="F9" s="300"/>
      <c r="G9" s="300">
        <v>1.4037996896942639</v>
      </c>
      <c r="H9" s="300">
        <v>0.14757862294382032</v>
      </c>
      <c r="I9" s="300">
        <v>2.36436619423259</v>
      </c>
      <c r="J9" s="300">
        <f t="shared" ref="J9:J10" si="1">SUM(G9:I9)</f>
        <v>3.9157445068706744</v>
      </c>
      <c r="K9" s="300"/>
      <c r="L9" s="300">
        <v>2.0271407552369003</v>
      </c>
      <c r="M9" s="300">
        <v>0.5467928113331012</v>
      </c>
      <c r="N9" s="300">
        <v>2.9320907671847358</v>
      </c>
      <c r="O9" s="300">
        <f t="shared" ref="O9:O10" si="2">SUM(L9:N9)</f>
        <v>5.5060243337547377</v>
      </c>
      <c r="P9" s="300"/>
      <c r="Q9" s="300">
        <v>2.1919887356013952</v>
      </c>
      <c r="R9" s="300">
        <v>0.57594367784099121</v>
      </c>
      <c r="S9" s="300">
        <v>2.9754210080588392</v>
      </c>
      <c r="T9" s="300">
        <f t="shared" ref="T9:T10" si="3">SUM(Q9:S9)</f>
        <v>5.7433534215012259</v>
      </c>
      <c r="U9" s="300"/>
      <c r="V9" s="300">
        <v>2.471092714432396</v>
      </c>
      <c r="W9" s="300">
        <v>0.60238238234053665</v>
      </c>
      <c r="X9" s="300">
        <v>2.8638926014824642</v>
      </c>
      <c r="Y9" s="300">
        <f t="shared" ref="Y9:Y10" si="4">SUM(V9:X9)</f>
        <v>5.9373676982553967</v>
      </c>
    </row>
    <row r="10" spans="1:25" x14ac:dyDescent="0.2">
      <c r="A10" s="264" t="s">
        <v>363</v>
      </c>
      <c r="B10" s="301">
        <f>SUM(B8:B9)</f>
        <v>2.4576147980563738</v>
      </c>
      <c r="C10" s="301">
        <f t="shared" ref="C10:D10" si="5">SUM(C8:C9)</f>
        <v>0.34277823864580159</v>
      </c>
      <c r="D10" s="301">
        <f t="shared" si="5"/>
        <v>2.3226069632978317</v>
      </c>
      <c r="E10" s="301">
        <f t="shared" si="0"/>
        <v>5.1230000000000064</v>
      </c>
      <c r="F10" s="301"/>
      <c r="G10" s="301">
        <f>SUM(G8:G9)</f>
        <v>2.1142160768083977</v>
      </c>
      <c r="H10" s="301">
        <f t="shared" ref="H10" si="6">SUM(H8:H9)</f>
        <v>0.83449681315418056</v>
      </c>
      <c r="I10" s="301">
        <f t="shared" ref="I10" si="7">SUM(I8:I9)</f>
        <v>2.9812871100374219</v>
      </c>
      <c r="J10" s="301">
        <f t="shared" si="1"/>
        <v>5.93</v>
      </c>
      <c r="K10" s="301"/>
      <c r="L10" s="301">
        <f>SUM(L8:L9)</f>
        <v>2.6186208286340578</v>
      </c>
      <c r="M10" s="301">
        <f t="shared" ref="M10" si="8">SUM(M8:M9)</f>
        <v>1.0804035394674623</v>
      </c>
      <c r="N10" s="301">
        <f t="shared" ref="N10" si="9">SUM(N8:N9)</f>
        <v>3.9879756318984967</v>
      </c>
      <c r="O10" s="301">
        <f t="shared" si="2"/>
        <v>7.6870000000000172</v>
      </c>
      <c r="P10" s="301"/>
      <c r="Q10" s="301">
        <f>SUM(Q8:Q9)</f>
        <v>2.8107327513902263</v>
      </c>
      <c r="R10" s="301">
        <f t="shared" ref="R10" si="10">SUM(R8:R9)</f>
        <v>1.1171951563163187</v>
      </c>
      <c r="S10" s="301">
        <f t="shared" ref="S10" si="11">SUM(S8:S9)</f>
        <v>4.0960720922934541</v>
      </c>
      <c r="T10" s="301">
        <f t="shared" si="3"/>
        <v>8.0239999999999991</v>
      </c>
      <c r="U10" s="301"/>
      <c r="V10" s="301">
        <f>SUM(V8:V9)</f>
        <v>3.1138926660808233</v>
      </c>
      <c r="W10" s="301">
        <f t="shared" ref="W10" si="12">SUM(W8:W9)</f>
        <v>1.1252679561669789</v>
      </c>
      <c r="X10" s="301">
        <f t="shared" ref="X10" si="13">SUM(X8:X9)</f>
        <v>4.0638393777521937</v>
      </c>
      <c r="Y10" s="301">
        <f t="shared" si="4"/>
        <v>8.3029999999999955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3.6595599231151486E-2</v>
      </c>
      <c r="C17" s="300">
        <v>5.5080111086787233E-3</v>
      </c>
      <c r="D17" s="300">
        <v>9.3356120488860797E-5</v>
      </c>
      <c r="E17" s="300">
        <f>SUM(B17:D17)</f>
        <v>4.219696646031907E-2</v>
      </c>
      <c r="F17" s="300"/>
      <c r="G17" s="300">
        <v>4.706875719147411E-2</v>
      </c>
      <c r="H17" s="300">
        <v>1.4942462600698116E-2</v>
      </c>
      <c r="I17" s="300">
        <v>1.0673187571907524E-4</v>
      </c>
      <c r="J17" s="300">
        <f>SUM(G17:I17)</f>
        <v>6.2117951667891295E-2</v>
      </c>
      <c r="K17" s="300"/>
      <c r="L17" s="300">
        <v>4.3654173764333087E-2</v>
      </c>
      <c r="M17" s="300">
        <v>1.2137989778422441E-2</v>
      </c>
      <c r="N17" s="300">
        <v>0</v>
      </c>
      <c r="O17" s="300">
        <f>SUM(L17:N17)</f>
        <v>5.5792163542755527E-2</v>
      </c>
      <c r="P17" s="300"/>
      <c r="Q17" s="300">
        <v>3.4688799708085243E-2</v>
      </c>
      <c r="R17" s="300">
        <v>9.8175848228884508E-3</v>
      </c>
      <c r="S17" s="300">
        <v>0</v>
      </c>
      <c r="T17" s="300">
        <f>SUM(Q17:S17)</f>
        <v>4.4506384530973692E-2</v>
      </c>
      <c r="U17" s="300"/>
      <c r="V17" s="300">
        <v>2.3604221635666851E-2</v>
      </c>
      <c r="W17" s="300">
        <v>7.2031662267779519E-3</v>
      </c>
      <c r="X17" s="300">
        <v>0</v>
      </c>
      <c r="Y17" s="300">
        <f>SUM(V17:X17)</f>
        <v>3.0807387862444802E-2</v>
      </c>
    </row>
    <row r="18" spans="1:25" x14ac:dyDescent="0.2">
      <c r="A18" s="260" t="s">
        <v>364</v>
      </c>
      <c r="B18" s="300">
        <v>0.2528083742796195</v>
      </c>
      <c r="C18" s="300">
        <v>7.4684896390279998E-3</v>
      </c>
      <c r="D18" s="300">
        <v>0.1345261696210332</v>
      </c>
      <c r="E18" s="300">
        <f t="shared" ref="E18:E19" si="14">SUM(B18:D18)</f>
        <v>0.39480303353968071</v>
      </c>
      <c r="F18" s="300"/>
      <c r="G18" s="300">
        <v>0.30077042577739771</v>
      </c>
      <c r="H18" s="300">
        <v>8.1116225547108681E-3</v>
      </c>
      <c r="I18" s="300">
        <v>0</v>
      </c>
      <c r="J18" s="300">
        <f t="shared" ref="J18:J19" si="15">SUM(G18:I18)</f>
        <v>0.30888204833210858</v>
      </c>
      <c r="K18" s="300"/>
      <c r="L18" s="300">
        <v>0.31548126064801713</v>
      </c>
      <c r="M18" s="300">
        <v>3.7265758092264473E-3</v>
      </c>
      <c r="N18" s="300">
        <v>0</v>
      </c>
      <c r="O18" s="300">
        <f t="shared" ref="O18:O19" si="16">SUM(L18:N18)</f>
        <v>0.3192078364572436</v>
      </c>
      <c r="P18" s="300"/>
      <c r="Q18" s="300">
        <v>0.25143925574630233</v>
      </c>
      <c r="R18" s="300">
        <v>3.0543597227234687E-3</v>
      </c>
      <c r="S18" s="300">
        <v>0</v>
      </c>
      <c r="T18" s="300">
        <f t="shared" ref="T18:T19" si="17">SUM(Q18:S18)</f>
        <v>0.25449361546902577</v>
      </c>
      <c r="U18" s="300"/>
      <c r="V18" s="300">
        <v>0.17686543535656102</v>
      </c>
      <c r="W18" s="300">
        <v>2.3271767809943497E-3</v>
      </c>
      <c r="X18" s="300">
        <v>0</v>
      </c>
      <c r="Y18" s="300">
        <f t="shared" ref="Y18:Y19" si="18">SUM(V18:X18)</f>
        <v>0.17919261213755536</v>
      </c>
    </row>
    <row r="19" spans="1:25" x14ac:dyDescent="0.2">
      <c r="A19" s="264" t="s">
        <v>363</v>
      </c>
      <c r="B19" s="301">
        <f>SUM(B17:B18)</f>
        <v>0.28940397351077096</v>
      </c>
      <c r="C19" s="301">
        <f t="shared" ref="C19" si="19">SUM(C17:C18)</f>
        <v>1.2976500747706723E-2</v>
      </c>
      <c r="D19" s="301">
        <f t="shared" ref="D19" si="20">SUM(D17:D18)</f>
        <v>0.13461952574152206</v>
      </c>
      <c r="E19" s="301">
        <f t="shared" si="14"/>
        <v>0.43699999999999972</v>
      </c>
      <c r="F19" s="301"/>
      <c r="G19" s="301">
        <f>SUM(G17:G18)</f>
        <v>0.34783918296887184</v>
      </c>
      <c r="H19" s="301">
        <f t="shared" ref="H19" si="21">SUM(H17:H18)</f>
        <v>2.3054085155408986E-2</v>
      </c>
      <c r="I19" s="301">
        <f t="shared" ref="I19" si="22">SUM(I17:I18)</f>
        <v>1.0673187571907524E-4</v>
      </c>
      <c r="J19" s="301">
        <f t="shared" si="15"/>
        <v>0.37099999999999989</v>
      </c>
      <c r="K19" s="301"/>
      <c r="L19" s="301">
        <f>SUM(L17:L18)</f>
        <v>0.35913543441235019</v>
      </c>
      <c r="M19" s="301">
        <f t="shared" ref="M19" si="23">SUM(M17:M18)</f>
        <v>1.5864565587648888E-2</v>
      </c>
      <c r="N19" s="301">
        <f t="shared" ref="N19" si="24">SUM(N17:N18)</f>
        <v>0</v>
      </c>
      <c r="O19" s="301">
        <f t="shared" si="16"/>
        <v>0.37499999999999906</v>
      </c>
      <c r="P19" s="301"/>
      <c r="Q19" s="301">
        <f>SUM(Q17:Q18)</f>
        <v>0.28612805545438758</v>
      </c>
      <c r="R19" s="301">
        <f t="shared" ref="R19" si="25">SUM(R17:R18)</f>
        <v>1.287194454561192E-2</v>
      </c>
      <c r="S19" s="301">
        <f t="shared" ref="S19" si="26">SUM(S17:S18)</f>
        <v>0</v>
      </c>
      <c r="T19" s="301">
        <f t="shared" si="17"/>
        <v>0.29899999999999949</v>
      </c>
      <c r="U19" s="301"/>
      <c r="V19" s="301">
        <f>SUM(V17:V18)</f>
        <v>0.20046965699222788</v>
      </c>
      <c r="W19" s="301">
        <f t="shared" ref="W19" si="27">SUM(W17:W18)</f>
        <v>9.530343007772302E-3</v>
      </c>
      <c r="X19" s="301">
        <f t="shared" ref="X19" si="28">SUM(X17:X18)</f>
        <v>0</v>
      </c>
      <c r="Y19" s="301">
        <f t="shared" si="18"/>
        <v>0.21000000000000019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1.1346169637877865</v>
      </c>
      <c r="C26" s="300">
        <v>0.42549836504049532</v>
      </c>
      <c r="D26" s="300">
        <v>5.3867440076081505E-2</v>
      </c>
      <c r="E26" s="300">
        <f>SUM(B26:D26)</f>
        <v>1.6139827689043633</v>
      </c>
      <c r="F26" s="300"/>
      <c r="G26" s="300">
        <v>1.2318063270613566</v>
      </c>
      <c r="H26" s="300">
        <v>0.46747182206810861</v>
      </c>
      <c r="I26" s="300">
        <v>0.25709559755953315</v>
      </c>
      <c r="J26" s="300">
        <f>SUM(G26:I26)</f>
        <v>1.9563737466889983</v>
      </c>
      <c r="K26" s="300"/>
      <c r="L26" s="300">
        <v>1.2509638996203987</v>
      </c>
      <c r="M26" s="300">
        <v>0.42658567840651174</v>
      </c>
      <c r="N26" s="300">
        <v>0.31979948628926824</v>
      </c>
      <c r="O26" s="300">
        <f>SUM(L26:N26)</f>
        <v>1.9973490643161784</v>
      </c>
      <c r="P26" s="300"/>
      <c r="Q26" s="300">
        <v>1.1840615231292368</v>
      </c>
      <c r="R26" s="300">
        <v>0.38841503160355934</v>
      </c>
      <c r="S26" s="300">
        <v>0.29982673760644496</v>
      </c>
      <c r="T26" s="300">
        <f>SUM(Q26:S26)</f>
        <v>1.8723032923392411</v>
      </c>
      <c r="U26" s="300"/>
      <c r="V26" s="300">
        <v>0.992154078319189</v>
      </c>
      <c r="W26" s="300">
        <v>0.30255140186408908</v>
      </c>
      <c r="X26" s="300">
        <v>0.24486650423394199</v>
      </c>
      <c r="Y26" s="300">
        <f>SUM(V26:X26)</f>
        <v>1.53957198441722</v>
      </c>
    </row>
    <row r="27" spans="1:25" x14ac:dyDescent="0.2">
      <c r="A27" s="260" t="s">
        <v>364</v>
      </c>
      <c r="B27" s="300">
        <v>2.7568974949640839</v>
      </c>
      <c r="C27" s="300">
        <v>0.21955062697345246</v>
      </c>
      <c r="D27" s="300">
        <v>0.19356910915809725</v>
      </c>
      <c r="E27" s="300">
        <f t="shared" ref="E27:E28" si="29">SUM(B27:D27)</f>
        <v>3.1700172310956338</v>
      </c>
      <c r="F27" s="300"/>
      <c r="G27" s="300">
        <v>2.5895881064865636</v>
      </c>
      <c r="H27" s="300">
        <v>0.19230027659300139</v>
      </c>
      <c r="I27" s="300">
        <v>8.7737870231441251E-2</v>
      </c>
      <c r="J27" s="300">
        <f t="shared" ref="J27:J28" si="30">SUM(G27:I27)</f>
        <v>2.8696262533110062</v>
      </c>
      <c r="K27" s="300"/>
      <c r="L27" s="300">
        <v>2.6307980468114271</v>
      </c>
      <c r="M27" s="300">
        <v>0.21273374918589635</v>
      </c>
      <c r="N27" s="300">
        <v>0.11111913968649312</v>
      </c>
      <c r="O27" s="300">
        <f t="shared" ref="O27:O28" si="31">SUM(L27:N27)</f>
        <v>2.9546509356838166</v>
      </c>
      <c r="P27" s="300"/>
      <c r="Q27" s="300">
        <v>2.3743036248605263</v>
      </c>
      <c r="R27" s="300">
        <v>0.19407016960013096</v>
      </c>
      <c r="S27" s="300">
        <v>0.10232291320010102</v>
      </c>
      <c r="T27" s="300">
        <f t="shared" ref="T27:T28" si="32">SUM(Q27:S27)</f>
        <v>2.670696707660758</v>
      </c>
      <c r="U27" s="300"/>
      <c r="V27" s="300">
        <v>1.8221102585752085</v>
      </c>
      <c r="W27" s="300">
        <v>0.1522567366072016</v>
      </c>
      <c r="X27" s="300">
        <v>8.306102040036914E-2</v>
      </c>
      <c r="Y27" s="300">
        <f t="shared" ref="Y27:Y28" si="33">SUM(V27:X27)</f>
        <v>2.0574280155827793</v>
      </c>
    </row>
    <row r="28" spans="1:25" x14ac:dyDescent="0.2">
      <c r="A28" s="264" t="s">
        <v>363</v>
      </c>
      <c r="B28" s="301">
        <f>SUM(B26:B27)</f>
        <v>3.8915144587518702</v>
      </c>
      <c r="C28" s="301">
        <f t="shared" ref="C28" si="34">SUM(C26:C27)</f>
        <v>0.64504899201394772</v>
      </c>
      <c r="D28" s="301">
        <f t="shared" ref="D28" si="35">SUM(D26:D27)</f>
        <v>0.24743654923417874</v>
      </c>
      <c r="E28" s="301">
        <f t="shared" si="29"/>
        <v>4.7839999999999963</v>
      </c>
      <c r="F28" s="301"/>
      <c r="G28" s="301">
        <f>SUM(G26:G27)</f>
        <v>3.82139443354792</v>
      </c>
      <c r="H28" s="301">
        <f t="shared" ref="H28" si="36">SUM(H26:H27)</f>
        <v>0.65977209866110997</v>
      </c>
      <c r="I28" s="301">
        <f t="shared" ref="I28" si="37">SUM(I26:I27)</f>
        <v>0.3448334677909744</v>
      </c>
      <c r="J28" s="301">
        <f t="shared" si="30"/>
        <v>4.8260000000000041</v>
      </c>
      <c r="K28" s="301"/>
      <c r="L28" s="301">
        <f>SUM(L26:L27)</f>
        <v>3.8817619464318258</v>
      </c>
      <c r="M28" s="301">
        <f t="shared" ref="M28" si="38">SUM(M26:M27)</f>
        <v>0.63931942759240812</v>
      </c>
      <c r="N28" s="301">
        <f t="shared" ref="N28" si="39">SUM(N26:N27)</f>
        <v>0.43091862597576136</v>
      </c>
      <c r="O28" s="301">
        <f t="shared" si="31"/>
        <v>4.9519999999999955</v>
      </c>
      <c r="P28" s="301"/>
      <c r="Q28" s="301">
        <f>SUM(Q26:Q27)</f>
        <v>3.5583651479897629</v>
      </c>
      <c r="R28" s="301">
        <f t="shared" ref="R28" si="40">SUM(R26:R27)</f>
        <v>0.58248520120369029</v>
      </c>
      <c r="S28" s="301">
        <f t="shared" ref="S28" si="41">SUM(S26:S27)</f>
        <v>0.40214965080654597</v>
      </c>
      <c r="T28" s="301">
        <f t="shared" si="32"/>
        <v>4.5429999999999993</v>
      </c>
      <c r="U28" s="301"/>
      <c r="V28" s="301">
        <f>SUM(V26:V27)</f>
        <v>2.8142643368943974</v>
      </c>
      <c r="W28" s="301">
        <f t="shared" ref="W28" si="42">SUM(W26:W27)</f>
        <v>0.45480813847129065</v>
      </c>
      <c r="X28" s="301">
        <f t="shared" ref="X28" si="43">SUM(X26:X27)</f>
        <v>0.32792752463431113</v>
      </c>
      <c r="Y28" s="301">
        <f t="shared" si="33"/>
        <v>3.5969999999999991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1.0205589473612984</v>
      </c>
      <c r="C35" s="300">
        <v>0.24862421052573525</v>
      </c>
      <c r="D35" s="300">
        <v>3.1991578947965012E-2</v>
      </c>
      <c r="E35" s="300">
        <f>SUM(B35:D35)</f>
        <v>1.3011747368349986</v>
      </c>
      <c r="F35" s="300"/>
      <c r="G35" s="300">
        <v>1.0361581882875095</v>
      </c>
      <c r="H35" s="300">
        <v>0.29843167932444925</v>
      </c>
      <c r="I35" s="300">
        <v>0.23868871505540465</v>
      </c>
      <c r="J35" s="300">
        <f>SUM(G35:I35)</f>
        <v>1.5732785826673634</v>
      </c>
      <c r="K35" s="300"/>
      <c r="L35" s="300">
        <v>1.104478493211801</v>
      </c>
      <c r="M35" s="300">
        <v>0.24952046172856993</v>
      </c>
      <c r="N35" s="300">
        <v>0.31035859677030914</v>
      </c>
      <c r="O35" s="300">
        <f>SUM(L35:N35)</f>
        <v>1.6643575517106801</v>
      </c>
      <c r="P35" s="300"/>
      <c r="Q35" s="300">
        <v>1.0490943172959497</v>
      </c>
      <c r="R35" s="300">
        <v>0.24732680545121252</v>
      </c>
      <c r="S35" s="300">
        <v>0.3055628206360822</v>
      </c>
      <c r="T35" s="300">
        <f>SUM(Q35:S35)</f>
        <v>1.6019839433832446</v>
      </c>
      <c r="U35" s="300"/>
      <c r="V35" s="300">
        <v>0.85476014103878972</v>
      </c>
      <c r="W35" s="300">
        <v>0.22703001570105488</v>
      </c>
      <c r="X35" s="300">
        <v>0.27609825476027466</v>
      </c>
      <c r="Y35" s="300">
        <f>SUM(V35:X35)</f>
        <v>1.3578884115001193</v>
      </c>
    </row>
    <row r="36" spans="1:25" x14ac:dyDescent="0.2">
      <c r="A36" s="260" t="s">
        <v>364</v>
      </c>
      <c r="B36" s="300">
        <v>4.2437105263188801</v>
      </c>
      <c r="C36" s="300">
        <v>0.1493399999999917</v>
      </c>
      <c r="D36" s="300">
        <v>0.33177473684613656</v>
      </c>
      <c r="E36" s="300">
        <f t="shared" ref="E36:E37" si="44">SUM(B36:D36)</f>
        <v>4.7248252631650081</v>
      </c>
      <c r="F36" s="300"/>
      <c r="G36" s="300">
        <v>3.9877720792447819</v>
      </c>
      <c r="H36" s="300">
        <v>0.11099166820921444</v>
      </c>
      <c r="I36" s="300">
        <v>0.444957669878628</v>
      </c>
      <c r="J36" s="300">
        <f t="shared" ref="J36:J37" si="45">SUM(G36:I36)</f>
        <v>4.5437214173326241</v>
      </c>
      <c r="K36" s="300"/>
      <c r="L36" s="300">
        <v>3.8829869605544629</v>
      </c>
      <c r="M36" s="300">
        <v>0.13597463363594789</v>
      </c>
      <c r="N36" s="300">
        <v>0.21868085409890312</v>
      </c>
      <c r="O36" s="300">
        <f t="shared" ref="O36:O37" si="46">SUM(L36:N36)</f>
        <v>4.2376424482893134</v>
      </c>
      <c r="P36" s="300"/>
      <c r="Q36" s="300">
        <v>3.7582675858173396</v>
      </c>
      <c r="R36" s="300">
        <v>0.13663607438643249</v>
      </c>
      <c r="S36" s="300">
        <v>0.22011239641297628</v>
      </c>
      <c r="T36" s="300">
        <f t="shared" ref="T36:T37" si="47">SUM(Q36:S36)</f>
        <v>4.1150160566167484</v>
      </c>
      <c r="U36" s="300"/>
      <c r="V36" s="300">
        <v>3.1442298142220491</v>
      </c>
      <c r="W36" s="300">
        <v>0.12617547186425651</v>
      </c>
      <c r="X36" s="300">
        <v>0.19970630241357684</v>
      </c>
      <c r="Y36" s="300">
        <f t="shared" ref="Y36:Y37" si="48">SUM(V36:X36)</f>
        <v>3.4701115884998823</v>
      </c>
    </row>
    <row r="37" spans="1:25" x14ac:dyDescent="0.2">
      <c r="A37" s="264" t="s">
        <v>363</v>
      </c>
      <c r="B37" s="301">
        <f>SUM(B35:B36)</f>
        <v>5.2642694736801783</v>
      </c>
      <c r="C37" s="301">
        <f t="shared" ref="C37" si="49">SUM(C35:C36)</f>
        <v>0.39796421052572695</v>
      </c>
      <c r="D37" s="301">
        <f t="shared" ref="D37" si="50">SUM(D35:D36)</f>
        <v>0.36376631579410157</v>
      </c>
      <c r="E37" s="301">
        <f t="shared" si="44"/>
        <v>6.0260000000000069</v>
      </c>
      <c r="F37" s="301"/>
      <c r="G37" s="301">
        <f>SUM(G35:G36)</f>
        <v>5.0239302675322914</v>
      </c>
      <c r="H37" s="301">
        <f t="shared" ref="H37" si="51">SUM(H35:H36)</f>
        <v>0.40942334753366372</v>
      </c>
      <c r="I37" s="301">
        <f t="shared" ref="I37" si="52">SUM(I35:I36)</f>
        <v>0.68364638493403262</v>
      </c>
      <c r="J37" s="301">
        <f t="shared" si="45"/>
        <v>6.1169999999999876</v>
      </c>
      <c r="K37" s="301"/>
      <c r="L37" s="301">
        <f>SUM(L35:L36)</f>
        <v>4.9874654537662639</v>
      </c>
      <c r="M37" s="301">
        <f t="shared" ref="M37" si="53">SUM(M35:M36)</f>
        <v>0.38549509536451781</v>
      </c>
      <c r="N37" s="301">
        <f t="shared" ref="N37" si="54">SUM(N35:N36)</f>
        <v>0.52903945086921222</v>
      </c>
      <c r="O37" s="301">
        <f t="shared" si="46"/>
        <v>5.9019999999999939</v>
      </c>
      <c r="P37" s="301"/>
      <c r="Q37" s="301">
        <f>SUM(Q35:Q36)</f>
        <v>4.8073619031132893</v>
      </c>
      <c r="R37" s="301">
        <f t="shared" ref="R37" si="55">SUM(R35:R36)</f>
        <v>0.38396287983764499</v>
      </c>
      <c r="S37" s="301">
        <f t="shared" ref="S37" si="56">SUM(S35:S36)</f>
        <v>0.52567521704905851</v>
      </c>
      <c r="T37" s="301">
        <f t="shared" si="47"/>
        <v>5.7169999999999925</v>
      </c>
      <c r="U37" s="301"/>
      <c r="V37" s="301">
        <f>SUM(V35:V36)</f>
        <v>3.9989899552608388</v>
      </c>
      <c r="W37" s="301">
        <f t="shared" ref="W37" si="57">SUM(W35:W36)</f>
        <v>0.35320548756531139</v>
      </c>
      <c r="X37" s="301">
        <f t="shared" ref="X37" si="58">SUM(X35:X36)</f>
        <v>0.47580455717385151</v>
      </c>
      <c r="Y37" s="301">
        <f t="shared" si="48"/>
        <v>4.8280000000000012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3.5101148579487331</v>
      </c>
      <c r="C44" s="300">
        <v>1.2171666756143997</v>
      </c>
      <c r="D44" s="300">
        <v>0.20371626483711514</v>
      </c>
      <c r="E44" s="300">
        <f>SUM(B44:D44)</f>
        <v>4.9309977984002478</v>
      </c>
      <c r="F44" s="300"/>
      <c r="G44" s="300">
        <v>4.3106200016929135</v>
      </c>
      <c r="H44" s="300">
        <v>1.4358483228703565</v>
      </c>
      <c r="I44" s="300">
        <v>1.0566582892711589</v>
      </c>
      <c r="J44" s="300">
        <f>SUM(G44:I44)</f>
        <v>6.8031266138344284</v>
      </c>
      <c r="K44" s="300"/>
      <c r="L44" s="300">
        <v>4.45272689078773</v>
      </c>
      <c r="M44" s="300">
        <v>1.3117667860825575</v>
      </c>
      <c r="N44" s="300">
        <v>1.3777076995960706</v>
      </c>
      <c r="O44" s="300">
        <f>SUM(L44:N44)</f>
        <v>7.1422013764663586</v>
      </c>
      <c r="P44" s="300"/>
      <c r="Q44" s="300">
        <v>4.3573008556698269</v>
      </c>
      <c r="R44" s="300">
        <v>1.2613590947032371</v>
      </c>
      <c r="S44" s="300">
        <v>1.2932366625875436</v>
      </c>
      <c r="T44" s="300">
        <f>SUM(Q44:S44)</f>
        <v>6.9118966129606072</v>
      </c>
      <c r="U44" s="300"/>
      <c r="V44" s="300">
        <v>4.290583631853381</v>
      </c>
      <c r="W44" s="300">
        <v>1.2119192614871477</v>
      </c>
      <c r="X44" s="300">
        <v>1.1831744282069114</v>
      </c>
      <c r="Y44" s="300">
        <f>SUM(V44:X44)</f>
        <v>6.6856773215474394</v>
      </c>
    </row>
    <row r="45" spans="1:25" x14ac:dyDescent="0.2">
      <c r="A45" s="260" t="s">
        <v>364</v>
      </c>
      <c r="B45" s="300">
        <v>20.323927992278865</v>
      </c>
      <c r="C45" s="300">
        <v>0.77571809053969243</v>
      </c>
      <c r="D45" s="300">
        <v>2.2813561187811997</v>
      </c>
      <c r="E45" s="300">
        <f t="shared" ref="E45:E46" si="59">SUM(B45:D45)</f>
        <v>23.381002201599756</v>
      </c>
      <c r="F45" s="300"/>
      <c r="G45" s="300">
        <v>21.185825728896361</v>
      </c>
      <c r="H45" s="300">
        <v>0.69784035072676276</v>
      </c>
      <c r="I45" s="300">
        <v>1.9782073065424264</v>
      </c>
      <c r="J45" s="300">
        <f t="shared" ref="J45:J46" si="60">SUM(G45:I45)</f>
        <v>23.861873386165552</v>
      </c>
      <c r="K45" s="300"/>
      <c r="L45" s="300">
        <v>20.727173052324687</v>
      </c>
      <c r="M45" s="300">
        <v>0.82616722615588545</v>
      </c>
      <c r="N45" s="300">
        <v>1.7914583450530963</v>
      </c>
      <c r="O45" s="300">
        <f t="shared" ref="O45:O46" si="61">SUM(L45:N45)</f>
        <v>23.34479862353367</v>
      </c>
      <c r="P45" s="300"/>
      <c r="Q45" s="300">
        <v>19.617111706934043</v>
      </c>
      <c r="R45" s="300">
        <v>0.79617566341766421</v>
      </c>
      <c r="S45" s="300">
        <v>1.7208160166877338</v>
      </c>
      <c r="T45" s="300">
        <f t="shared" ref="T45:T46" si="62">SUM(Q45:S45)</f>
        <v>22.134103387039442</v>
      </c>
      <c r="U45" s="300"/>
      <c r="V45" s="300">
        <v>18.474582529663138</v>
      </c>
      <c r="W45" s="300">
        <v>0.74847836869792395</v>
      </c>
      <c r="X45" s="300">
        <v>1.6842617800914736</v>
      </c>
      <c r="Y45" s="300">
        <f t="shared" ref="Y45:Y46" si="63">SUM(V45:X45)</f>
        <v>20.907322678452537</v>
      </c>
    </row>
    <row r="46" spans="1:25" x14ac:dyDescent="0.2">
      <c r="A46" s="264" t="s">
        <v>363</v>
      </c>
      <c r="B46" s="301">
        <f>SUM(B44:B45)</f>
        <v>23.834042850227597</v>
      </c>
      <c r="C46" s="301">
        <f t="shared" ref="C46" si="64">SUM(C44:C45)</f>
        <v>1.9928847661540923</v>
      </c>
      <c r="D46" s="301">
        <f t="shared" ref="D46" si="65">SUM(D44:D45)</f>
        <v>2.4850723836183146</v>
      </c>
      <c r="E46" s="301">
        <f t="shared" si="59"/>
        <v>28.312000000000005</v>
      </c>
      <c r="F46" s="301"/>
      <c r="G46" s="301">
        <f>SUM(G44:G45)</f>
        <v>25.496445730589276</v>
      </c>
      <c r="H46" s="301">
        <f t="shared" ref="H46" si="66">SUM(H44:H45)</f>
        <v>2.1336886735971192</v>
      </c>
      <c r="I46" s="301">
        <f t="shared" ref="I46" si="67">SUM(I44:I45)</f>
        <v>3.0348655958135851</v>
      </c>
      <c r="J46" s="301">
        <f t="shared" si="60"/>
        <v>30.664999999999981</v>
      </c>
      <c r="K46" s="301"/>
      <c r="L46" s="301">
        <f>SUM(L44:L45)</f>
        <v>25.179899943112417</v>
      </c>
      <c r="M46" s="301">
        <f t="shared" ref="M46" si="68">SUM(M44:M45)</f>
        <v>2.1379340122384427</v>
      </c>
      <c r="N46" s="301">
        <f t="shared" ref="N46" si="69">SUM(N44:N45)</f>
        <v>3.1691660446491667</v>
      </c>
      <c r="O46" s="301">
        <f t="shared" si="61"/>
        <v>30.487000000000027</v>
      </c>
      <c r="P46" s="301"/>
      <c r="Q46" s="301">
        <f>SUM(Q44:Q45)</f>
        <v>23.97441256260387</v>
      </c>
      <c r="R46" s="301">
        <f t="shared" ref="R46" si="70">SUM(R44:R45)</f>
        <v>2.0575347581209016</v>
      </c>
      <c r="S46" s="301">
        <f t="shared" ref="S46" si="71">SUM(S44:S45)</f>
        <v>3.0140526792752773</v>
      </c>
      <c r="T46" s="301">
        <f t="shared" si="62"/>
        <v>29.046000000000049</v>
      </c>
      <c r="U46" s="301"/>
      <c r="V46" s="301">
        <f>SUM(V44:V45)</f>
        <v>22.765166161516518</v>
      </c>
      <c r="W46" s="301">
        <f t="shared" ref="W46" si="72">SUM(W44:W45)</f>
        <v>1.9603976301850716</v>
      </c>
      <c r="X46" s="301">
        <f t="shared" ref="X46" si="73">SUM(X44:X45)</f>
        <v>2.8674362082983853</v>
      </c>
      <c r="Y46" s="301">
        <f t="shared" si="63"/>
        <v>27.592999999999975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0.37634930338133116</v>
      </c>
      <c r="C53" s="300">
        <v>7.1570230310314939E-2</v>
      </c>
      <c r="D53" s="300">
        <v>2.2021609326465947E-4</v>
      </c>
      <c r="E53" s="300">
        <f>SUM(B53:D53)</f>
        <v>0.44813974978491078</v>
      </c>
      <c r="F53" s="300"/>
      <c r="G53" s="300">
        <v>0.39075296869320486</v>
      </c>
      <c r="H53" s="300">
        <v>0.10867308384584368</v>
      </c>
      <c r="I53" s="300">
        <v>1.8082043900867904E-4</v>
      </c>
      <c r="J53" s="300">
        <f>SUM(G53:I53)</f>
        <v>0.49960687297805723</v>
      </c>
      <c r="K53" s="300"/>
      <c r="L53" s="300">
        <v>0.55039232673327554</v>
      </c>
      <c r="M53" s="300">
        <v>0.16788646430844112</v>
      </c>
      <c r="N53" s="300">
        <v>0</v>
      </c>
      <c r="O53" s="300">
        <f>SUM(L53:N53)</f>
        <v>0.71827879104171666</v>
      </c>
      <c r="P53" s="300"/>
      <c r="Q53" s="300">
        <v>0.5235981231179978</v>
      </c>
      <c r="R53" s="300">
        <v>0.15810046922981347</v>
      </c>
      <c r="S53" s="300">
        <v>0</v>
      </c>
      <c r="T53" s="300">
        <f>SUM(Q53:S53)</f>
        <v>0.68169859234781127</v>
      </c>
      <c r="U53" s="300"/>
      <c r="V53" s="300">
        <v>0.52230537389404152</v>
      </c>
      <c r="W53" s="300">
        <v>0.15475120841455048</v>
      </c>
      <c r="X53" s="300">
        <v>0</v>
      </c>
      <c r="Y53" s="300">
        <f>SUM(V53:X53)</f>
        <v>0.677056582308592</v>
      </c>
    </row>
    <row r="54" spans="1:25" x14ac:dyDescent="0.2">
      <c r="A54" s="260" t="s">
        <v>364</v>
      </c>
      <c r="B54" s="300">
        <v>1.0253261302258097</v>
      </c>
      <c r="C54" s="300">
        <v>1.0570372476664454E-2</v>
      </c>
      <c r="D54" s="300">
        <v>6.4963747512616937E-2</v>
      </c>
      <c r="E54" s="300">
        <f t="shared" ref="E54:E55" si="74">SUM(B54:D54)</f>
        <v>1.100860250215091</v>
      </c>
      <c r="F54" s="300"/>
      <c r="G54" s="300">
        <v>1.1919683339295633</v>
      </c>
      <c r="H54" s="300">
        <v>0.19311622886068239</v>
      </c>
      <c r="I54" s="300">
        <v>0.12530856423169676</v>
      </c>
      <c r="J54" s="300">
        <f t="shared" ref="J54:J55" si="75">SUM(G54:I54)</f>
        <v>1.5103931270219424</v>
      </c>
      <c r="K54" s="300"/>
      <c r="L54" s="300">
        <v>1.6386935252685328</v>
      </c>
      <c r="M54" s="300">
        <v>0.10002768368975037</v>
      </c>
      <c r="N54" s="300">
        <v>0</v>
      </c>
      <c r="O54" s="300">
        <f t="shared" ref="O54:O55" si="76">SUM(L54:N54)</f>
        <v>1.7387212089582833</v>
      </c>
      <c r="P54" s="300"/>
      <c r="Q54" s="300">
        <v>1.5345796301206034</v>
      </c>
      <c r="R54" s="300">
        <v>9.5721777531585409E-2</v>
      </c>
      <c r="S54" s="300">
        <v>0</v>
      </c>
      <c r="T54" s="300">
        <f t="shared" ref="T54:T55" si="77">SUM(Q54:S54)</f>
        <v>1.6303014076521889</v>
      </c>
      <c r="U54" s="300"/>
      <c r="V54" s="300">
        <v>1.482564685816496</v>
      </c>
      <c r="W54" s="300">
        <v>9.6378731874907531E-2</v>
      </c>
      <c r="X54" s="300">
        <v>0</v>
      </c>
      <c r="Y54" s="300">
        <f t="shared" ref="Y54:Y55" si="78">SUM(V54:X54)</f>
        <v>1.5789434176914035</v>
      </c>
    </row>
    <row r="55" spans="1:25" x14ac:dyDescent="0.2">
      <c r="A55" s="264" t="s">
        <v>363</v>
      </c>
      <c r="B55" s="301">
        <f>SUM(B53:B54)</f>
        <v>1.4016754336071409</v>
      </c>
      <c r="C55" s="301">
        <f t="shared" ref="C55" si="79">SUM(C53:C54)</f>
        <v>8.2140602786979391E-2</v>
      </c>
      <c r="D55" s="301">
        <f t="shared" ref="D55" si="80">SUM(D53:D54)</f>
        <v>6.5183963605881592E-2</v>
      </c>
      <c r="E55" s="301">
        <f t="shared" si="74"/>
        <v>1.5490000000000017</v>
      </c>
      <c r="F55" s="301"/>
      <c r="G55" s="301">
        <f>SUM(G53:G54)</f>
        <v>1.582721302622768</v>
      </c>
      <c r="H55" s="301">
        <f t="shared" ref="H55" si="81">SUM(H53:H54)</f>
        <v>0.30178931270652609</v>
      </c>
      <c r="I55" s="301">
        <f t="shared" ref="I55" si="82">SUM(I53:I54)</f>
        <v>0.12548938467070545</v>
      </c>
      <c r="J55" s="301">
        <f t="shared" si="75"/>
        <v>2.0099999999999993</v>
      </c>
      <c r="K55" s="301"/>
      <c r="L55" s="301">
        <f>SUM(L53:L54)</f>
        <v>2.1890858520018082</v>
      </c>
      <c r="M55" s="301">
        <f t="shared" ref="M55" si="83">SUM(M53:M54)</f>
        <v>0.26791414799819147</v>
      </c>
      <c r="N55" s="301">
        <f t="shared" ref="N55" si="84">SUM(N53:N54)</f>
        <v>0</v>
      </c>
      <c r="O55" s="301">
        <f t="shared" si="76"/>
        <v>2.4569999999999999</v>
      </c>
      <c r="P55" s="301"/>
      <c r="Q55" s="301">
        <f>SUM(Q53:Q54)</f>
        <v>2.058177753238601</v>
      </c>
      <c r="R55" s="301">
        <f t="shared" ref="R55" si="85">SUM(R53:R54)</f>
        <v>0.25382224676139886</v>
      </c>
      <c r="S55" s="301">
        <f t="shared" ref="S55" si="86">SUM(S53:S54)</f>
        <v>0</v>
      </c>
      <c r="T55" s="301">
        <f t="shared" si="77"/>
        <v>2.3119999999999998</v>
      </c>
      <c r="U55" s="301"/>
      <c r="V55" s="301">
        <f>SUM(V53:V54)</f>
        <v>2.0048700597105373</v>
      </c>
      <c r="W55" s="301">
        <f t="shared" ref="W55" si="87">SUM(W53:W54)</f>
        <v>0.25112994028945801</v>
      </c>
      <c r="X55" s="301">
        <f t="shared" ref="X55" si="88">SUM(X53:X54)</f>
        <v>0</v>
      </c>
      <c r="Y55" s="301">
        <f t="shared" si="78"/>
        <v>2.2559999999999953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0.68124552327646914</v>
      </c>
      <c r="C62" s="300">
        <v>0.35573915638739423</v>
      </c>
      <c r="D62" s="300">
        <v>0.15695856546213685</v>
      </c>
      <c r="E62" s="300">
        <f>SUM(B62:D62)</f>
        <v>1.1939432451260001</v>
      </c>
      <c r="F62" s="300"/>
      <c r="G62" s="300">
        <v>0.95728340027232395</v>
      </c>
      <c r="H62" s="300">
        <v>0.48073314328074379</v>
      </c>
      <c r="I62" s="300">
        <v>0</v>
      </c>
      <c r="J62" s="300">
        <f>SUM(G62:I62)</f>
        <v>1.4380165435530676</v>
      </c>
      <c r="K62" s="300"/>
      <c r="L62" s="300">
        <v>0.89451975342083057</v>
      </c>
      <c r="M62" s="300">
        <v>0.41169249089530019</v>
      </c>
      <c r="N62" s="300">
        <v>2.3711590547888486E-2</v>
      </c>
      <c r="O62" s="300">
        <f>SUM(L62:N62)</f>
        <v>1.3299238348640192</v>
      </c>
      <c r="P62" s="300"/>
      <c r="Q62" s="300">
        <v>0.98824872112149897</v>
      </c>
      <c r="R62" s="300">
        <v>0.44375824660833485</v>
      </c>
      <c r="S62" s="300">
        <v>2.4736020461917287E-2</v>
      </c>
      <c r="T62" s="300">
        <f>SUM(Q62:S62)</f>
        <v>1.4567429881917513</v>
      </c>
      <c r="U62" s="300"/>
      <c r="V62" s="300">
        <v>1.1676375515749036</v>
      </c>
      <c r="W62" s="300">
        <v>0.49680949105180916</v>
      </c>
      <c r="X62" s="300">
        <v>2.6748968363043329E-2</v>
      </c>
      <c r="Y62" s="300">
        <f>SUM(V62:X62)</f>
        <v>1.6911960109897561</v>
      </c>
    </row>
    <row r="63" spans="1:25" x14ac:dyDescent="0.2">
      <c r="A63" s="260" t="s">
        <v>364</v>
      </c>
      <c r="B63" s="300">
        <v>3.0144610525318174</v>
      </c>
      <c r="C63" s="300">
        <v>0.1509120075622207</v>
      </c>
      <c r="D63" s="300">
        <v>0.70568369477996973</v>
      </c>
      <c r="E63" s="300">
        <f t="shared" ref="E63:E64" si="89">SUM(B63:D63)</f>
        <v>3.8710567548740076</v>
      </c>
      <c r="F63" s="300"/>
      <c r="G63" s="300">
        <v>4.9122023670743786</v>
      </c>
      <c r="H63" s="300">
        <v>0.13265725022757111</v>
      </c>
      <c r="I63" s="300">
        <v>0.43412383914497482</v>
      </c>
      <c r="J63" s="300">
        <f t="shared" ref="J63:J64" si="90">SUM(G63:I63)</f>
        <v>5.4789834564469242</v>
      </c>
      <c r="K63" s="300"/>
      <c r="L63" s="300">
        <v>4.7977439525638346</v>
      </c>
      <c r="M63" s="300">
        <v>0.21933221257215202</v>
      </c>
      <c r="N63" s="300">
        <v>0</v>
      </c>
      <c r="O63" s="300">
        <f t="shared" ref="O63:O64" si="91">SUM(L63:N63)</f>
        <v>5.017076165135987</v>
      </c>
      <c r="P63" s="300"/>
      <c r="Q63" s="300">
        <v>5.0670098782756465</v>
      </c>
      <c r="R63" s="300">
        <v>0.23424713353261303</v>
      </c>
      <c r="S63" s="300">
        <v>0</v>
      </c>
      <c r="T63" s="300">
        <f t="shared" ref="T63:T64" si="92">SUM(Q63:S63)</f>
        <v>5.3012570118082598</v>
      </c>
      <c r="U63" s="300"/>
      <c r="V63" s="300">
        <v>5.4805330123935789</v>
      </c>
      <c r="W63" s="300">
        <v>0.25727097661666737</v>
      </c>
      <c r="X63" s="300">
        <v>0</v>
      </c>
      <c r="Y63" s="300">
        <f t="shared" ref="Y63:Y64" si="93">SUM(V63:X63)</f>
        <v>5.7378039890102466</v>
      </c>
    </row>
    <row r="64" spans="1:25" x14ac:dyDescent="0.2">
      <c r="A64" s="264" t="s">
        <v>363</v>
      </c>
      <c r="B64" s="301">
        <f>SUM(B62:B63)</f>
        <v>3.6957065758082868</v>
      </c>
      <c r="C64" s="301">
        <f t="shared" ref="C64" si="94">SUM(C62:C63)</f>
        <v>0.50665116394961496</v>
      </c>
      <c r="D64" s="301">
        <f t="shared" ref="D64" si="95">SUM(D62:D63)</f>
        <v>0.86264226024210655</v>
      </c>
      <c r="E64" s="301">
        <f t="shared" si="89"/>
        <v>5.0650000000000084</v>
      </c>
      <c r="F64" s="301"/>
      <c r="G64" s="301">
        <f>SUM(G62:G63)</f>
        <v>5.8694857673467027</v>
      </c>
      <c r="H64" s="301">
        <f t="shared" ref="H64" si="96">SUM(H62:H63)</f>
        <v>0.61339039350831492</v>
      </c>
      <c r="I64" s="301">
        <f t="shared" ref="I64" si="97">SUM(I62:I63)</f>
        <v>0.43412383914497482</v>
      </c>
      <c r="J64" s="301">
        <f t="shared" si="90"/>
        <v>6.9169999999999918</v>
      </c>
      <c r="K64" s="301"/>
      <c r="L64" s="301">
        <f>SUM(L62:L63)</f>
        <v>5.692263705984665</v>
      </c>
      <c r="M64" s="301">
        <f t="shared" ref="M64" si="98">SUM(M62:M63)</f>
        <v>0.63102470346745221</v>
      </c>
      <c r="N64" s="301">
        <f t="shared" ref="N64" si="99">SUM(N62:N63)</f>
        <v>2.3711590547888486E-2</v>
      </c>
      <c r="O64" s="301">
        <f t="shared" si="91"/>
        <v>6.3470000000000057</v>
      </c>
      <c r="P64" s="301"/>
      <c r="Q64" s="301">
        <f>SUM(Q62:Q63)</f>
        <v>6.0552585993971455</v>
      </c>
      <c r="R64" s="301">
        <f t="shared" ref="R64" si="100">SUM(R62:R63)</f>
        <v>0.67800538014094791</v>
      </c>
      <c r="S64" s="301">
        <f t="shared" ref="S64" si="101">SUM(S62:S63)</f>
        <v>2.4736020461917287E-2</v>
      </c>
      <c r="T64" s="301">
        <f t="shared" si="92"/>
        <v>6.7580000000000107</v>
      </c>
      <c r="U64" s="301"/>
      <c r="V64" s="301">
        <f>SUM(V62:V63)</f>
        <v>6.6481705639684829</v>
      </c>
      <c r="W64" s="301">
        <f t="shared" ref="W64" si="102">SUM(W62:W63)</f>
        <v>0.75408046766847647</v>
      </c>
      <c r="X64" s="301">
        <f t="shared" ref="X64" si="103">SUM(X62:X63)</f>
        <v>2.6748968363043329E-2</v>
      </c>
      <c r="Y64" s="301">
        <f t="shared" si="93"/>
        <v>7.4290000000000029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2.5565550236181598</v>
      </c>
      <c r="C71" s="300">
        <v>2.0038186351300711</v>
      </c>
      <c r="D71" s="300">
        <v>0.53522710044047395</v>
      </c>
      <c r="E71" s="300">
        <f>SUM(B71:D71)</f>
        <v>5.0956007591887049</v>
      </c>
      <c r="F71" s="300"/>
      <c r="G71" s="300">
        <v>3.1764987878155422</v>
      </c>
      <c r="H71" s="300">
        <v>2.5069098584608618</v>
      </c>
      <c r="I71" s="300">
        <v>0.8630593199223574</v>
      </c>
      <c r="J71" s="300">
        <f>SUM(G71:I71)</f>
        <v>6.5464679661987617</v>
      </c>
      <c r="K71" s="300"/>
      <c r="L71" s="300">
        <v>3.4115999946239199</v>
      </c>
      <c r="M71" s="300">
        <v>2.5418370246743889</v>
      </c>
      <c r="N71" s="300">
        <v>1.5882440755880189</v>
      </c>
      <c r="O71" s="300">
        <f>SUM(L71:N71)</f>
        <v>7.5416810948863278</v>
      </c>
      <c r="P71" s="300"/>
      <c r="Q71" s="300">
        <v>3.7574999734357188</v>
      </c>
      <c r="R71" s="300">
        <v>2.8181794019527149</v>
      </c>
      <c r="S71" s="300">
        <v>1.7573893335040882</v>
      </c>
      <c r="T71" s="300">
        <f>SUM(Q71:S71)</f>
        <v>8.3330687088925224</v>
      </c>
      <c r="U71" s="300"/>
      <c r="V71" s="300">
        <v>4.281590919131685</v>
      </c>
      <c r="W71" s="300">
        <v>3.2466287934774845</v>
      </c>
      <c r="X71" s="300">
        <v>2.0589022903053213</v>
      </c>
      <c r="Y71" s="300">
        <f>SUM(V71:X71)</f>
        <v>9.5871220029144908</v>
      </c>
    </row>
    <row r="72" spans="1:25" x14ac:dyDescent="0.2">
      <c r="A72" s="260" t="s">
        <v>364</v>
      </c>
      <c r="B72" s="300">
        <v>17.593452008263274</v>
      </c>
      <c r="C72" s="300">
        <v>0.70136636768047755</v>
      </c>
      <c r="D72" s="300">
        <v>15.71558086486756</v>
      </c>
      <c r="E72" s="300">
        <f t="shared" ref="E72:E73" si="104">SUM(B72:D72)</f>
        <v>34.01039924081131</v>
      </c>
      <c r="F72" s="300"/>
      <c r="G72" s="300">
        <v>22.815902686565927</v>
      </c>
      <c r="H72" s="300">
        <v>0.73242362100108993</v>
      </c>
      <c r="I72" s="300">
        <v>19.162205726234234</v>
      </c>
      <c r="J72" s="300">
        <f t="shared" ref="J72:J73" si="105">SUM(G72:I72)</f>
        <v>42.71053203380125</v>
      </c>
      <c r="K72" s="300"/>
      <c r="L72" s="300">
        <v>22.93536505816143</v>
      </c>
      <c r="M72" s="300">
        <v>1.444504754244214</v>
      </c>
      <c r="N72" s="300">
        <v>16.466449092708093</v>
      </c>
      <c r="O72" s="300">
        <f t="shared" ref="O72:O73" si="106">SUM(L72:N72)</f>
        <v>40.846318905113733</v>
      </c>
      <c r="P72" s="300"/>
      <c r="Q72" s="300">
        <v>24.835287612017279</v>
      </c>
      <c r="R72" s="300">
        <v>1.6130626732595119</v>
      </c>
      <c r="S72" s="300">
        <v>18.239581005830651</v>
      </c>
      <c r="T72" s="300">
        <f t="shared" ref="T72:T73" si="107">SUM(Q72:S72)</f>
        <v>44.687931291107446</v>
      </c>
      <c r="U72" s="300"/>
      <c r="V72" s="300">
        <v>27.033342984044172</v>
      </c>
      <c r="W72" s="300">
        <v>1.8792443281449276</v>
      </c>
      <c r="X72" s="300">
        <v>20.954290684896428</v>
      </c>
      <c r="Y72" s="300">
        <f t="shared" ref="Y72:Y73" si="108">SUM(V72:X72)</f>
        <v>49.866877997085524</v>
      </c>
    </row>
    <row r="73" spans="1:25" x14ac:dyDescent="0.2">
      <c r="A73" s="264" t="s">
        <v>363</v>
      </c>
      <c r="B73" s="301">
        <f>SUM(B71:B72)</f>
        <v>20.150007031881433</v>
      </c>
      <c r="C73" s="301">
        <f t="shared" ref="C73" si="109">SUM(C71:C72)</f>
        <v>2.7051850028105484</v>
      </c>
      <c r="D73" s="301">
        <f t="shared" ref="D73" si="110">SUM(D71:D72)</f>
        <v>16.250807965308034</v>
      </c>
      <c r="E73" s="301">
        <f t="shared" si="104"/>
        <v>39.106000000000016</v>
      </c>
      <c r="F73" s="301"/>
      <c r="G73" s="301">
        <f>SUM(G71:G72)</f>
        <v>25.99240147438147</v>
      </c>
      <c r="H73" s="301">
        <f t="shared" ref="H73" si="111">SUM(H71:H72)</f>
        <v>3.2393334794619517</v>
      </c>
      <c r="I73" s="301">
        <f t="shared" ref="I73" si="112">SUM(I71:I72)</f>
        <v>20.025265046156591</v>
      </c>
      <c r="J73" s="301">
        <f t="shared" si="105"/>
        <v>49.257000000000012</v>
      </c>
      <c r="K73" s="301"/>
      <c r="L73" s="301">
        <f>SUM(L71:L72)</f>
        <v>26.34696505278535</v>
      </c>
      <c r="M73" s="301">
        <f t="shared" ref="M73" si="113">SUM(M71:M72)</f>
        <v>3.9863417789186029</v>
      </c>
      <c r="N73" s="301">
        <f t="shared" ref="N73" si="114">SUM(N71:N72)</f>
        <v>18.054693168296112</v>
      </c>
      <c r="O73" s="301">
        <f t="shared" si="106"/>
        <v>48.388000000000062</v>
      </c>
      <c r="P73" s="301"/>
      <c r="Q73" s="301">
        <f>SUM(Q71:Q72)</f>
        <v>28.592787585452996</v>
      </c>
      <c r="R73" s="301">
        <f t="shared" ref="R73" si="115">SUM(R71:R72)</f>
        <v>4.4312420752122268</v>
      </c>
      <c r="S73" s="301">
        <f t="shared" ref="S73" si="116">SUM(S71:S72)</f>
        <v>19.996970339334737</v>
      </c>
      <c r="T73" s="301">
        <f t="shared" si="107"/>
        <v>53.020999999999958</v>
      </c>
      <c r="U73" s="301"/>
      <c r="V73" s="301">
        <f>SUM(V71:V72)</f>
        <v>31.314933903175856</v>
      </c>
      <c r="W73" s="301">
        <f t="shared" ref="W73" si="117">SUM(W71:W72)</f>
        <v>5.125873121622412</v>
      </c>
      <c r="X73" s="301">
        <f t="shared" ref="X73" si="118">SUM(X71:X72)</f>
        <v>23.013192975201751</v>
      </c>
      <c r="Y73" s="301">
        <f t="shared" si="108"/>
        <v>59.454000000000022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13.969655454180554</v>
      </c>
      <c r="C80" s="300">
        <v>24.803071250573595</v>
      </c>
      <c r="D80" s="300">
        <v>3.1180204877400866</v>
      </c>
      <c r="E80" s="300">
        <f>SUM(B80:D80)</f>
        <v>41.890747192494239</v>
      </c>
      <c r="F80" s="300"/>
      <c r="G80" s="300">
        <v>16.661892546874515</v>
      </c>
      <c r="H80" s="300">
        <v>21.915572730095072</v>
      </c>
      <c r="I80" s="300">
        <v>3.1091629870798219</v>
      </c>
      <c r="J80" s="300">
        <f>SUM(G80:I80)</f>
        <v>41.686628264049411</v>
      </c>
      <c r="K80" s="300"/>
      <c r="L80" s="300">
        <v>16.215638800802669</v>
      </c>
      <c r="M80" s="300">
        <v>22.851051308248138</v>
      </c>
      <c r="N80" s="300">
        <v>3.6216958138215993</v>
      </c>
      <c r="O80" s="300">
        <f>SUM(L80:N80)</f>
        <v>42.688385922872413</v>
      </c>
      <c r="P80" s="300"/>
      <c r="Q80" s="300">
        <v>16.815092533059477</v>
      </c>
      <c r="R80" s="300">
        <v>22.098457934405154</v>
      </c>
      <c r="S80" s="300">
        <v>3.7524140274793552</v>
      </c>
      <c r="T80" s="300">
        <f>SUM(Q80:S80)</f>
        <v>42.665964494943985</v>
      </c>
      <c r="U80" s="300"/>
      <c r="V80" s="300">
        <v>17.957252937668208</v>
      </c>
      <c r="W80" s="300">
        <v>20.561273888525136</v>
      </c>
      <c r="X80" s="300">
        <v>4.0143049810604605</v>
      </c>
      <c r="Y80" s="300">
        <f>SUM(V80:X80)</f>
        <v>42.532831807253807</v>
      </c>
    </row>
    <row r="81" spans="1:25" x14ac:dyDescent="0.2">
      <c r="A81" s="260" t="s">
        <v>364</v>
      </c>
      <c r="B81" s="300">
        <v>33.108259263378919</v>
      </c>
      <c r="C81" s="300">
        <v>11.154369800285567</v>
      </c>
      <c r="D81" s="300">
        <v>4.2836237438411819</v>
      </c>
      <c r="E81" s="300">
        <f t="shared" ref="E81:E82" si="119">SUM(B81:D81)</f>
        <v>48.546252807505667</v>
      </c>
      <c r="F81" s="300"/>
      <c r="G81" s="300">
        <v>33.660323489044693</v>
      </c>
      <c r="H81" s="300">
        <v>9.4651162229131494</v>
      </c>
      <c r="I81" s="300">
        <v>4.3369320239926363</v>
      </c>
      <c r="J81" s="300">
        <f t="shared" ref="J81:J82" si="120">SUM(G81:I81)</f>
        <v>47.462371735950477</v>
      </c>
      <c r="K81" s="300"/>
      <c r="L81" s="300">
        <v>32.708774100625256</v>
      </c>
      <c r="M81" s="300">
        <v>10.630524363516482</v>
      </c>
      <c r="N81" s="300">
        <v>5.0433156129857961</v>
      </c>
      <c r="O81" s="300">
        <f t="shared" ref="O81:O82" si="121">SUM(L81:N81)</f>
        <v>48.382614077127528</v>
      </c>
      <c r="P81" s="300"/>
      <c r="Q81" s="300">
        <v>33.134686079098408</v>
      </c>
      <c r="R81" s="300">
        <v>10.67849591231708</v>
      </c>
      <c r="S81" s="300">
        <v>5.0948535136403903</v>
      </c>
      <c r="T81" s="300">
        <f t="shared" ref="T81:T82" si="122">SUM(Q81:S81)</f>
        <v>48.908035505055878</v>
      </c>
      <c r="U81" s="300"/>
      <c r="V81" s="300">
        <v>33.747985624986171</v>
      </c>
      <c r="W81" s="300">
        <v>10.762517211591756</v>
      </c>
      <c r="X81" s="300">
        <v>5.1786653561683069</v>
      </c>
      <c r="Y81" s="300">
        <f t="shared" ref="Y81:Y82" si="123">SUM(V81:X81)</f>
        <v>49.689168192746237</v>
      </c>
    </row>
    <row r="82" spans="1:25" x14ac:dyDescent="0.2">
      <c r="A82" s="264" t="s">
        <v>363</v>
      </c>
      <c r="B82" s="301">
        <f>SUM(B80:B81)</f>
        <v>47.077914717559473</v>
      </c>
      <c r="C82" s="301">
        <f t="shared" ref="C82" si="124">SUM(C80:C81)</f>
        <v>35.95744105085916</v>
      </c>
      <c r="D82" s="301">
        <f t="shared" ref="D82" si="125">SUM(D80:D81)</f>
        <v>7.4016442315812689</v>
      </c>
      <c r="E82" s="301">
        <f t="shared" si="119"/>
        <v>90.436999999999912</v>
      </c>
      <c r="F82" s="301"/>
      <c r="G82" s="301">
        <f>SUM(G80:G81)</f>
        <v>50.322216035919212</v>
      </c>
      <c r="H82" s="301">
        <f t="shared" ref="H82" si="126">SUM(H80:H81)</f>
        <v>31.380688953008221</v>
      </c>
      <c r="I82" s="301">
        <f t="shared" ref="I82" si="127">SUM(I80:I81)</f>
        <v>7.4460950110724582</v>
      </c>
      <c r="J82" s="301">
        <f t="shared" si="120"/>
        <v>89.148999999999887</v>
      </c>
      <c r="K82" s="301"/>
      <c r="L82" s="301">
        <f>SUM(L80:L81)</f>
        <v>48.924412901427928</v>
      </c>
      <c r="M82" s="301">
        <f t="shared" ref="M82" si="128">SUM(M80:M81)</f>
        <v>33.481575671764617</v>
      </c>
      <c r="N82" s="301">
        <f t="shared" ref="N82" si="129">SUM(N80:N81)</f>
        <v>8.6650114268073963</v>
      </c>
      <c r="O82" s="301">
        <f t="shared" si="121"/>
        <v>91.070999999999941</v>
      </c>
      <c r="P82" s="301"/>
      <c r="Q82" s="301">
        <f>SUM(Q80:Q81)</f>
        <v>49.949778612157886</v>
      </c>
      <c r="R82" s="301">
        <f t="shared" ref="R82" si="130">SUM(R80:R81)</f>
        <v>32.776953846722236</v>
      </c>
      <c r="S82" s="301">
        <f t="shared" ref="S82" si="131">SUM(S80:S81)</f>
        <v>8.847267541119745</v>
      </c>
      <c r="T82" s="301">
        <f t="shared" si="122"/>
        <v>91.57399999999987</v>
      </c>
      <c r="U82" s="301"/>
      <c r="V82" s="301">
        <f>SUM(V80:V81)</f>
        <v>51.70523856265438</v>
      </c>
      <c r="W82" s="301">
        <f t="shared" ref="W82" si="132">SUM(W80:W81)</f>
        <v>31.323791100116892</v>
      </c>
      <c r="X82" s="301">
        <f t="shared" ref="X82" si="133">SUM(X80:X81)</f>
        <v>9.1929703372287683</v>
      </c>
      <c r="Y82" s="301">
        <f t="shared" si="123"/>
        <v>92.222000000000051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3.2720431436274957</v>
      </c>
      <c r="C89" s="300">
        <v>2.2782571086841319</v>
      </c>
      <c r="D89" s="300">
        <v>0.56143139251886809</v>
      </c>
      <c r="E89" s="300">
        <f>SUM(B89:D89)</f>
        <v>6.1117316448304955</v>
      </c>
      <c r="F89" s="300"/>
      <c r="G89" s="300">
        <v>3.821407728070652</v>
      </c>
      <c r="H89" s="300">
        <v>2.4375472855601066</v>
      </c>
      <c r="I89" s="300">
        <v>0.84294947433076417</v>
      </c>
      <c r="J89" s="300">
        <f>SUM(G89:I89)</f>
        <v>7.101904487961523</v>
      </c>
      <c r="K89" s="300"/>
      <c r="L89" s="300">
        <v>3.6863115960539456</v>
      </c>
      <c r="M89" s="300">
        <v>3.1489491960307259</v>
      </c>
      <c r="N89" s="300">
        <v>0.3946557616913553</v>
      </c>
      <c r="O89" s="300">
        <f>SUM(L89:N89)</f>
        <v>7.229916553776027</v>
      </c>
      <c r="P89" s="300"/>
      <c r="Q89" s="300">
        <v>4.0033784043997045</v>
      </c>
      <c r="R89" s="300">
        <v>3.4965644281980777</v>
      </c>
      <c r="S89" s="300">
        <v>0.39833205490807955</v>
      </c>
      <c r="T89" s="300">
        <f>SUM(Q89:S89)</f>
        <v>7.8982748875058615</v>
      </c>
      <c r="U89" s="300"/>
      <c r="V89" s="300">
        <v>4.18297136004899</v>
      </c>
      <c r="W89" s="300">
        <v>3.8078323174954352</v>
      </c>
      <c r="X89" s="300">
        <v>0.39195758620818061</v>
      </c>
      <c r="Y89" s="300">
        <f>SUM(V89:X89)</f>
        <v>8.3827612637526059</v>
      </c>
    </row>
    <row r="90" spans="1:25" x14ac:dyDescent="0.2">
      <c r="A90" s="260" t="s">
        <v>364</v>
      </c>
      <c r="B90" s="300">
        <v>17.985218543305866</v>
      </c>
      <c r="C90" s="300">
        <v>2.3734905645621969</v>
      </c>
      <c r="D90" s="300">
        <v>3.1555592473014404</v>
      </c>
      <c r="E90" s="300">
        <f t="shared" ref="E90:E91" si="134">SUM(B90:D90)</f>
        <v>23.514268355169502</v>
      </c>
      <c r="F90" s="300"/>
      <c r="G90" s="300">
        <v>17.853647799135437</v>
      </c>
      <c r="H90" s="300">
        <v>2.2819767673517983</v>
      </c>
      <c r="I90" s="300">
        <v>3.5364709455512058</v>
      </c>
      <c r="J90" s="300">
        <f t="shared" ref="J90:J91" si="135">SUM(G90:I90)</f>
        <v>23.672095512038442</v>
      </c>
      <c r="K90" s="300"/>
      <c r="L90" s="300">
        <v>17.186193653329568</v>
      </c>
      <c r="M90" s="300">
        <v>2.6870885638721855</v>
      </c>
      <c r="N90" s="300">
        <v>3.3218012290222223</v>
      </c>
      <c r="O90" s="300">
        <f t="shared" ref="O90:O91" si="136">SUM(L90:N90)</f>
        <v>23.195083446223975</v>
      </c>
      <c r="P90" s="300"/>
      <c r="Q90" s="300">
        <v>17.87719912514898</v>
      </c>
      <c r="R90" s="300">
        <v>2.8162923796815109</v>
      </c>
      <c r="S90" s="300">
        <v>3.4502336076636633</v>
      </c>
      <c r="T90" s="300">
        <f t="shared" ref="T90:T91" si="137">SUM(Q90:S90)</f>
        <v>24.143725112494153</v>
      </c>
      <c r="U90" s="300"/>
      <c r="V90" s="300">
        <v>17.499267129351587</v>
      </c>
      <c r="W90" s="300">
        <v>2.9093229999803554</v>
      </c>
      <c r="X90" s="300">
        <v>3.5766486069155241</v>
      </c>
      <c r="Y90" s="300">
        <f t="shared" ref="Y90:Y91" si="138">SUM(V90:X90)</f>
        <v>23.985238736247464</v>
      </c>
    </row>
    <row r="91" spans="1:25" x14ac:dyDescent="0.2">
      <c r="A91" s="264" t="s">
        <v>363</v>
      </c>
      <c r="B91" s="301">
        <f>SUM(B89:B90)</f>
        <v>21.257261686933361</v>
      </c>
      <c r="C91" s="301">
        <f t="shared" ref="C91" si="139">SUM(C89:C90)</f>
        <v>4.6517476732463283</v>
      </c>
      <c r="D91" s="301">
        <f t="shared" ref="D91" si="140">SUM(D89:D90)</f>
        <v>3.7169906398203088</v>
      </c>
      <c r="E91" s="301">
        <f t="shared" si="134"/>
        <v>29.625999999999998</v>
      </c>
      <c r="F91" s="301"/>
      <c r="G91" s="301">
        <f>SUM(G89:G90)</f>
        <v>21.675055527206091</v>
      </c>
      <c r="H91" s="301">
        <f t="shared" ref="H91" si="141">SUM(H89:H90)</f>
        <v>4.7195240529119049</v>
      </c>
      <c r="I91" s="301">
        <f t="shared" ref="I91" si="142">SUM(I89:I90)</f>
        <v>4.3794204198819697</v>
      </c>
      <c r="J91" s="301">
        <f t="shared" si="135"/>
        <v>30.773999999999965</v>
      </c>
      <c r="K91" s="301"/>
      <c r="L91" s="301">
        <f>SUM(L89:L90)</f>
        <v>20.872505249383515</v>
      </c>
      <c r="M91" s="301">
        <f t="shared" ref="M91" si="143">SUM(M89:M90)</f>
        <v>5.8360377599029114</v>
      </c>
      <c r="N91" s="301">
        <f t="shared" ref="N91" si="144">SUM(N89:N90)</f>
        <v>3.7164569907135778</v>
      </c>
      <c r="O91" s="301">
        <f t="shared" si="136"/>
        <v>30.425000000000004</v>
      </c>
      <c r="P91" s="301"/>
      <c r="Q91" s="301">
        <f>SUM(Q89:Q90)</f>
        <v>21.880577529548685</v>
      </c>
      <c r="R91" s="301">
        <f t="shared" ref="R91" si="145">SUM(R89:R90)</f>
        <v>6.312856807879589</v>
      </c>
      <c r="S91" s="301">
        <f t="shared" ref="S91" si="146">SUM(S89:S90)</f>
        <v>3.848565662571743</v>
      </c>
      <c r="T91" s="301">
        <f t="shared" si="137"/>
        <v>32.042000000000016</v>
      </c>
      <c r="U91" s="301"/>
      <c r="V91" s="301">
        <f>SUM(V89:V90)</f>
        <v>21.682238489400575</v>
      </c>
      <c r="W91" s="301">
        <f t="shared" ref="W91" si="147">SUM(W89:W90)</f>
        <v>6.7171553174757905</v>
      </c>
      <c r="X91" s="301">
        <f t="shared" ref="X91" si="148">SUM(X89:X90)</f>
        <v>3.9686061931237049</v>
      </c>
      <c r="Y91" s="301">
        <f t="shared" si="138"/>
        <v>32.368000000000066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7.3364380866506362</v>
      </c>
      <c r="C98" s="300">
        <v>11.088562328677581</v>
      </c>
      <c r="D98" s="300">
        <v>2.799382529730166</v>
      </c>
      <c r="E98" s="300">
        <f>SUM(B98:D98)</f>
        <v>21.224382945058384</v>
      </c>
      <c r="F98" s="300"/>
      <c r="G98" s="300">
        <v>9.5171947192165192</v>
      </c>
      <c r="H98" s="300">
        <v>14.457690362633171</v>
      </c>
      <c r="I98" s="300">
        <v>2.455393262177374</v>
      </c>
      <c r="J98" s="300">
        <f>SUM(G98:I98)</f>
        <v>26.430278344027066</v>
      </c>
      <c r="K98" s="300"/>
      <c r="L98" s="300">
        <v>7.2756940638300733</v>
      </c>
      <c r="M98" s="300">
        <v>14.873507765153063</v>
      </c>
      <c r="N98" s="300">
        <v>3.43506576681891</v>
      </c>
      <c r="O98" s="300">
        <f>SUM(L98:N98)</f>
        <v>25.584267595802046</v>
      </c>
      <c r="P98" s="300"/>
      <c r="Q98" s="300">
        <v>7.7598318619816817</v>
      </c>
      <c r="R98" s="300">
        <v>15.689677721139308</v>
      </c>
      <c r="S98" s="300">
        <v>3.7360436719786079</v>
      </c>
      <c r="T98" s="300">
        <f>SUM(Q98:S98)</f>
        <v>27.185553255099595</v>
      </c>
      <c r="U98" s="300"/>
      <c r="V98" s="300">
        <v>8.8572885597518844</v>
      </c>
      <c r="W98" s="300">
        <v>18.002593124546461</v>
      </c>
      <c r="X98" s="300">
        <v>4.2861353846615282</v>
      </c>
      <c r="Y98" s="300">
        <f>SUM(V98:X98)</f>
        <v>31.146017068959871</v>
      </c>
    </row>
    <row r="99" spans="1:25" x14ac:dyDescent="0.2">
      <c r="A99" s="260" t="s">
        <v>364</v>
      </c>
      <c r="B99" s="300">
        <v>9.5054419502789447</v>
      </c>
      <c r="C99" s="300">
        <v>6.6568423021313849</v>
      </c>
      <c r="D99" s="300">
        <v>1.9583328025312354</v>
      </c>
      <c r="E99" s="300">
        <f t="shared" ref="E99:E100" si="149">SUM(B99:D99)</f>
        <v>18.120617054941565</v>
      </c>
      <c r="F99" s="300"/>
      <c r="G99" s="300">
        <v>12.027148123770811</v>
      </c>
      <c r="H99" s="300">
        <v>8.0199672473394088</v>
      </c>
      <c r="I99" s="300">
        <v>2.1966062848626882</v>
      </c>
      <c r="J99" s="300">
        <f t="shared" ref="J99:J100" si="150">SUM(G99:I99)</f>
        <v>22.243721655972909</v>
      </c>
      <c r="K99" s="300"/>
      <c r="L99" s="300">
        <v>9.9080918204925474</v>
      </c>
      <c r="M99" s="300">
        <v>10.249004901905042</v>
      </c>
      <c r="N99" s="300">
        <v>1.4916356818003469</v>
      </c>
      <c r="O99" s="300">
        <f t="shared" ref="O99:O100" si="151">SUM(L99:N99)</f>
        <v>21.648732404197936</v>
      </c>
      <c r="P99" s="300"/>
      <c r="Q99" s="300">
        <v>10.561447460224336</v>
      </c>
      <c r="R99" s="300">
        <v>10.685296260475145</v>
      </c>
      <c r="S99" s="300">
        <v>1.6117030242009835</v>
      </c>
      <c r="T99" s="300">
        <f t="shared" ref="T99:T100" si="152">SUM(Q99:S99)</f>
        <v>22.858446744900466</v>
      </c>
      <c r="U99" s="300"/>
      <c r="V99" s="300">
        <v>12.154762628100388</v>
      </c>
      <c r="W99" s="300">
        <v>12.262323582598594</v>
      </c>
      <c r="X99" s="300">
        <v>1.8528967203410975</v>
      </c>
      <c r="Y99" s="300">
        <f t="shared" ref="Y99:Y100" si="153">SUM(V99:X99)</f>
        <v>26.269982931040079</v>
      </c>
    </row>
    <row r="100" spans="1:25" x14ac:dyDescent="0.2">
      <c r="A100" s="264" t="s">
        <v>363</v>
      </c>
      <c r="B100" s="301">
        <f>SUM(B98:B99)</f>
        <v>16.841880036929581</v>
      </c>
      <c r="C100" s="301">
        <f t="shared" ref="C100" si="154">SUM(C98:C99)</f>
        <v>17.745404630808967</v>
      </c>
      <c r="D100" s="301">
        <f t="shared" ref="D100" si="155">SUM(D98:D99)</f>
        <v>4.7577153322614016</v>
      </c>
      <c r="E100" s="301">
        <f t="shared" si="149"/>
        <v>39.344999999999942</v>
      </c>
      <c r="F100" s="301"/>
      <c r="G100" s="301">
        <f>SUM(G98:G99)</f>
        <v>21.54434284298733</v>
      </c>
      <c r="H100" s="301">
        <f t="shared" ref="H100" si="156">SUM(H98:H99)</f>
        <v>22.477657609972582</v>
      </c>
      <c r="I100" s="301">
        <f t="shared" ref="I100" si="157">SUM(I98:I99)</f>
        <v>4.6519995470400621</v>
      </c>
      <c r="J100" s="301">
        <f t="shared" si="150"/>
        <v>48.673999999999978</v>
      </c>
      <c r="K100" s="301"/>
      <c r="L100" s="301">
        <f>SUM(L98:L99)</f>
        <v>17.183785884322621</v>
      </c>
      <c r="M100" s="301">
        <f t="shared" ref="M100" si="158">SUM(M98:M99)</f>
        <v>25.122512667058103</v>
      </c>
      <c r="N100" s="301">
        <f t="shared" ref="N100" si="159">SUM(N98:N99)</f>
        <v>4.9267014486192569</v>
      </c>
      <c r="O100" s="301">
        <f t="shared" si="151"/>
        <v>47.232999999999976</v>
      </c>
      <c r="P100" s="301"/>
      <c r="Q100" s="301">
        <f>SUM(Q98:Q99)</f>
        <v>18.321279322206017</v>
      </c>
      <c r="R100" s="301">
        <f t="shared" ref="R100" si="160">SUM(R98:R99)</f>
        <v>26.374973981614453</v>
      </c>
      <c r="S100" s="301">
        <f t="shared" ref="S100" si="161">SUM(S98:S99)</f>
        <v>5.3477466961795912</v>
      </c>
      <c r="T100" s="301">
        <f t="shared" si="152"/>
        <v>50.044000000000061</v>
      </c>
      <c r="U100" s="301"/>
      <c r="V100" s="301">
        <f>SUM(V98:V99)</f>
        <v>21.012051187852272</v>
      </c>
      <c r="W100" s="301">
        <f t="shared" ref="W100" si="162">SUM(W98:W99)</f>
        <v>30.264916707145055</v>
      </c>
      <c r="X100" s="301">
        <f t="shared" ref="X100" si="163">SUM(X98:X99)</f>
        <v>6.1390321050026255</v>
      </c>
      <c r="Y100" s="301">
        <f t="shared" si="153"/>
        <v>57.415999999999954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1.1298793200005171</v>
      </c>
      <c r="C107" s="300">
        <v>0.51534827821868212</v>
      </c>
      <c r="D107" s="300">
        <v>0.62357811820598219</v>
      </c>
      <c r="E107" s="300">
        <f>SUM(B107:D107)</f>
        <v>2.2688057164251814</v>
      </c>
      <c r="F107" s="300"/>
      <c r="G107" s="300">
        <v>2.1464731177983358</v>
      </c>
      <c r="H107" s="300">
        <v>0.97566959901973027</v>
      </c>
      <c r="I107" s="300">
        <v>0.99059379937253611</v>
      </c>
      <c r="J107" s="300">
        <f>SUM(G107:I107)</f>
        <v>4.1127365161906022</v>
      </c>
      <c r="K107" s="300"/>
      <c r="L107" s="300">
        <v>1.6971753766015698</v>
      </c>
      <c r="M107" s="300">
        <v>0.74056537103351283</v>
      </c>
      <c r="N107" s="300">
        <v>1.1596622651698596</v>
      </c>
      <c r="O107" s="300">
        <f>SUM(L107:N107)</f>
        <v>3.5974030128049419</v>
      </c>
      <c r="P107" s="300"/>
      <c r="Q107" s="300">
        <v>1.6292979642811189</v>
      </c>
      <c r="R107" s="300">
        <v>0.72137704052814899</v>
      </c>
      <c r="S107" s="300">
        <v>1.1026075955068797</v>
      </c>
      <c r="T107" s="300">
        <f>SUM(Q107:S107)</f>
        <v>3.4532826003161476</v>
      </c>
      <c r="U107" s="300"/>
      <c r="V107" s="300">
        <v>1.5939521020029086</v>
      </c>
      <c r="W107" s="300">
        <v>0.70194417642526452</v>
      </c>
      <c r="X107" s="300">
        <v>1.0237608545968073</v>
      </c>
      <c r="Y107" s="300">
        <f>SUM(V107:X107)</f>
        <v>3.3196571330249802</v>
      </c>
    </row>
    <row r="108" spans="1:25" x14ac:dyDescent="0.2">
      <c r="A108" s="260" t="s">
        <v>364</v>
      </c>
      <c r="B108" s="300">
        <v>1.4837205305259842</v>
      </c>
      <c r="C108" s="300">
        <v>0.52975658509218926</v>
      </c>
      <c r="D108" s="300">
        <v>1.0987171679566439</v>
      </c>
      <c r="E108" s="300">
        <f t="shared" ref="E108:E109" si="164">SUM(B108:D108)</f>
        <v>3.1121942835748175</v>
      </c>
      <c r="F108" s="300"/>
      <c r="G108" s="300">
        <v>2.5270402271862999</v>
      </c>
      <c r="H108" s="300">
        <v>0.28803706709003585</v>
      </c>
      <c r="I108" s="300">
        <v>1.8091861895330539</v>
      </c>
      <c r="J108" s="300">
        <f t="shared" ref="J108:J109" si="165">SUM(G108:I108)</f>
        <v>4.6242634838093899</v>
      </c>
      <c r="K108" s="300"/>
      <c r="L108" s="300">
        <v>2.5606114933988784</v>
      </c>
      <c r="M108" s="300">
        <v>1.0379051515828799</v>
      </c>
      <c r="N108" s="300">
        <v>0.78808034221330248</v>
      </c>
      <c r="O108" s="300">
        <f t="shared" ref="O108:O109" si="166">SUM(L108:N108)</f>
        <v>4.3865969871950607</v>
      </c>
      <c r="P108" s="300"/>
      <c r="Q108" s="300">
        <v>2.4480183406893179</v>
      </c>
      <c r="R108" s="300">
        <v>1.0452379489182997</v>
      </c>
      <c r="S108" s="300">
        <v>0.76246111007623529</v>
      </c>
      <c r="T108" s="300">
        <f t="shared" ref="T108:T109" si="167">SUM(Q108:S108)</f>
        <v>4.2557173996838529</v>
      </c>
      <c r="U108" s="300"/>
      <c r="V108" s="300">
        <v>2.3494093728166363</v>
      </c>
      <c r="W108" s="300">
        <v>1.0809645072327125</v>
      </c>
      <c r="X108" s="300">
        <v>0.74696898692566804</v>
      </c>
      <c r="Y108" s="300">
        <f t="shared" ref="Y108:Y109" si="168">SUM(V108:X108)</f>
        <v>4.1773428669750166</v>
      </c>
    </row>
    <row r="109" spans="1:25" x14ac:dyDescent="0.2">
      <c r="A109" s="264" t="s">
        <v>363</v>
      </c>
      <c r="B109" s="301">
        <f>SUM(B107:B108)</f>
        <v>2.6135998505265015</v>
      </c>
      <c r="C109" s="301">
        <f t="shared" ref="C109" si="169">SUM(C107:C108)</f>
        <v>1.0451048633108715</v>
      </c>
      <c r="D109" s="301">
        <f t="shared" ref="D109" si="170">SUM(D107:D108)</f>
        <v>1.7222952861626259</v>
      </c>
      <c r="E109" s="301">
        <f t="shared" si="164"/>
        <v>5.3809999999999985</v>
      </c>
      <c r="F109" s="301"/>
      <c r="G109" s="301">
        <f>SUM(G107:G108)</f>
        <v>4.6735133449846362</v>
      </c>
      <c r="H109" s="301">
        <f t="shared" ref="H109" si="171">SUM(H107:H108)</f>
        <v>1.263706666109766</v>
      </c>
      <c r="I109" s="301">
        <f t="shared" ref="I109" si="172">SUM(I107:I108)</f>
        <v>2.7997799889055899</v>
      </c>
      <c r="J109" s="301">
        <f t="shared" si="165"/>
        <v>8.7369999999999912</v>
      </c>
      <c r="K109" s="301"/>
      <c r="L109" s="301">
        <f>SUM(L107:L108)</f>
        <v>4.257786870000448</v>
      </c>
      <c r="M109" s="301">
        <f t="shared" ref="M109" si="173">SUM(M107:M108)</f>
        <v>1.7784705226163928</v>
      </c>
      <c r="N109" s="301">
        <f t="shared" ref="N109" si="174">SUM(N107:N108)</f>
        <v>1.9477426073831621</v>
      </c>
      <c r="O109" s="301">
        <f t="shared" si="166"/>
        <v>7.9840000000000035</v>
      </c>
      <c r="P109" s="301"/>
      <c r="Q109" s="301">
        <f>SUM(Q107:Q108)</f>
        <v>4.0773163049704371</v>
      </c>
      <c r="R109" s="301">
        <f t="shared" ref="R109" si="175">SUM(R107:R108)</f>
        <v>1.7666149894464487</v>
      </c>
      <c r="S109" s="301">
        <f t="shared" ref="S109" si="176">SUM(S107:S108)</f>
        <v>1.865068705583115</v>
      </c>
      <c r="T109" s="301">
        <f t="shared" si="167"/>
        <v>7.7090000000000014</v>
      </c>
      <c r="U109" s="301"/>
      <c r="V109" s="301">
        <f>SUM(V107:V108)</f>
        <v>3.9433614748195449</v>
      </c>
      <c r="W109" s="301">
        <f t="shared" ref="W109" si="177">SUM(W107:W108)</f>
        <v>1.7829086836579771</v>
      </c>
      <c r="X109" s="301">
        <f t="shared" ref="X109" si="178">SUM(X107:X108)</f>
        <v>1.7707298415224755</v>
      </c>
      <c r="Y109" s="301">
        <f t="shared" si="168"/>
        <v>7.4969999999999981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3.8738469680818892</v>
      </c>
      <c r="C116" s="300">
        <v>1.2440175181038153</v>
      </c>
      <c r="D116" s="300">
        <v>0.98224321573332829</v>
      </c>
      <c r="E116" s="300">
        <f>SUM(B116:D116)</f>
        <v>6.1001077019190326</v>
      </c>
      <c r="F116" s="300"/>
      <c r="G116" s="300">
        <v>4.6776034930532724</v>
      </c>
      <c r="H116" s="300">
        <v>1.8557919457212384</v>
      </c>
      <c r="I116" s="300">
        <v>0.39781177829482006</v>
      </c>
      <c r="J116" s="300">
        <f>SUM(G116:I116)</f>
        <v>6.9312072170693302</v>
      </c>
      <c r="K116" s="300"/>
      <c r="L116" s="300">
        <v>3.902864111422673</v>
      </c>
      <c r="M116" s="300">
        <v>1.184370171601179</v>
      </c>
      <c r="N116" s="300">
        <v>0.91947591573490584</v>
      </c>
      <c r="O116" s="300">
        <f>SUM(L116:N116)</f>
        <v>6.0067101987587579</v>
      </c>
      <c r="P116" s="300"/>
      <c r="Q116" s="300">
        <v>4.1733712206536122</v>
      </c>
      <c r="R116" s="300">
        <v>1.2207506525242047</v>
      </c>
      <c r="S116" s="300">
        <v>0.97607291504107796</v>
      </c>
      <c r="T116" s="300">
        <f>SUM(Q116:S116)</f>
        <v>6.3701947882188943</v>
      </c>
      <c r="U116" s="300"/>
      <c r="V116" s="300">
        <v>4.5491620540300737</v>
      </c>
      <c r="W116" s="300">
        <v>1.231772104965204</v>
      </c>
      <c r="X116" s="300">
        <v>1.0237002855875825</v>
      </c>
      <c r="Y116" s="300">
        <f>SUM(V116:X116)</f>
        <v>6.8046344445828604</v>
      </c>
    </row>
    <row r="117" spans="1:25" x14ac:dyDescent="0.2">
      <c r="A117" s="260" t="s">
        <v>364</v>
      </c>
      <c r="B117" s="300">
        <v>12.076698024495013</v>
      </c>
      <c r="C117" s="300">
        <v>0.86049458182963889</v>
      </c>
      <c r="D117" s="300">
        <v>3.2426996917562585</v>
      </c>
      <c r="E117" s="300">
        <f t="shared" ref="E117:E118" si="179">SUM(B117:D117)</f>
        <v>16.179892298080912</v>
      </c>
      <c r="F117" s="300"/>
      <c r="G117" s="300">
        <v>13.212655196305224</v>
      </c>
      <c r="H117" s="300">
        <v>0.4253270929583628</v>
      </c>
      <c r="I117" s="300">
        <v>2.3978104936670412</v>
      </c>
      <c r="J117" s="300">
        <f t="shared" ref="J117:J118" si="180">SUM(G117:I117)</f>
        <v>16.035792782930628</v>
      </c>
      <c r="K117" s="300"/>
      <c r="L117" s="300">
        <v>13.02208181634504</v>
      </c>
      <c r="M117" s="300">
        <v>1.6066701850329985</v>
      </c>
      <c r="N117" s="300">
        <v>1.6865377998632201</v>
      </c>
      <c r="O117" s="300">
        <f t="shared" ref="O117:O118" si="181">SUM(L117:N117)</f>
        <v>16.315289801241256</v>
      </c>
      <c r="P117" s="300"/>
      <c r="Q117" s="300">
        <v>13.5073982249764</v>
      </c>
      <c r="R117" s="300">
        <v>1.6916398831848538</v>
      </c>
      <c r="S117" s="300">
        <v>1.802767103619852</v>
      </c>
      <c r="T117" s="300">
        <f t="shared" ref="T117:T118" si="182">SUM(Q117:S117)</f>
        <v>17.001805211781107</v>
      </c>
      <c r="U117" s="300"/>
      <c r="V117" s="300">
        <v>13.96465686285498</v>
      </c>
      <c r="W117" s="300">
        <v>1.7821661640451054</v>
      </c>
      <c r="X117" s="300">
        <v>1.9265425285170867</v>
      </c>
      <c r="Y117" s="300">
        <f t="shared" ref="Y117:Y118" si="183">SUM(V117:X117)</f>
        <v>17.67336555541717</v>
      </c>
    </row>
    <row r="118" spans="1:25" x14ac:dyDescent="0.2">
      <c r="A118" s="264" t="s">
        <v>363</v>
      </c>
      <c r="B118" s="301">
        <f>SUM(B116:B117)</f>
        <v>15.950544992576901</v>
      </c>
      <c r="C118" s="301">
        <f t="shared" ref="C118" si="184">SUM(C116:C117)</f>
        <v>2.1045120999334541</v>
      </c>
      <c r="D118" s="301">
        <f t="shared" ref="D118" si="185">SUM(D116:D117)</f>
        <v>4.224942907489587</v>
      </c>
      <c r="E118" s="301">
        <f t="shared" si="179"/>
        <v>22.279999999999944</v>
      </c>
      <c r="F118" s="301"/>
      <c r="G118" s="301">
        <f>SUM(G116:G117)</f>
        <v>17.890258689358497</v>
      </c>
      <c r="H118" s="301">
        <f t="shared" ref="H118" si="186">SUM(H116:H117)</f>
        <v>2.2811190386796012</v>
      </c>
      <c r="I118" s="301">
        <f t="shared" ref="I118" si="187">SUM(I116:I117)</f>
        <v>2.7956222719618613</v>
      </c>
      <c r="J118" s="301">
        <f t="shared" si="180"/>
        <v>22.96699999999996</v>
      </c>
      <c r="K118" s="301"/>
      <c r="L118" s="301">
        <f>SUM(L116:L117)</f>
        <v>16.924945927767713</v>
      </c>
      <c r="M118" s="301">
        <f t="shared" ref="M118" si="188">SUM(M116:M117)</f>
        <v>2.7910403566341775</v>
      </c>
      <c r="N118" s="301">
        <f t="shared" ref="N118" si="189">SUM(N116:N117)</f>
        <v>2.606013715598126</v>
      </c>
      <c r="O118" s="301">
        <f t="shared" si="181"/>
        <v>22.322000000000017</v>
      </c>
      <c r="P118" s="301"/>
      <c r="Q118" s="301">
        <f>SUM(Q116:Q117)</f>
        <v>17.680769445630013</v>
      </c>
      <c r="R118" s="301">
        <f t="shared" ref="R118" si="190">SUM(R116:R117)</f>
        <v>2.9123905357090587</v>
      </c>
      <c r="S118" s="301">
        <f t="shared" ref="S118" si="191">SUM(S116:S117)</f>
        <v>2.7788400186609299</v>
      </c>
      <c r="T118" s="301">
        <f t="shared" si="182"/>
        <v>23.372</v>
      </c>
      <c r="U118" s="301"/>
      <c r="V118" s="301">
        <f>SUM(V116:V117)</f>
        <v>18.513818916885054</v>
      </c>
      <c r="W118" s="301">
        <f t="shared" ref="W118" si="192">SUM(W116:W117)</f>
        <v>3.0139382690103096</v>
      </c>
      <c r="X118" s="301">
        <f t="shared" ref="X118" si="193">SUM(X116:X117)</f>
        <v>2.9502428141046693</v>
      </c>
      <c r="Y118" s="301">
        <f t="shared" si="183"/>
        <v>24.478000000000034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10.224478512431959</v>
      </c>
      <c r="C125" s="300">
        <v>3.8933126840359877</v>
      </c>
      <c r="D125" s="300">
        <v>0</v>
      </c>
      <c r="E125" s="300">
        <f>SUM(B125:D125)</f>
        <v>14.117791196467948</v>
      </c>
      <c r="F125" s="300"/>
      <c r="G125" s="300">
        <v>8.5845185720653348</v>
      </c>
      <c r="H125" s="300">
        <v>3.5405002133880021</v>
      </c>
      <c r="I125" s="300">
        <v>0.39309602183167713</v>
      </c>
      <c r="J125" s="300">
        <f>SUM(G125:I125)</f>
        <v>12.518114807285015</v>
      </c>
      <c r="K125" s="300"/>
      <c r="L125" s="300">
        <v>10.052728737507735</v>
      </c>
      <c r="M125" s="300">
        <v>3.769210323836619</v>
      </c>
      <c r="N125" s="300">
        <v>0.22839799691634854</v>
      </c>
      <c r="O125" s="300">
        <f>SUM(L125:N125)</f>
        <v>14.050337058260702</v>
      </c>
      <c r="P125" s="300"/>
      <c r="Q125" s="300">
        <v>10.026941660945162</v>
      </c>
      <c r="R125" s="300">
        <v>3.7190955231307936</v>
      </c>
      <c r="S125" s="300">
        <v>0.23823845975345964</v>
      </c>
      <c r="T125" s="300">
        <f>SUM(Q125:S125)</f>
        <v>13.984275643829415</v>
      </c>
      <c r="U125" s="300"/>
      <c r="V125" s="300">
        <v>9.6806593845770177</v>
      </c>
      <c r="W125" s="300">
        <v>3.5574777308572654</v>
      </c>
      <c r="X125" s="300">
        <v>0.23448412794364368</v>
      </c>
      <c r="Y125" s="300">
        <f>SUM(V125:X125)</f>
        <v>13.472621243377926</v>
      </c>
    </row>
    <row r="126" spans="1:25" x14ac:dyDescent="0.2">
      <c r="A126" s="260" t="s">
        <v>364</v>
      </c>
      <c r="B126" s="300">
        <v>12.349283102041815</v>
      </c>
      <c r="C126" s="300">
        <v>0.77214207807275004</v>
      </c>
      <c r="D126" s="300">
        <v>1.797783623417488</v>
      </c>
      <c r="E126" s="300">
        <f t="shared" ref="E126:E127" si="194">SUM(B126:D126)</f>
        <v>14.919208803532053</v>
      </c>
      <c r="F126" s="300"/>
      <c r="G126" s="300">
        <v>10.675209484526857</v>
      </c>
      <c r="H126" s="300">
        <v>0.49227615809853814</v>
      </c>
      <c r="I126" s="300">
        <v>1.8003995500896282</v>
      </c>
      <c r="J126" s="300">
        <f t="shared" ref="J126:J127" si="195">SUM(G126:I126)</f>
        <v>12.967885192715022</v>
      </c>
      <c r="K126" s="300"/>
      <c r="L126" s="300">
        <v>12.625583919615698</v>
      </c>
      <c r="M126" s="300">
        <v>0.41336820569408939</v>
      </c>
      <c r="N126" s="300">
        <v>0.66171081642951013</v>
      </c>
      <c r="O126" s="300">
        <f t="shared" ref="O126:O127" si="196">SUM(L126:N126)</f>
        <v>13.700662941739298</v>
      </c>
      <c r="P126" s="300"/>
      <c r="Q126" s="300">
        <v>12.646276942551898</v>
      </c>
      <c r="R126" s="300">
        <v>0.43108283461184504</v>
      </c>
      <c r="S126" s="300">
        <v>0.69636457900683701</v>
      </c>
      <c r="T126" s="300">
        <f t="shared" ref="T126:T127" si="197">SUM(Q126:S126)</f>
        <v>13.773724356170579</v>
      </c>
      <c r="U126" s="300"/>
      <c r="V126" s="300">
        <v>12.249282196547272</v>
      </c>
      <c r="W126" s="300">
        <v>0.44659010260387105</v>
      </c>
      <c r="X126" s="300">
        <v>0.70150645747097085</v>
      </c>
      <c r="Y126" s="300">
        <f t="shared" ref="Y126:Y127" si="198">SUM(V126:X126)</f>
        <v>13.397378756622114</v>
      </c>
    </row>
    <row r="127" spans="1:25" x14ac:dyDescent="0.2">
      <c r="A127" s="264" t="s">
        <v>363</v>
      </c>
      <c r="B127" s="301">
        <f>SUM(B125:B126)</f>
        <v>22.573761614473774</v>
      </c>
      <c r="C127" s="301">
        <f t="shared" ref="C127" si="199">SUM(C125:C126)</f>
        <v>4.6654547621087374</v>
      </c>
      <c r="D127" s="301">
        <f t="shared" ref="D127" si="200">SUM(D125:D126)</f>
        <v>1.797783623417488</v>
      </c>
      <c r="E127" s="301">
        <f t="shared" si="194"/>
        <v>29.036999999999999</v>
      </c>
      <c r="F127" s="301"/>
      <c r="G127" s="301">
        <f>SUM(G125:G126)</f>
        <v>19.259728056592191</v>
      </c>
      <c r="H127" s="301">
        <f t="shared" ref="H127" si="201">SUM(H125:H126)</f>
        <v>4.0327763714865403</v>
      </c>
      <c r="I127" s="301">
        <f t="shared" ref="I127" si="202">SUM(I125:I126)</f>
        <v>2.1934955719213054</v>
      </c>
      <c r="J127" s="301">
        <f t="shared" si="195"/>
        <v>25.48600000000004</v>
      </c>
      <c r="K127" s="301"/>
      <c r="L127" s="301">
        <f>SUM(L125:L126)</f>
        <v>22.678312657123435</v>
      </c>
      <c r="M127" s="301">
        <f t="shared" ref="M127" si="203">SUM(M125:M126)</f>
        <v>4.1825785295307085</v>
      </c>
      <c r="N127" s="301">
        <f t="shared" ref="N127" si="204">SUM(N125:N126)</f>
        <v>0.89010881334585867</v>
      </c>
      <c r="O127" s="301">
        <f t="shared" si="196"/>
        <v>27.751000000000001</v>
      </c>
      <c r="P127" s="301"/>
      <c r="Q127" s="301">
        <f>SUM(Q125:Q126)</f>
        <v>22.673218603497062</v>
      </c>
      <c r="R127" s="301">
        <f t="shared" ref="R127" si="205">SUM(R125:R126)</f>
        <v>4.1501783577426385</v>
      </c>
      <c r="S127" s="301">
        <f t="shared" ref="S127" si="206">SUM(S125:S126)</f>
        <v>0.9346030387602966</v>
      </c>
      <c r="T127" s="301">
        <f t="shared" si="197"/>
        <v>27.757999999999999</v>
      </c>
      <c r="U127" s="301"/>
      <c r="V127" s="301">
        <f>SUM(V125:V126)</f>
        <v>21.929941581124289</v>
      </c>
      <c r="W127" s="301">
        <f t="shared" ref="W127" si="207">SUM(W125:W126)</f>
        <v>4.0040678334611366</v>
      </c>
      <c r="X127" s="301">
        <f t="shared" ref="X127" si="208">SUM(X125:X126)</f>
        <v>0.93599058541461455</v>
      </c>
      <c r="Y127" s="301">
        <f t="shared" si="198"/>
        <v>26.87000000000004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2.5654155942948806</v>
      </c>
      <c r="C134" s="300">
        <v>2.3614941711787112</v>
      </c>
      <c r="D134" s="300">
        <v>1.055345921796305</v>
      </c>
      <c r="E134" s="300">
        <f>SUM(B134:D134)</f>
        <v>5.9822556872698973</v>
      </c>
      <c r="F134" s="300"/>
      <c r="G134" s="300">
        <v>2.6651761889096579</v>
      </c>
      <c r="H134" s="300">
        <v>2.5513055765827315</v>
      </c>
      <c r="I134" s="300">
        <v>1.3280591496653154</v>
      </c>
      <c r="J134" s="300">
        <f>SUM(G134:I134)</f>
        <v>6.5445409151577048</v>
      </c>
      <c r="K134" s="300"/>
      <c r="L134" s="300">
        <v>4.9183958246512844</v>
      </c>
      <c r="M134" s="300">
        <v>1.5064338817386664</v>
      </c>
      <c r="N134" s="300">
        <v>0.56768268429059354</v>
      </c>
      <c r="O134" s="300">
        <f>SUM(L134:N134)</f>
        <v>6.9925123906805444</v>
      </c>
      <c r="P134" s="300"/>
      <c r="Q134" s="300">
        <v>4.4178389402151454</v>
      </c>
      <c r="R134" s="300">
        <v>1.2496938511646005</v>
      </c>
      <c r="S134" s="300">
        <v>0.49928214436802854</v>
      </c>
      <c r="T134" s="300">
        <f>SUM(Q134:S134)</f>
        <v>6.1668149357477748</v>
      </c>
      <c r="U134" s="300"/>
      <c r="V134" s="300">
        <v>4.6380241735998657</v>
      </c>
      <c r="W134" s="300">
        <v>1.1216596128359373</v>
      </c>
      <c r="X134" s="300">
        <v>0.49312142432442696</v>
      </c>
      <c r="Y134" s="300">
        <f>SUM(V134:X134)</f>
        <v>6.2528052107602292</v>
      </c>
    </row>
    <row r="135" spans="1:25" x14ac:dyDescent="0.2">
      <c r="A135" s="260" t="s">
        <v>364</v>
      </c>
      <c r="B135" s="300">
        <v>2.643830739476698</v>
      </c>
      <c r="C135" s="300">
        <v>0.5320877545826006</v>
      </c>
      <c r="D135" s="300">
        <v>1.6078258186708092</v>
      </c>
      <c r="E135" s="300">
        <f t="shared" ref="E135:E136" si="209">SUM(B135:D135)</f>
        <v>4.783744312730108</v>
      </c>
      <c r="F135" s="300"/>
      <c r="G135" s="300">
        <v>3.2709764733174107</v>
      </c>
      <c r="H135" s="300">
        <v>0.57582298304082191</v>
      </c>
      <c r="I135" s="300">
        <v>1.5896596284840749</v>
      </c>
      <c r="J135" s="300">
        <f t="shared" ref="J135:J136" si="210">SUM(G135:I135)</f>
        <v>5.4364590848423076</v>
      </c>
      <c r="K135" s="300"/>
      <c r="L135" s="300">
        <v>3.9635678883599645</v>
      </c>
      <c r="M135" s="300">
        <v>0.38280018742084709</v>
      </c>
      <c r="N135" s="300">
        <v>1.1801195335386181</v>
      </c>
      <c r="O135" s="300">
        <f t="shared" ref="O135:O136" si="211">SUM(L135:N135)</f>
        <v>5.52648760931943</v>
      </c>
      <c r="P135" s="300"/>
      <c r="Q135" s="300">
        <v>3.4352227607639017</v>
      </c>
      <c r="R135" s="300">
        <v>0.3325712409673991</v>
      </c>
      <c r="S135" s="300">
        <v>1.0763910625209072</v>
      </c>
      <c r="T135" s="300">
        <f t="shared" ref="T135:T136" si="212">SUM(Q135:S135)</f>
        <v>4.8441850642522084</v>
      </c>
      <c r="U135" s="300"/>
      <c r="V135" s="300">
        <v>3.36689511346894</v>
      </c>
      <c r="W135" s="300">
        <v>0.33194140782173298</v>
      </c>
      <c r="X135" s="300">
        <v>1.1463582679490876</v>
      </c>
      <c r="Y135" s="300">
        <f t="shared" ref="Y135:Y136" si="213">SUM(V135:X135)</f>
        <v>4.8451947892397609</v>
      </c>
    </row>
    <row r="136" spans="1:25" x14ac:dyDescent="0.2">
      <c r="A136" s="264" t="s">
        <v>363</v>
      </c>
      <c r="B136" s="301">
        <f>SUM(B134:B135)</f>
        <v>5.2092463337715786</v>
      </c>
      <c r="C136" s="301">
        <f t="shared" ref="C136" si="214">SUM(C134:C135)</f>
        <v>2.8935819257613118</v>
      </c>
      <c r="D136" s="301">
        <f t="shared" ref="D136" si="215">SUM(D134:D135)</f>
        <v>2.6631717404671145</v>
      </c>
      <c r="E136" s="301">
        <f t="shared" si="209"/>
        <v>10.766000000000005</v>
      </c>
      <c r="F136" s="301"/>
      <c r="G136" s="301">
        <f>SUM(G134:G135)</f>
        <v>5.9361526622270686</v>
      </c>
      <c r="H136" s="301">
        <f t="shared" ref="H136" si="216">SUM(H134:H135)</f>
        <v>3.1271285596235536</v>
      </c>
      <c r="I136" s="301">
        <f t="shared" ref="I136" si="217">SUM(I134:I135)</f>
        <v>2.9177187781493901</v>
      </c>
      <c r="J136" s="301">
        <f t="shared" si="210"/>
        <v>11.981000000000012</v>
      </c>
      <c r="K136" s="301"/>
      <c r="L136" s="301">
        <f>SUM(L134:L135)</f>
        <v>8.881963713011249</v>
      </c>
      <c r="M136" s="301">
        <f t="shared" ref="M136" si="218">SUM(M134:M135)</f>
        <v>1.8892340691595135</v>
      </c>
      <c r="N136" s="301">
        <f t="shared" ref="N136" si="219">SUM(N134:N135)</f>
        <v>1.7478022178292116</v>
      </c>
      <c r="O136" s="301">
        <f t="shared" si="211"/>
        <v>12.518999999999973</v>
      </c>
      <c r="P136" s="301"/>
      <c r="Q136" s="301">
        <f>SUM(Q134:Q135)</f>
        <v>7.8530617009790475</v>
      </c>
      <c r="R136" s="301">
        <f t="shared" ref="R136" si="220">SUM(R134:R135)</f>
        <v>1.5822650921319996</v>
      </c>
      <c r="S136" s="301">
        <f t="shared" ref="S136" si="221">SUM(S134:S135)</f>
        <v>1.5756732068889359</v>
      </c>
      <c r="T136" s="301">
        <f t="shared" si="212"/>
        <v>11.010999999999983</v>
      </c>
      <c r="U136" s="301"/>
      <c r="V136" s="301">
        <f>SUM(V134:V135)</f>
        <v>8.0049192870688053</v>
      </c>
      <c r="W136" s="301">
        <f t="shared" ref="W136" si="222">SUM(W134:W135)</f>
        <v>1.4536010206576702</v>
      </c>
      <c r="X136" s="301">
        <f t="shared" ref="X136" si="223">SUM(X134:X135)</f>
        <v>1.6394796922735146</v>
      </c>
      <c r="Y136" s="301">
        <f t="shared" si="213"/>
        <v>11.09799999999999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12.875326403012917</v>
      </c>
      <c r="C143" s="300">
        <v>7.4987376323939587</v>
      </c>
      <c r="D143" s="300">
        <v>5.6864341967422396</v>
      </c>
      <c r="E143" s="300">
        <f>SUM(B143:D143)</f>
        <v>26.060498232149115</v>
      </c>
      <c r="F143" s="300"/>
      <c r="G143" s="300">
        <v>16.706924917702796</v>
      </c>
      <c r="H143" s="300">
        <v>9.6124591975027815</v>
      </c>
      <c r="I143" s="300">
        <v>5.7719461664735681</v>
      </c>
      <c r="J143" s="300">
        <f>SUM(G143:I143)</f>
        <v>32.091330281679149</v>
      </c>
      <c r="K143" s="300"/>
      <c r="L143" s="300">
        <v>17.642010007432837</v>
      </c>
      <c r="M143" s="300">
        <v>10.792629544195648</v>
      </c>
      <c r="N143" s="300">
        <v>7.8215724480831268</v>
      </c>
      <c r="O143" s="300">
        <f>SUM(L143:N143)</f>
        <v>36.25621199971161</v>
      </c>
      <c r="P143" s="300"/>
      <c r="Q143" s="300">
        <v>18.560771455481994</v>
      </c>
      <c r="R143" s="300">
        <v>11.479888628238431</v>
      </c>
      <c r="S143" s="300">
        <v>8.4471431836433908</v>
      </c>
      <c r="T143" s="300">
        <f>SUM(Q143:S143)</f>
        <v>38.487803267363816</v>
      </c>
      <c r="U143" s="300"/>
      <c r="V143" s="300">
        <v>19.833408089440297</v>
      </c>
      <c r="W143" s="300">
        <v>12.44807652068994</v>
      </c>
      <c r="X143" s="300">
        <v>9.4459994460757279</v>
      </c>
      <c r="Y143" s="300">
        <f>SUM(V143:X143)</f>
        <v>41.727484056205967</v>
      </c>
    </row>
    <row r="144" spans="1:25" x14ac:dyDescent="0.2">
      <c r="A144" s="260" t="s">
        <v>364</v>
      </c>
      <c r="B144" s="300">
        <v>23.74914701701476</v>
      </c>
      <c r="C144" s="300">
        <v>2.7173922190158595</v>
      </c>
      <c r="D144" s="300">
        <v>9.9979625318203134</v>
      </c>
      <c r="E144" s="300">
        <f t="shared" ref="E144:E145" si="224">SUM(B144:D144)</f>
        <v>36.464501767850933</v>
      </c>
      <c r="F144" s="300"/>
      <c r="G144" s="300">
        <v>27.238130583499984</v>
      </c>
      <c r="H144" s="300">
        <v>3.0250441917060478</v>
      </c>
      <c r="I144" s="300">
        <v>11.950494943114956</v>
      </c>
      <c r="J144" s="300">
        <f t="shared" ref="J144:J145" si="225">SUM(G144:I144)</f>
        <v>42.213669718320986</v>
      </c>
      <c r="K144" s="300"/>
      <c r="L144" s="300">
        <v>25.468099026665264</v>
      </c>
      <c r="M144" s="300">
        <v>3.9709130802816999</v>
      </c>
      <c r="N144" s="300">
        <v>6.7697758933413628</v>
      </c>
      <c r="O144" s="300">
        <f t="shared" ref="O144:O145" si="226">SUM(L144:N144)</f>
        <v>36.20878800028833</v>
      </c>
      <c r="P144" s="300"/>
      <c r="Q144" s="300">
        <v>26.042606789251927</v>
      </c>
      <c r="R144" s="300">
        <v>4.2501525327079479</v>
      </c>
      <c r="S144" s="300">
        <v>7.0884374106762387</v>
      </c>
      <c r="T144" s="300">
        <f t="shared" ref="T144:T145" si="227">SUM(Q144:S144)</f>
        <v>37.381196732636113</v>
      </c>
      <c r="U144" s="300"/>
      <c r="V144" s="300">
        <v>27.033953766851425</v>
      </c>
      <c r="W144" s="300">
        <v>4.7544910120562784</v>
      </c>
      <c r="X144" s="300">
        <v>7.6100711648862323</v>
      </c>
      <c r="Y144" s="300">
        <f t="shared" ref="Y144:Y145" si="228">SUM(V144:X144)</f>
        <v>39.398515943793939</v>
      </c>
    </row>
    <row r="145" spans="1:25" x14ac:dyDescent="0.2">
      <c r="A145" s="264" t="s">
        <v>363</v>
      </c>
      <c r="B145" s="301">
        <f>SUM(B143:B144)</f>
        <v>36.624473420027677</v>
      </c>
      <c r="C145" s="301">
        <f t="shared" ref="C145" si="229">SUM(C143:C144)</f>
        <v>10.216129851409818</v>
      </c>
      <c r="D145" s="301">
        <f t="shared" ref="D145" si="230">SUM(D143:D144)</f>
        <v>15.684396728562554</v>
      </c>
      <c r="E145" s="301">
        <f t="shared" si="224"/>
        <v>62.525000000000048</v>
      </c>
      <c r="F145" s="301"/>
      <c r="G145" s="301">
        <f>SUM(G143:G144)</f>
        <v>43.945055501202781</v>
      </c>
      <c r="H145" s="301">
        <f t="shared" ref="H145" si="231">SUM(H143:H144)</f>
        <v>12.637503389208829</v>
      </c>
      <c r="I145" s="301">
        <f t="shared" ref="I145" si="232">SUM(I143:I144)</f>
        <v>17.722441109588523</v>
      </c>
      <c r="J145" s="301">
        <f t="shared" si="225"/>
        <v>74.305000000000135</v>
      </c>
      <c r="K145" s="301"/>
      <c r="L145" s="301">
        <f>SUM(L143:L144)</f>
        <v>43.110109034098102</v>
      </c>
      <c r="M145" s="301">
        <f t="shared" ref="M145" si="233">SUM(M143:M144)</f>
        <v>14.763542624477349</v>
      </c>
      <c r="N145" s="301">
        <f t="shared" ref="N145" si="234">SUM(N143:N144)</f>
        <v>14.591348341424489</v>
      </c>
      <c r="O145" s="301">
        <f t="shared" si="226"/>
        <v>72.464999999999947</v>
      </c>
      <c r="P145" s="301"/>
      <c r="Q145" s="301">
        <f>SUM(Q143:Q144)</f>
        <v>44.603378244733918</v>
      </c>
      <c r="R145" s="301">
        <f t="shared" ref="R145" si="235">SUM(R143:R144)</f>
        <v>15.730041160946378</v>
      </c>
      <c r="S145" s="301">
        <f t="shared" ref="S145" si="236">SUM(S143:S144)</f>
        <v>15.535580594319629</v>
      </c>
      <c r="T145" s="301">
        <f t="shared" si="227"/>
        <v>75.868999999999929</v>
      </c>
      <c r="U145" s="301"/>
      <c r="V145" s="301">
        <f>SUM(V143:V144)</f>
        <v>46.867361856291723</v>
      </c>
      <c r="W145" s="301">
        <f t="shared" ref="W145" si="237">SUM(W143:W144)</f>
        <v>17.202567532746219</v>
      </c>
      <c r="X145" s="301">
        <f t="shared" ref="X145" si="238">SUM(X143:X144)</f>
        <v>17.05607061096196</v>
      </c>
      <c r="Y145" s="301">
        <f t="shared" si="228"/>
        <v>81.125999999999891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9.8567052898032852</v>
      </c>
      <c r="C152" s="300">
        <v>10.216249269508912</v>
      </c>
      <c r="D152" s="300">
        <v>4.6589742434749182</v>
      </c>
      <c r="E152" s="300">
        <f>SUM(B152:D152)</f>
        <v>24.731928802787117</v>
      </c>
      <c r="F152" s="300"/>
      <c r="G152" s="300">
        <v>9.5421781838369544</v>
      </c>
      <c r="H152" s="300">
        <v>11.883624427435546</v>
      </c>
      <c r="I152" s="300">
        <v>5.6954172892968105</v>
      </c>
      <c r="J152" s="300">
        <f>SUM(G152:I152)</f>
        <v>27.121219900569312</v>
      </c>
      <c r="K152" s="300"/>
      <c r="L152" s="300">
        <v>10.624643338785296</v>
      </c>
      <c r="M152" s="300">
        <v>9.817429378553431</v>
      </c>
      <c r="N152" s="300">
        <v>5.8260032803682442</v>
      </c>
      <c r="O152" s="300">
        <f>SUM(L152:N152)</f>
        <v>26.268075997706969</v>
      </c>
      <c r="P152" s="300"/>
      <c r="Q152" s="300">
        <v>11.845907271018017</v>
      </c>
      <c r="R152" s="300">
        <v>10.550218152329721</v>
      </c>
      <c r="S152" s="300">
        <v>6.2750221253310379</v>
      </c>
      <c r="T152" s="300">
        <f>SUM(Q152:S152)</f>
        <v>28.671147548678778</v>
      </c>
      <c r="U152" s="300"/>
      <c r="V152" s="300">
        <v>13.116484927115218</v>
      </c>
      <c r="W152" s="300">
        <v>11.036783396769655</v>
      </c>
      <c r="X152" s="300">
        <v>6.8575192406424206</v>
      </c>
      <c r="Y152" s="300">
        <f>SUM(V152:X152)</f>
        <v>31.010787564527295</v>
      </c>
    </row>
    <row r="153" spans="1:25" x14ac:dyDescent="0.2">
      <c r="A153" s="260" t="s">
        <v>364</v>
      </c>
      <c r="B153" s="300">
        <v>19.515186099613722</v>
      </c>
      <c r="C153" s="300">
        <v>7.7978546942081506</v>
      </c>
      <c r="D153" s="300">
        <v>4.0310304033909921</v>
      </c>
      <c r="E153" s="300">
        <f t="shared" ref="E153:E154" si="239">SUM(B153:D153)</f>
        <v>31.344071197212866</v>
      </c>
      <c r="F153" s="300"/>
      <c r="G153" s="300">
        <v>18.271003110924557</v>
      </c>
      <c r="H153" s="300">
        <v>6.2657090366165384</v>
      </c>
      <c r="I153" s="300">
        <v>5.0420679518896243</v>
      </c>
      <c r="J153" s="300">
        <f t="shared" ref="J153:J154" si="240">SUM(G153:I153)</f>
        <v>29.57878009943072</v>
      </c>
      <c r="K153" s="300"/>
      <c r="L153" s="300">
        <v>18.058657007503257</v>
      </c>
      <c r="M153" s="300">
        <v>5.6638908329137596</v>
      </c>
      <c r="N153" s="300">
        <v>5.125376161875959</v>
      </c>
      <c r="O153" s="300">
        <f t="shared" ref="O153:O154" si="241">SUM(L153:N153)</f>
        <v>28.847924002292974</v>
      </c>
      <c r="P153" s="300"/>
      <c r="Q153" s="300">
        <v>19.778321404283453</v>
      </c>
      <c r="R153" s="300">
        <v>6.1910652141953504</v>
      </c>
      <c r="S153" s="300">
        <v>5.5254658328424444</v>
      </c>
      <c r="T153" s="300">
        <f t="shared" ref="T153:T154" si="242">SUM(Q153:S153)</f>
        <v>31.49485245132125</v>
      </c>
      <c r="U153" s="300"/>
      <c r="V153" s="300">
        <v>21.422231698973452</v>
      </c>
      <c r="W153" s="300">
        <v>6.6439444498516878</v>
      </c>
      <c r="X153" s="300">
        <v>6.0040362866475165</v>
      </c>
      <c r="Y153" s="300">
        <f t="shared" ref="Y153:Y154" si="243">SUM(V153:X153)</f>
        <v>34.070212435472655</v>
      </c>
    </row>
    <row r="154" spans="1:25" x14ac:dyDescent="0.2">
      <c r="A154" s="264" t="s">
        <v>363</v>
      </c>
      <c r="B154" s="301">
        <f>SUM(B152:B153)</f>
        <v>29.371891389417009</v>
      </c>
      <c r="C154" s="301">
        <f t="shared" ref="C154" si="244">SUM(C152:C153)</f>
        <v>18.014103963717062</v>
      </c>
      <c r="D154" s="301">
        <f t="shared" ref="D154" si="245">SUM(D152:D153)</f>
        <v>8.6900046468659102</v>
      </c>
      <c r="E154" s="301">
        <f t="shared" si="239"/>
        <v>56.075999999999979</v>
      </c>
      <c r="F154" s="301"/>
      <c r="G154" s="301">
        <f>SUM(G152:G153)</f>
        <v>27.813181294761513</v>
      </c>
      <c r="H154" s="301">
        <f t="shared" ref="H154" si="246">SUM(H152:H153)</f>
        <v>18.149333464052084</v>
      </c>
      <c r="I154" s="301">
        <f t="shared" ref="I154" si="247">SUM(I152:I153)</f>
        <v>10.737485241186434</v>
      </c>
      <c r="J154" s="301">
        <f t="shared" si="240"/>
        <v>56.700000000000031</v>
      </c>
      <c r="K154" s="301"/>
      <c r="L154" s="301">
        <f>SUM(L152:L153)</f>
        <v>28.683300346288554</v>
      </c>
      <c r="M154" s="301">
        <f t="shared" ref="M154" si="248">SUM(M152:M153)</f>
        <v>15.481320211467191</v>
      </c>
      <c r="N154" s="301">
        <f t="shared" ref="N154" si="249">SUM(N152:N153)</f>
        <v>10.951379442244203</v>
      </c>
      <c r="O154" s="301">
        <f t="shared" si="241"/>
        <v>55.11599999999995</v>
      </c>
      <c r="P154" s="301"/>
      <c r="Q154" s="301">
        <f>SUM(Q152:Q153)</f>
        <v>31.62422867530147</v>
      </c>
      <c r="R154" s="301">
        <f t="shared" ref="R154" si="250">SUM(R152:R153)</f>
        <v>16.741283366525071</v>
      </c>
      <c r="S154" s="301">
        <f t="shared" ref="S154" si="251">SUM(S152:S153)</f>
        <v>11.800487958173482</v>
      </c>
      <c r="T154" s="301">
        <f t="shared" si="242"/>
        <v>60.166000000000025</v>
      </c>
      <c r="U154" s="301"/>
      <c r="V154" s="301">
        <f>SUM(V152:V153)</f>
        <v>34.538716626088672</v>
      </c>
      <c r="W154" s="301">
        <f t="shared" ref="W154" si="252">SUM(W152:W153)</f>
        <v>17.680727846621345</v>
      </c>
      <c r="X154" s="301">
        <f t="shared" ref="X154" si="253">SUM(X152:X153)</f>
        <v>12.861555527289937</v>
      </c>
      <c r="Y154" s="301">
        <f t="shared" si="243"/>
        <v>65.08099999999996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10.550273756236479</v>
      </c>
      <c r="C161" s="300">
        <v>10.571606956242883</v>
      </c>
      <c r="D161" s="300">
        <v>1.0702826263033984</v>
      </c>
      <c r="E161" s="300">
        <f>SUM(B161:D161)</f>
        <v>22.192163338782759</v>
      </c>
      <c r="F161" s="300"/>
      <c r="G161" s="300">
        <v>13.614788119508125</v>
      </c>
      <c r="H161" s="300">
        <v>12.052896527535065</v>
      </c>
      <c r="I161" s="300">
        <v>0.52431967522999934</v>
      </c>
      <c r="J161" s="300">
        <f>SUM(G161:I161)</f>
        <v>26.192004322273188</v>
      </c>
      <c r="K161" s="300"/>
      <c r="L161" s="300">
        <v>13.724777393177135</v>
      </c>
      <c r="M161" s="300">
        <v>12.175832353799843</v>
      </c>
      <c r="N161" s="300">
        <v>1.324533114160386</v>
      </c>
      <c r="O161" s="300">
        <f>SUM(L161:N161)</f>
        <v>27.22514286113736</v>
      </c>
      <c r="P161" s="300"/>
      <c r="Q161" s="300">
        <v>13.833642186637519</v>
      </c>
      <c r="R161" s="300">
        <v>12.298022954799182</v>
      </c>
      <c r="S161" s="300">
        <v>1.3369689142021188</v>
      </c>
      <c r="T161" s="300">
        <f>SUM(Q161:S161)</f>
        <v>27.468634055638816</v>
      </c>
      <c r="U161" s="300"/>
      <c r="V161" s="300">
        <v>13.961349106328678</v>
      </c>
      <c r="W161" s="300">
        <v>12.416883950239464</v>
      </c>
      <c r="X161" s="300">
        <v>1.3601216272895942</v>
      </c>
      <c r="Y161" s="300">
        <f>SUM(V161:X161)</f>
        <v>27.738354683857736</v>
      </c>
    </row>
    <row r="162" spans="1:25" x14ac:dyDescent="0.2">
      <c r="A162" s="260" t="s">
        <v>364</v>
      </c>
      <c r="B162" s="300">
        <v>14.543204802590225</v>
      </c>
      <c r="C162" s="300">
        <v>2.4569406358763572</v>
      </c>
      <c r="D162" s="300">
        <v>1.1036912227505806</v>
      </c>
      <c r="E162" s="300">
        <f t="shared" ref="E162:E163" si="254">SUM(B162:D162)</f>
        <v>18.103836661217162</v>
      </c>
      <c r="F162" s="300"/>
      <c r="G162" s="300">
        <v>18.077269647526983</v>
      </c>
      <c r="H162" s="300">
        <v>2.8277293303358859</v>
      </c>
      <c r="I162" s="300">
        <v>0.27299669986390585</v>
      </c>
      <c r="J162" s="300">
        <f t="shared" ref="J162:J163" si="255">SUM(G162:I162)</f>
        <v>21.177995677726773</v>
      </c>
      <c r="K162" s="300"/>
      <c r="L162" s="300">
        <v>17.981291158453104</v>
      </c>
      <c r="M162" s="300">
        <v>2.915526823767872</v>
      </c>
      <c r="N162" s="300">
        <v>1.6490391566416678</v>
      </c>
      <c r="O162" s="300">
        <f t="shared" ref="O162:O163" si="256">SUM(L162:N162)</f>
        <v>22.545857138862644</v>
      </c>
      <c r="P162" s="300"/>
      <c r="Q162" s="300">
        <v>17.758728507125269</v>
      </c>
      <c r="R162" s="300">
        <v>3.0969410268044575</v>
      </c>
      <c r="S162" s="300">
        <v>1.6636964104313829</v>
      </c>
      <c r="T162" s="300">
        <f t="shared" ref="T162:T163" si="257">SUM(Q162:S162)</f>
        <v>22.519365944361112</v>
      </c>
      <c r="U162" s="300"/>
      <c r="V162" s="300">
        <v>17.19227953747879</v>
      </c>
      <c r="W162" s="300">
        <v>3.448207722966548</v>
      </c>
      <c r="X162" s="300">
        <v>1.6971580556968215</v>
      </c>
      <c r="Y162" s="300">
        <f t="shared" ref="Y162:Y163" si="258">SUM(V162:X162)</f>
        <v>22.337645316142158</v>
      </c>
    </row>
    <row r="163" spans="1:25" x14ac:dyDescent="0.2">
      <c r="A163" s="264" t="s">
        <v>363</v>
      </c>
      <c r="B163" s="301">
        <f>SUM(B161:B162)</f>
        <v>25.093478558826703</v>
      </c>
      <c r="C163" s="301">
        <f t="shared" ref="C163" si="259">SUM(C161:C162)</f>
        <v>13.02854759211924</v>
      </c>
      <c r="D163" s="301">
        <f t="shared" ref="D163" si="260">SUM(D161:D162)</f>
        <v>2.1739738490539793</v>
      </c>
      <c r="E163" s="301">
        <f t="shared" si="254"/>
        <v>40.295999999999921</v>
      </c>
      <c r="F163" s="301"/>
      <c r="G163" s="301">
        <f>SUM(G161:G162)</f>
        <v>31.692057767035109</v>
      </c>
      <c r="H163" s="301">
        <f t="shared" ref="H163" si="261">SUM(H161:H162)</f>
        <v>14.880625857870951</v>
      </c>
      <c r="I163" s="301">
        <f t="shared" ref="I163" si="262">SUM(I161:I162)</f>
        <v>0.79731637509390518</v>
      </c>
      <c r="J163" s="301">
        <f t="shared" si="255"/>
        <v>47.369999999999969</v>
      </c>
      <c r="K163" s="301"/>
      <c r="L163" s="301">
        <f>SUM(L161:L162)</f>
        <v>31.706068551630239</v>
      </c>
      <c r="M163" s="301">
        <f t="shared" ref="M163" si="263">SUM(M161:M162)</f>
        <v>15.091359177567714</v>
      </c>
      <c r="N163" s="301">
        <f t="shared" ref="N163" si="264">SUM(N161:N162)</f>
        <v>2.9735722708020536</v>
      </c>
      <c r="O163" s="301">
        <f t="shared" si="256"/>
        <v>49.771000000000001</v>
      </c>
      <c r="P163" s="301"/>
      <c r="Q163" s="301">
        <f>SUM(Q161:Q162)</f>
        <v>31.592370693762788</v>
      </c>
      <c r="R163" s="301">
        <f t="shared" ref="R163" si="265">SUM(R161:R162)</f>
        <v>15.394963981603638</v>
      </c>
      <c r="S163" s="301">
        <f t="shared" ref="S163" si="266">SUM(S161:S162)</f>
        <v>3.000665324633502</v>
      </c>
      <c r="T163" s="301">
        <f t="shared" si="257"/>
        <v>49.987999999999928</v>
      </c>
      <c r="U163" s="301"/>
      <c r="V163" s="301">
        <f>SUM(V161:V162)</f>
        <v>31.153628643807465</v>
      </c>
      <c r="W163" s="301">
        <f t="shared" ref="W163" si="267">SUM(W161:W162)</f>
        <v>15.865091673206013</v>
      </c>
      <c r="X163" s="301">
        <f t="shared" ref="X163" si="268">SUM(X161:X162)</f>
        <v>3.0572796829864157</v>
      </c>
      <c r="Y163" s="301">
        <f t="shared" si="258"/>
        <v>50.075999999999894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14.0265323833442</v>
      </c>
      <c r="C170" s="300">
        <v>22.845438599229375</v>
      </c>
      <c r="D170" s="300">
        <v>3.2673371890674341</v>
      </c>
      <c r="E170" s="300">
        <f>SUM(B170:D170)</f>
        <v>40.139308171641005</v>
      </c>
      <c r="F170" s="300"/>
      <c r="G170" s="300">
        <v>13.871933316513843</v>
      </c>
      <c r="H170" s="300">
        <v>24.095777004037586</v>
      </c>
      <c r="I170" s="300">
        <v>4.6280743555153911</v>
      </c>
      <c r="J170" s="300">
        <f>SUM(G170:I170)</f>
        <v>42.595784676066828</v>
      </c>
      <c r="K170" s="300"/>
      <c r="L170" s="300">
        <v>15.277005904216098</v>
      </c>
      <c r="M170" s="300">
        <v>23.996131457655707</v>
      </c>
      <c r="N170" s="300">
        <v>4.1754285159023175</v>
      </c>
      <c r="O170" s="300">
        <f>SUM(L170:N170)</f>
        <v>43.448565877774122</v>
      </c>
      <c r="P170" s="300"/>
      <c r="Q170" s="300">
        <v>16.005309867873216</v>
      </c>
      <c r="R170" s="300">
        <v>24.064097494701471</v>
      </c>
      <c r="S170" s="300">
        <v>4.3270076288312671</v>
      </c>
      <c r="T170" s="300">
        <f>SUM(Q170:S170)</f>
        <v>44.396414991405955</v>
      </c>
      <c r="U170" s="300"/>
      <c r="V170" s="300">
        <v>17.861449186636474</v>
      </c>
      <c r="W170" s="300">
        <v>24.548882052131791</v>
      </c>
      <c r="X170" s="300">
        <v>4.6211686565128796</v>
      </c>
      <c r="Y170" s="300">
        <f>SUM(V170:X170)</f>
        <v>47.031499895281144</v>
      </c>
    </row>
    <row r="171" spans="1:25" x14ac:dyDescent="0.2">
      <c r="A171" s="260" t="s">
        <v>364</v>
      </c>
      <c r="B171" s="300">
        <v>10.860961958762505</v>
      </c>
      <c r="C171" s="300">
        <v>4.4424553020805257</v>
      </c>
      <c r="D171" s="300">
        <v>2.3252745675160424</v>
      </c>
      <c r="E171" s="300">
        <f t="shared" ref="E171" si="269">SUM(B171:D171)</f>
        <v>17.628691828359074</v>
      </c>
      <c r="F171" s="300"/>
      <c r="G171" s="300">
        <v>10.94058195596674</v>
      </c>
      <c r="H171" s="300">
        <v>5.1825879113040481</v>
      </c>
      <c r="I171" s="300">
        <v>3.1830454566623634</v>
      </c>
      <c r="J171" s="300">
        <f t="shared" ref="J171:J172" si="270">SUM(G171:I171)</f>
        <v>19.306215323933152</v>
      </c>
      <c r="K171" s="300"/>
      <c r="L171" s="300">
        <v>10.598031560545095</v>
      </c>
      <c r="M171" s="300">
        <v>4.2287046956974654</v>
      </c>
      <c r="N171" s="300">
        <v>1.1106978659833124</v>
      </c>
      <c r="O171" s="300">
        <f t="shared" ref="O171:O172" si="271">SUM(L171:N171)</f>
        <v>15.937434122225874</v>
      </c>
      <c r="P171" s="300"/>
      <c r="Q171" s="300">
        <v>10.719993124996831</v>
      </c>
      <c r="R171" s="300">
        <v>4.3921068125679961</v>
      </c>
      <c r="S171" s="300">
        <v>1.1604850710292085</v>
      </c>
      <c r="T171" s="300">
        <f t="shared" ref="T171:T172" si="272">SUM(Q171:S171)</f>
        <v>16.272585008594035</v>
      </c>
      <c r="U171" s="300"/>
      <c r="V171" s="300">
        <v>11.144245187786105</v>
      </c>
      <c r="W171" s="300">
        <v>4.7855249901239105</v>
      </c>
      <c r="X171" s="300">
        <v>1.2757299268088229</v>
      </c>
      <c r="Y171" s="300">
        <f t="shared" ref="Y171:Y172" si="273">SUM(V171:X171)</f>
        <v>17.205500104718837</v>
      </c>
    </row>
    <row r="172" spans="1:25" x14ac:dyDescent="0.2">
      <c r="A172" s="264" t="s">
        <v>363</v>
      </c>
      <c r="B172" s="301">
        <f>SUM(B170:B171)</f>
        <v>24.887494342106706</v>
      </c>
      <c r="C172" s="301">
        <f t="shared" ref="C172" si="274">SUM(C170:C171)</f>
        <v>27.2878939013099</v>
      </c>
      <c r="D172" s="301">
        <f t="shared" ref="D172" si="275">SUM(D170:D171)</f>
        <v>5.5926117565834765</v>
      </c>
      <c r="E172" s="301">
        <f>SUM(B172:D172)</f>
        <v>57.768000000000086</v>
      </c>
      <c r="F172" s="301"/>
      <c r="G172" s="301">
        <f>SUM(G170:G171)</f>
        <v>24.812515272480582</v>
      </c>
      <c r="H172" s="301">
        <f t="shared" ref="H172" si="276">SUM(H170:H171)</f>
        <v>29.278364915341633</v>
      </c>
      <c r="I172" s="301">
        <f t="shared" ref="I172" si="277">SUM(I170:I171)</f>
        <v>7.8111198121777541</v>
      </c>
      <c r="J172" s="301">
        <f t="shared" si="270"/>
        <v>61.901999999999973</v>
      </c>
      <c r="K172" s="301"/>
      <c r="L172" s="301">
        <f>SUM(L170:L171)</f>
        <v>25.875037464761192</v>
      </c>
      <c r="M172" s="301">
        <f t="shared" ref="M172" si="278">SUM(M170:M171)</f>
        <v>28.224836153353174</v>
      </c>
      <c r="N172" s="301">
        <f t="shared" ref="N172" si="279">SUM(N170:N171)</f>
        <v>5.2861263818856301</v>
      </c>
      <c r="O172" s="301">
        <f t="shared" si="271"/>
        <v>59.385999999999996</v>
      </c>
      <c r="P172" s="301"/>
      <c r="Q172" s="301">
        <f>SUM(Q170:Q171)</f>
        <v>26.725302992870049</v>
      </c>
      <c r="R172" s="301">
        <f t="shared" ref="R172" si="280">SUM(R170:R171)</f>
        <v>28.456204307269466</v>
      </c>
      <c r="S172" s="301">
        <f t="shared" ref="S172" si="281">SUM(S170:S171)</f>
        <v>5.4874926998604758</v>
      </c>
      <c r="T172" s="301">
        <f t="shared" si="272"/>
        <v>60.66899999999999</v>
      </c>
      <c r="U172" s="301"/>
      <c r="V172" s="301">
        <f>SUM(V170:V171)</f>
        <v>29.005694374422578</v>
      </c>
      <c r="W172" s="301">
        <f t="shared" ref="W172" si="282">SUM(W170:W171)</f>
        <v>29.334407042255702</v>
      </c>
      <c r="X172" s="301">
        <f t="shared" ref="X172" si="283">SUM(X170:X171)</f>
        <v>5.8968985833217022</v>
      </c>
      <c r="Y172" s="301">
        <f t="shared" si="273"/>
        <v>64.236999999999981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27.598384567518167</v>
      </c>
      <c r="C179" s="300">
        <v>33.674594829113019</v>
      </c>
      <c r="D179" s="300">
        <v>6.5129061379878657</v>
      </c>
      <c r="E179" s="300">
        <f>SUM(B179:D179)</f>
        <v>67.785885534619055</v>
      </c>
      <c r="F179" s="300"/>
      <c r="G179" s="300">
        <v>30.630801201926925</v>
      </c>
      <c r="H179" s="300">
        <v>33.200373088279662</v>
      </c>
      <c r="I179" s="300">
        <v>6.6536935484939255</v>
      </c>
      <c r="J179" s="300">
        <f>SUM(G179:I179)</f>
        <v>70.484867838700509</v>
      </c>
      <c r="K179" s="300"/>
      <c r="L179" s="300">
        <v>28.657511921410048</v>
      </c>
      <c r="M179" s="300">
        <v>31.802385142095922</v>
      </c>
      <c r="N179" s="300">
        <v>5.1096365667285069</v>
      </c>
      <c r="O179" s="300">
        <f>SUM(L179:N179)</f>
        <v>65.569533630234474</v>
      </c>
      <c r="P179" s="300"/>
      <c r="Q179" s="300">
        <v>32.420961704032749</v>
      </c>
      <c r="R179" s="300">
        <v>33.980361458194345</v>
      </c>
      <c r="S179" s="300">
        <v>5.9312159411961103</v>
      </c>
      <c r="T179" s="300">
        <f>SUM(Q179:S179)</f>
        <v>72.332539103423215</v>
      </c>
      <c r="U179" s="300"/>
      <c r="V179" s="300">
        <v>38.945878918276179</v>
      </c>
      <c r="W179" s="300">
        <v>36.451751613702918</v>
      </c>
      <c r="X179" s="300">
        <v>7.3711816938084116</v>
      </c>
      <c r="Y179" s="300">
        <f>SUM(V179:X179)</f>
        <v>82.768812225787514</v>
      </c>
    </row>
    <row r="180" spans="1:25" x14ac:dyDescent="0.2">
      <c r="A180" s="260" t="s">
        <v>364</v>
      </c>
      <c r="B180" s="300">
        <v>11.370871788092566</v>
      </c>
      <c r="C180" s="300">
        <v>4.8308101428454968</v>
      </c>
      <c r="D180" s="300">
        <v>2.8184325344428052</v>
      </c>
      <c r="E180" s="300">
        <f t="shared" ref="E180:E181" si="284">SUM(B180:D180)</f>
        <v>19.020114465380871</v>
      </c>
      <c r="F180" s="300"/>
      <c r="G180" s="300">
        <v>11.05047204860827</v>
      </c>
      <c r="H180" s="300">
        <v>3.3259566482695595</v>
      </c>
      <c r="I180" s="300">
        <v>2.1047034644216995</v>
      </c>
      <c r="J180" s="300">
        <f t="shared" ref="J180:J181" si="285">SUM(G180:I180)</f>
        <v>16.481132161299531</v>
      </c>
      <c r="K180" s="300"/>
      <c r="L180" s="300">
        <v>10.894164535270024</v>
      </c>
      <c r="M180" s="300">
        <v>4.4186497077987834</v>
      </c>
      <c r="N180" s="300">
        <v>3.0326521266966595</v>
      </c>
      <c r="O180" s="300">
        <f t="shared" ref="O180:O181" si="286">SUM(L180:N180)</f>
        <v>18.345466369765468</v>
      </c>
      <c r="P180" s="300"/>
      <c r="Q180" s="300">
        <v>12.068339333241438</v>
      </c>
      <c r="R180" s="300">
        <v>4.9681367803183658</v>
      </c>
      <c r="S180" s="300">
        <v>3.2469847830169618</v>
      </c>
      <c r="T180" s="300">
        <f t="shared" ref="T180:T181" si="287">SUM(Q180:S180)</f>
        <v>20.283460896576766</v>
      </c>
      <c r="U180" s="300"/>
      <c r="V180" s="300">
        <v>13.976748734515612</v>
      </c>
      <c r="W180" s="300">
        <v>5.9116502711397985</v>
      </c>
      <c r="X180" s="300">
        <v>3.4647887685570571</v>
      </c>
      <c r="Y180" s="300">
        <f t="shared" ref="Y180:Y181" si="288">SUM(V180:X180)</f>
        <v>23.353187774212465</v>
      </c>
    </row>
    <row r="181" spans="1:25" x14ac:dyDescent="0.2">
      <c r="A181" s="264" t="s">
        <v>363</v>
      </c>
      <c r="B181" s="301">
        <f>SUM(B179:B180)</f>
        <v>38.969256355610732</v>
      </c>
      <c r="C181" s="301">
        <f t="shared" ref="C181" si="289">SUM(C179:C180)</f>
        <v>38.505404971958512</v>
      </c>
      <c r="D181" s="301">
        <f t="shared" ref="D181" si="290">SUM(D179:D180)</f>
        <v>9.3313386724306717</v>
      </c>
      <c r="E181" s="301">
        <f t="shared" si="284"/>
        <v>86.805999999999912</v>
      </c>
      <c r="F181" s="301"/>
      <c r="G181" s="301">
        <f>SUM(G179:G180)</f>
        <v>41.681273250535199</v>
      </c>
      <c r="H181" s="301">
        <f t="shared" ref="H181" si="291">SUM(H179:H180)</f>
        <v>36.526329736549222</v>
      </c>
      <c r="I181" s="301">
        <f t="shared" ref="I181" si="292">SUM(I179:I180)</f>
        <v>8.7583970129156246</v>
      </c>
      <c r="J181" s="301">
        <f t="shared" si="285"/>
        <v>86.966000000000037</v>
      </c>
      <c r="K181" s="301"/>
      <c r="L181" s="301">
        <f>SUM(L179:L180)</f>
        <v>39.55167645668007</v>
      </c>
      <c r="M181" s="301">
        <f t="shared" ref="M181" si="293">SUM(M179:M180)</f>
        <v>36.221034849894707</v>
      </c>
      <c r="N181" s="301">
        <f t="shared" ref="N181" si="294">SUM(N179:N180)</f>
        <v>8.1422886934251668</v>
      </c>
      <c r="O181" s="301">
        <f t="shared" si="286"/>
        <v>83.914999999999949</v>
      </c>
      <c r="P181" s="301"/>
      <c r="Q181" s="301">
        <f>SUM(Q179:Q180)</f>
        <v>44.489301037274188</v>
      </c>
      <c r="R181" s="301">
        <f t="shared" ref="R181" si="295">SUM(R179:R180)</f>
        <v>38.948498238512713</v>
      </c>
      <c r="S181" s="301">
        <f t="shared" ref="S181" si="296">SUM(S179:S180)</f>
        <v>9.1782007242130721</v>
      </c>
      <c r="T181" s="301">
        <f t="shared" si="287"/>
        <v>92.615999999999971</v>
      </c>
      <c r="U181" s="301"/>
      <c r="V181" s="301">
        <f>SUM(V179:V180)</f>
        <v>52.922627652791789</v>
      </c>
      <c r="W181" s="301">
        <f t="shared" ref="W181" si="297">SUM(W179:W180)</f>
        <v>42.363401884842716</v>
      </c>
      <c r="X181" s="301">
        <f t="shared" ref="X181" si="298">SUM(X179:X180)</f>
        <v>10.835970462365468</v>
      </c>
      <c r="Y181" s="301">
        <f t="shared" si="288"/>
        <v>106.12199999999997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2.4492636192018686</v>
      </c>
      <c r="C188" s="300">
        <v>3.9102005075883204</v>
      </c>
      <c r="D188" s="300">
        <v>2.1878944029146963</v>
      </c>
      <c r="E188" s="300">
        <f>SUM(B188:D188)</f>
        <v>8.5473585297048853</v>
      </c>
      <c r="F188" s="300"/>
      <c r="G188" s="300">
        <v>2.3371707346141011</v>
      </c>
      <c r="H188" s="300">
        <v>4.3491843886291051</v>
      </c>
      <c r="I188" s="300">
        <v>2.7200640405793277</v>
      </c>
      <c r="J188" s="300">
        <f>SUM(G188:I188)</f>
        <v>9.4064191638225338</v>
      </c>
      <c r="K188" s="300"/>
      <c r="L188" s="300">
        <v>1.9482232068870207</v>
      </c>
      <c r="M188" s="300">
        <v>4.1373546195290913</v>
      </c>
      <c r="N188" s="300">
        <v>2.9191185508326378</v>
      </c>
      <c r="O188" s="300">
        <f>SUM(L188:N188)</f>
        <v>9.0046963772487505</v>
      </c>
      <c r="P188" s="300"/>
      <c r="Q188" s="300">
        <v>2.2216222722988723</v>
      </c>
      <c r="R188" s="300">
        <v>4.9236800262008105</v>
      </c>
      <c r="S188" s="300">
        <v>3.3475841575519931</v>
      </c>
      <c r="T188" s="300">
        <f>SUM(Q188:S188)</f>
        <v>10.492886456051675</v>
      </c>
      <c r="U188" s="300"/>
      <c r="V188" s="300">
        <v>2.3955086251099154</v>
      </c>
      <c r="W188" s="300">
        <v>5.651547940791243</v>
      </c>
      <c r="X188" s="300">
        <v>3.8972273010238339</v>
      </c>
      <c r="Y188" s="300">
        <f>SUM(V188:X188)</f>
        <v>11.944283866924993</v>
      </c>
    </row>
    <row r="189" spans="1:25" x14ac:dyDescent="0.2">
      <c r="A189" s="260" t="s">
        <v>364</v>
      </c>
      <c r="B189" s="300">
        <v>2.4350248484457135</v>
      </c>
      <c r="C189" s="300">
        <v>1.8053981093742757</v>
      </c>
      <c r="D189" s="300">
        <v>3.6572185124751231</v>
      </c>
      <c r="E189" s="300">
        <f t="shared" ref="E189:E190" si="299">SUM(B189:D189)</f>
        <v>7.8976414702951123</v>
      </c>
      <c r="F189" s="300"/>
      <c r="G189" s="300">
        <v>3.3532866118845437</v>
      </c>
      <c r="H189" s="300">
        <v>2.6235590865336134</v>
      </c>
      <c r="I189" s="300">
        <v>3.5917351377593429</v>
      </c>
      <c r="J189" s="300">
        <f t="shared" ref="J189:J190" si="300">SUM(G189:I189)</f>
        <v>9.5685808361774995</v>
      </c>
      <c r="K189" s="300"/>
      <c r="L189" s="300">
        <v>3.1168666301984449</v>
      </c>
      <c r="M189" s="300">
        <v>2.1856039022840399</v>
      </c>
      <c r="N189" s="300">
        <v>2.7618330902687349</v>
      </c>
      <c r="O189" s="300">
        <f t="shared" ref="O189:O190" si="301">SUM(L189:N189)</f>
        <v>8.0643036227512184</v>
      </c>
      <c r="P189" s="300"/>
      <c r="Q189" s="300">
        <v>3.6777660022996264</v>
      </c>
      <c r="R189" s="300">
        <v>2.6552471632218366</v>
      </c>
      <c r="S189" s="300">
        <v>3.2851003784268737</v>
      </c>
      <c r="T189" s="300">
        <f t="shared" ref="T189:T190" si="302">SUM(Q189:S189)</f>
        <v>9.6181135439483363</v>
      </c>
      <c r="U189" s="300"/>
      <c r="V189" s="300">
        <v>4.2597111192686974</v>
      </c>
      <c r="W189" s="300">
        <v>3.2010983885929765</v>
      </c>
      <c r="X189" s="300">
        <v>3.9389066252133489</v>
      </c>
      <c r="Y189" s="300">
        <f t="shared" ref="Y189:Y190" si="303">SUM(V189:X189)</f>
        <v>11.399716133075023</v>
      </c>
    </row>
    <row r="190" spans="1:25" x14ac:dyDescent="0.2">
      <c r="A190" s="264" t="s">
        <v>363</v>
      </c>
      <c r="B190" s="301">
        <f>SUM(B188:B189)</f>
        <v>4.8842884676475826</v>
      </c>
      <c r="C190" s="301">
        <f t="shared" ref="C190" si="304">SUM(C188:C189)</f>
        <v>5.7155986169625965</v>
      </c>
      <c r="D190" s="301">
        <f t="shared" ref="D190" si="305">SUM(D188:D189)</f>
        <v>5.8451129153898194</v>
      </c>
      <c r="E190" s="301">
        <f t="shared" si="299"/>
        <v>16.445</v>
      </c>
      <c r="F190" s="301"/>
      <c r="G190" s="301">
        <f>SUM(G188:G189)</f>
        <v>5.6904573464986452</v>
      </c>
      <c r="H190" s="301">
        <f t="shared" ref="H190" si="306">SUM(H188:H189)</f>
        <v>6.9727434751627184</v>
      </c>
      <c r="I190" s="301">
        <f t="shared" ref="I190" si="307">SUM(I188:I189)</f>
        <v>6.3117991783386707</v>
      </c>
      <c r="J190" s="301">
        <f t="shared" si="300"/>
        <v>18.975000000000033</v>
      </c>
      <c r="K190" s="301"/>
      <c r="L190" s="301">
        <f>SUM(L188:L189)</f>
        <v>5.0650898370854653</v>
      </c>
      <c r="M190" s="301">
        <f t="shared" ref="M190" si="308">SUM(M188:M189)</f>
        <v>6.3229585218131312</v>
      </c>
      <c r="N190" s="301">
        <f t="shared" ref="N190" si="309">SUM(N188:N189)</f>
        <v>5.6809516411013732</v>
      </c>
      <c r="O190" s="301">
        <f t="shared" si="301"/>
        <v>17.068999999999971</v>
      </c>
      <c r="P190" s="301"/>
      <c r="Q190" s="301">
        <f>SUM(Q188:Q189)</f>
        <v>5.8993882745984987</v>
      </c>
      <c r="R190" s="301">
        <f t="shared" ref="R190" si="310">SUM(R188:R189)</f>
        <v>7.5789271894226466</v>
      </c>
      <c r="S190" s="301">
        <f t="shared" ref="S190" si="311">SUM(S188:S189)</f>
        <v>6.6326845359788669</v>
      </c>
      <c r="T190" s="301">
        <f t="shared" si="302"/>
        <v>20.111000000000011</v>
      </c>
      <c r="U190" s="301"/>
      <c r="V190" s="301">
        <f>SUM(V188:V189)</f>
        <v>6.6552197443786127</v>
      </c>
      <c r="W190" s="301">
        <f t="shared" ref="W190" si="312">SUM(W188:W189)</f>
        <v>8.8526463293842195</v>
      </c>
      <c r="X190" s="301">
        <f t="shared" ref="X190" si="313">SUM(X188:X189)</f>
        <v>7.8361339262371832</v>
      </c>
      <c r="Y190" s="301">
        <f t="shared" si="303"/>
        <v>23.344000000000015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2.8768745198557411</v>
      </c>
      <c r="C197" s="300">
        <v>3.9121265462585897</v>
      </c>
      <c r="D197" s="300">
        <v>3.4616811329348778</v>
      </c>
      <c r="E197" s="300">
        <f>SUM(B197:D197)</f>
        <v>10.250682199049209</v>
      </c>
      <c r="F197" s="300"/>
      <c r="G197" s="300">
        <v>2.1229745904570461</v>
      </c>
      <c r="H197" s="300">
        <v>3.2954574545477398</v>
      </c>
      <c r="I197" s="300">
        <v>5.9076383783956601</v>
      </c>
      <c r="J197" s="300">
        <f>SUM(G197:I197)</f>
        <v>11.326070423400445</v>
      </c>
      <c r="K197" s="300"/>
      <c r="L197" s="300">
        <v>2.6357736782407164</v>
      </c>
      <c r="M197" s="300">
        <v>2.9530281356662815</v>
      </c>
      <c r="N197" s="300">
        <v>3.836414304780158</v>
      </c>
      <c r="O197" s="300">
        <f>SUM(L197:N197)</f>
        <v>9.4252161186871568</v>
      </c>
      <c r="P197" s="300"/>
      <c r="Q197" s="300">
        <v>2.6410552932560938</v>
      </c>
      <c r="R197" s="300">
        <v>3.0106375497317761</v>
      </c>
      <c r="S197" s="300">
        <v>3.9799044482483126</v>
      </c>
      <c r="T197" s="300">
        <f>SUM(Q197:S197)</f>
        <v>9.6315972912361829</v>
      </c>
      <c r="U197" s="300"/>
      <c r="V197" s="300">
        <v>2.5907778760452969</v>
      </c>
      <c r="W197" s="300">
        <v>2.9948856848419294</v>
      </c>
      <c r="X197" s="300">
        <v>4.0259215847804413</v>
      </c>
      <c r="Y197" s="300">
        <f>SUM(V197:X197)</f>
        <v>9.611585145667668</v>
      </c>
    </row>
    <row r="198" spans="1:25" x14ac:dyDescent="0.2">
      <c r="A198" s="260" t="s">
        <v>364</v>
      </c>
      <c r="B198" s="300">
        <v>2.6264463838784127</v>
      </c>
      <c r="C198" s="300">
        <v>0.4439407865051086</v>
      </c>
      <c r="D198" s="300">
        <v>1.5499306305672551</v>
      </c>
      <c r="E198" s="300">
        <f t="shared" ref="E198:E199" si="314">SUM(B198:D198)</f>
        <v>4.6203178009507759</v>
      </c>
      <c r="F198" s="300"/>
      <c r="G198" s="300">
        <v>3.0728764378833677</v>
      </c>
      <c r="H198" s="300">
        <v>0.64237825202469989</v>
      </c>
      <c r="I198" s="300">
        <v>1.4876748866914953</v>
      </c>
      <c r="J198" s="300">
        <f t="shared" ref="J198:J199" si="315">SUM(G198:I198)</f>
        <v>5.2029295765995629</v>
      </c>
      <c r="K198" s="300"/>
      <c r="L198" s="300">
        <v>2.7561727300743684</v>
      </c>
      <c r="M198" s="300">
        <v>1.2091138823180483</v>
      </c>
      <c r="N198" s="300">
        <v>1.9054972689204379</v>
      </c>
      <c r="O198" s="300">
        <f t="shared" ref="O198:O199" si="316">SUM(L198:N198)</f>
        <v>5.870783881312855</v>
      </c>
      <c r="P198" s="300"/>
      <c r="Q198" s="300">
        <v>2.9440497017566698</v>
      </c>
      <c r="R198" s="300">
        <v>1.2462565854831082</v>
      </c>
      <c r="S198" s="300">
        <v>2.0330964215240237</v>
      </c>
      <c r="T198" s="300">
        <f t="shared" ref="T198:T199" si="317">SUM(Q198:S198)</f>
        <v>6.2234027087638015</v>
      </c>
      <c r="U198" s="300"/>
      <c r="V198" s="300">
        <v>3.169874404774859</v>
      </c>
      <c r="W198" s="300">
        <v>1.2847597019485724</v>
      </c>
      <c r="X198" s="300">
        <v>2.1797807476088864</v>
      </c>
      <c r="Y198" s="300">
        <f t="shared" ref="Y198:Y199" si="318">SUM(V198:X198)</f>
        <v>6.6344148543323183</v>
      </c>
    </row>
    <row r="199" spans="1:25" x14ac:dyDescent="0.2">
      <c r="A199" s="264" t="s">
        <v>363</v>
      </c>
      <c r="B199" s="301">
        <f>SUM(B197:B198)</f>
        <v>5.5033209037341537</v>
      </c>
      <c r="C199" s="301">
        <f t="shared" ref="C199" si="319">SUM(C197:C198)</f>
        <v>4.3560673327636987</v>
      </c>
      <c r="D199" s="301">
        <f t="shared" ref="D199" si="320">SUM(D197:D198)</f>
        <v>5.0116117635021329</v>
      </c>
      <c r="E199" s="301">
        <f t="shared" si="314"/>
        <v>14.870999999999986</v>
      </c>
      <c r="F199" s="301"/>
      <c r="G199" s="301">
        <f>SUM(G197:G198)</f>
        <v>5.1958510283404138</v>
      </c>
      <c r="H199" s="301">
        <f t="shared" ref="H199" si="321">SUM(H197:H198)</f>
        <v>3.9378357065724394</v>
      </c>
      <c r="I199" s="301">
        <f t="shared" ref="I199" si="322">SUM(I197:I198)</f>
        <v>7.3953132650871556</v>
      </c>
      <c r="J199" s="301">
        <f t="shared" si="315"/>
        <v>16.529000000000011</v>
      </c>
      <c r="K199" s="301"/>
      <c r="L199" s="301">
        <f>SUM(L197:L198)</f>
        <v>5.3919464083150848</v>
      </c>
      <c r="M199" s="301">
        <f t="shared" ref="M199" si="323">SUM(M197:M198)</f>
        <v>4.1621420179843298</v>
      </c>
      <c r="N199" s="301">
        <f t="shared" ref="N199" si="324">SUM(N197:N198)</f>
        <v>5.7419115737005963</v>
      </c>
      <c r="O199" s="301">
        <f t="shared" si="316"/>
        <v>15.296000000000012</v>
      </c>
      <c r="P199" s="301"/>
      <c r="Q199" s="301">
        <f>SUM(Q197:Q198)</f>
        <v>5.5851049950127631</v>
      </c>
      <c r="R199" s="301">
        <f t="shared" ref="R199" si="325">SUM(R197:R198)</f>
        <v>4.2568941352148846</v>
      </c>
      <c r="S199" s="301">
        <f t="shared" ref="S199" si="326">SUM(S197:S198)</f>
        <v>6.0130008697723358</v>
      </c>
      <c r="T199" s="301">
        <f t="shared" si="317"/>
        <v>15.854999999999984</v>
      </c>
      <c r="U199" s="301"/>
      <c r="V199" s="301">
        <f>SUM(V197:V198)</f>
        <v>5.7606522808201559</v>
      </c>
      <c r="W199" s="301">
        <f t="shared" ref="W199" si="327">SUM(W197:W198)</f>
        <v>4.2796453867905022</v>
      </c>
      <c r="X199" s="301">
        <f t="shared" ref="X199" si="328">SUM(X197:X198)</f>
        <v>6.2057023323893272</v>
      </c>
      <c r="Y199" s="301">
        <f t="shared" si="318"/>
        <v>16.245999999999988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 and North Somerset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1.3975823127557296</v>
      </c>
      <c r="N7">
        <f>'Ind T4'!C122</f>
        <v>0.66391488381216668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-0.6751378730162183</v>
      </c>
      <c r="N9">
        <f>'Ind T4'!C120</f>
        <v>1.5775472325139761</v>
      </c>
    </row>
    <row r="10" spans="1:16" x14ac:dyDescent="0.2">
      <c r="L10" s="13" t="str">
        <f>'Ind T4'!A80</f>
        <v>Education</v>
      </c>
      <c r="M10">
        <f>'Ind T4'!B119</f>
        <v>0.55399931605626396</v>
      </c>
      <c r="N10">
        <f>'Ind T4'!C119</f>
        <v>0.52484491276507672</v>
      </c>
    </row>
    <row r="11" spans="1:16" x14ac:dyDescent="0.2">
      <c r="L11" s="13" t="str">
        <f>'Ind T4'!A79</f>
        <v>Public admin. and defence</v>
      </c>
      <c r="M11">
        <f>'Ind T4'!B118</f>
        <v>4.3140688609619726</v>
      </c>
      <c r="N11">
        <f>'Ind T4'!C118</f>
        <v>4.0737404118607046E-2</v>
      </c>
    </row>
    <row r="12" spans="1:16" x14ac:dyDescent="0.2">
      <c r="L12" s="1" t="str">
        <f>CONCATENATE("[",'Ind T4'!A78,"]")</f>
        <v>[Non-marketed services]</v>
      </c>
      <c r="M12">
        <f>'Ind T4'!B117</f>
        <v>0.87198585881025359</v>
      </c>
      <c r="N12">
        <f>'Ind T4'!C117</f>
        <v>0.88751318654627376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0.56515799813825485</v>
      </c>
      <c r="N14" s="13">
        <f>'Ind T4'!C115</f>
        <v>0.40251036120857453</v>
      </c>
    </row>
    <row r="15" spans="1:16" x14ac:dyDescent="0.2">
      <c r="L15" s="13" t="str">
        <f>'Ind T4'!A75</f>
        <v>Arts and entertainment</v>
      </c>
      <c r="M15" s="13">
        <f>'Ind T4'!B114</f>
        <v>0.74763036666276594</v>
      </c>
      <c r="N15" s="13">
        <f>'Ind T4'!C114</f>
        <v>2.1091073944141225</v>
      </c>
    </row>
    <row r="16" spans="1:16" x14ac:dyDescent="0.2">
      <c r="L16" s="13" t="str">
        <f>'Ind T4'!A74</f>
        <v>Support services</v>
      </c>
      <c r="M16" s="13">
        <f>'Ind T4'!B113</f>
        <v>-0.34476149555618951</v>
      </c>
      <c r="N16" s="13">
        <f>'Ind T4'!C113</f>
        <v>1.1141111223238687</v>
      </c>
    </row>
    <row r="17" spans="12:14" x14ac:dyDescent="0.2">
      <c r="L17" s="13" t="str">
        <f>'Ind T4'!A73</f>
        <v>Professional services</v>
      </c>
      <c r="M17" s="13">
        <f>'Ind T4'!B112</f>
        <v>2.9947100291316975</v>
      </c>
      <c r="N17" s="13">
        <f>'Ind T4'!C112</f>
        <v>0.75550507901132047</v>
      </c>
    </row>
    <row r="18" spans="12:14" x14ac:dyDescent="0.2">
      <c r="L18" s="13" t="str">
        <f>'Ind T4'!A72</f>
        <v>Real estate</v>
      </c>
      <c r="M18" s="13">
        <f>'Ind T4'!B111</f>
        <v>3.0630647527189137</v>
      </c>
      <c r="N18" s="13">
        <f>'Ind T4'!C111</f>
        <v>-0.8000000192768808</v>
      </c>
    </row>
    <row r="19" spans="12:14" x14ac:dyDescent="0.2">
      <c r="L19" t="str">
        <f>'Ind T4'!A71</f>
        <v>Finance and insurance</v>
      </c>
      <c r="M19">
        <f>'Ind T4'!B110</f>
        <v>-0.90188843151022269</v>
      </c>
      <c r="N19">
        <f>'Ind T4'!C110</f>
        <v>-0.21484522955083074</v>
      </c>
    </row>
    <row r="20" spans="12:14" x14ac:dyDescent="0.2">
      <c r="L20" t="str">
        <f>'Ind T4'!A70</f>
        <v>Information technology</v>
      </c>
      <c r="M20">
        <f>'Ind T4'!B109</f>
        <v>3.7673578199459712E-2</v>
      </c>
      <c r="N20">
        <f>'Ind T4'!C109</f>
        <v>0.61657313971592576</v>
      </c>
    </row>
    <row r="21" spans="12:14" x14ac:dyDescent="0.2">
      <c r="L21" t="str">
        <f>'Ind T4'!A69</f>
        <v>Media</v>
      </c>
      <c r="M21">
        <f>'Ind T4'!B108</f>
        <v>8.2110241156385211</v>
      </c>
      <c r="N21">
        <f>'Ind T4'!C108</f>
        <v>-0.41869832738946622</v>
      </c>
    </row>
    <row r="22" spans="12:14" x14ac:dyDescent="0.2">
      <c r="L22" s="1" t="str">
        <f>CONCATENATE("[",'Ind T4'!A68,"]")</f>
        <v>[Business and other services]</v>
      </c>
      <c r="M22">
        <f>'Ind T4'!B107</f>
        <v>1.1808117466280299</v>
      </c>
      <c r="N22">
        <f>'Ind T4'!C107</f>
        <v>0.6945005523899761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3.7220749485192828</v>
      </c>
      <c r="N24">
        <f>'Ind T4'!C105</f>
        <v>1.310041558213082</v>
      </c>
    </row>
    <row r="25" spans="12:14" x14ac:dyDescent="0.2">
      <c r="L25" s="13" t="str">
        <f>'Ind T4'!A65</f>
        <v>Transport and storage</v>
      </c>
      <c r="M25">
        <f>'Ind T4'!B104</f>
        <v>0.53366463797526187</v>
      </c>
      <c r="N25">
        <f>'Ind T4'!C104</f>
        <v>0.41355707388612828</v>
      </c>
    </row>
    <row r="26" spans="12:14" x14ac:dyDescent="0.2">
      <c r="L26" s="13" t="str">
        <f>'Ind T4'!A64</f>
        <v>Wholesale and retail trade</v>
      </c>
      <c r="M26">
        <f>'Ind T4'!B103</f>
        <v>0.13981658011719134</v>
      </c>
      <c r="N26">
        <f>'Ind T4'!C103</f>
        <v>8.3763673714454256E-2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1.1430216217128475</v>
      </c>
      <c r="N27">
        <f>'Ind T4'!C102</f>
        <v>0.50624897162290239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4.3515382037562</v>
      </c>
      <c r="N29">
        <f>'Ind T4'!C100</f>
        <v>1.3824760634818967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1.4913029945739842</v>
      </c>
      <c r="N31">
        <f>'Ind T4'!C98</f>
        <v>-0.66271592670730239</v>
      </c>
    </row>
    <row r="32" spans="12:14" x14ac:dyDescent="0.2">
      <c r="L32" s="13" t="str">
        <f>'Ind T4'!A58</f>
        <v>Engineering</v>
      </c>
      <c r="M32">
        <f>'Ind T4'!B97</f>
        <v>-0.41497985281850891</v>
      </c>
      <c r="N32">
        <f>'Ind T4'!C97</f>
        <v>-1.3301342996470678</v>
      </c>
    </row>
    <row r="33" spans="12:14" x14ac:dyDescent="0.2">
      <c r="L33" s="13" t="str">
        <f>'Ind T4'!A57</f>
        <v>Food drink and tobacco</v>
      </c>
      <c r="M33">
        <f>'Ind T4'!B96</f>
        <v>0.69267837022504164</v>
      </c>
      <c r="N33">
        <f>'Ind T4'!C96</f>
        <v>-2.1087246151692662</v>
      </c>
    </row>
    <row r="34" spans="12:14" x14ac:dyDescent="0.2">
      <c r="L34" s="1" t="str">
        <f>CONCATENATE("[",'Ind T4'!A56,"]")</f>
        <v>[Manufacturing]</v>
      </c>
      <c r="M34">
        <f>'Ind T4'!B95</f>
        <v>1.1095053595156168</v>
      </c>
      <c r="N34">
        <f>'Ind T4'!C95</f>
        <v>-0.91469715995071699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4.6159274915780868</v>
      </c>
      <c r="N36">
        <f>'Ind T4'!C93</f>
        <v>1.0549187750938049</v>
      </c>
    </row>
    <row r="37" spans="12:14" x14ac:dyDescent="0.2">
      <c r="L37" s="13" t="str">
        <f>'Ind T4'!A53</f>
        <v>Electricity and gas</v>
      </c>
      <c r="M37">
        <f>'Ind T4'!B92</f>
        <v>9.6656829952603829</v>
      </c>
      <c r="N37">
        <f>'Ind T4'!C92</f>
        <v>-0.56736941172437216</v>
      </c>
    </row>
    <row r="38" spans="12:14" x14ac:dyDescent="0.2">
      <c r="L38" s="13" t="str">
        <f>'Ind T4'!A52</f>
        <v>Mining and quarrying</v>
      </c>
      <c r="M38">
        <f>'Ind T4'!B91</f>
        <v>-3.0137949739841963</v>
      </c>
      <c r="N38">
        <f>'Ind T4'!C91</f>
        <v>-3.7917012409197426</v>
      </c>
    </row>
    <row r="39" spans="12:14" x14ac:dyDescent="0.2">
      <c r="L39" s="45" t="str">
        <f>'Ind T4'!A51</f>
        <v>Agriculture</v>
      </c>
      <c r="M39">
        <f>'Ind T4'!B90</f>
        <v>8.4542324302921514</v>
      </c>
      <c r="N39">
        <f>'Ind T4'!C90</f>
        <v>0.5152314751584619</v>
      </c>
    </row>
    <row r="40" spans="12:14" x14ac:dyDescent="0.2">
      <c r="L40" s="1" t="str">
        <f>CONCATENATE("[",'Ind T4'!A50,"]")</f>
        <v>[Primary sector and utilities]</v>
      </c>
      <c r="M40">
        <f>'Ind T4'!B89</f>
        <v>6.7371886440189543</v>
      </c>
      <c r="N40">
        <f>'Ind T4'!C89</f>
        <v>0.50803237555354652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 and North Somerset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13.202000000000005</v>
      </c>
      <c r="N5" s="11">
        <f t="shared" ref="N5:AL5" si="1">SUM(N6:N9)</f>
        <v>12.700000000000005</v>
      </c>
      <c r="O5" s="11">
        <f t="shared" si="1"/>
        <v>12.137999999999998</v>
      </c>
      <c r="P5" s="11">
        <f t="shared" si="1"/>
        <v>11.266000000000002</v>
      </c>
      <c r="Q5" s="11">
        <f t="shared" si="1"/>
        <v>12.994000000000042</v>
      </c>
      <c r="R5" s="11">
        <f t="shared" si="1"/>
        <v>12.173999999999994</v>
      </c>
      <c r="S5" s="11">
        <f t="shared" si="1"/>
        <v>14.531999999999986</v>
      </c>
      <c r="T5" s="11">
        <f t="shared" si="1"/>
        <v>16.101000000000013</v>
      </c>
      <c r="U5" s="11">
        <f t="shared" si="1"/>
        <v>16.838999999999995</v>
      </c>
      <c r="V5" s="11">
        <f t="shared" si="1"/>
        <v>15.227999999999996</v>
      </c>
      <c r="W5" s="11">
        <f t="shared" si="1"/>
        <v>16.865999999999993</v>
      </c>
      <c r="X5" s="11">
        <f t="shared" si="1"/>
        <v>16.73500000000001</v>
      </c>
      <c r="Y5" s="11">
        <f t="shared" si="1"/>
        <v>16.693999999999992</v>
      </c>
      <c r="Z5" s="11">
        <f t="shared" si="1"/>
        <v>16.878999999999987</v>
      </c>
      <c r="AA5" s="11">
        <f t="shared" si="1"/>
        <v>17.223999999999986</v>
      </c>
      <c r="AB5" s="11">
        <f t="shared" si="1"/>
        <v>17.392999999999994</v>
      </c>
      <c r="AC5" s="11">
        <f t="shared" si="1"/>
        <v>17.525999999999996</v>
      </c>
      <c r="AD5" s="11">
        <f t="shared" si="1"/>
        <v>17.631000000000007</v>
      </c>
      <c r="AE5" s="11">
        <f t="shared" si="1"/>
        <v>17.710999999999991</v>
      </c>
      <c r="AF5" s="11">
        <f t="shared" si="1"/>
        <v>17.780999999999974</v>
      </c>
      <c r="AG5" s="11">
        <f t="shared" si="1"/>
        <v>17.861000000000008</v>
      </c>
      <c r="AH5" s="11">
        <f t="shared" si="1"/>
        <v>17.932999999999986</v>
      </c>
      <c r="AI5" s="11">
        <f t="shared" si="1"/>
        <v>18.003000000000011</v>
      </c>
      <c r="AJ5" s="11">
        <f t="shared" si="1"/>
        <v>18.069000000000017</v>
      </c>
      <c r="AK5" s="11">
        <f t="shared" si="1"/>
        <v>18.133999999999968</v>
      </c>
      <c r="AL5" s="11">
        <f t="shared" si="1"/>
        <v>18.198000000000011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7.4160000000000021</v>
      </c>
      <c r="N6" s="11">
        <v>6.9490000000000052</v>
      </c>
      <c r="O6" s="11">
        <v>6.6309999999999976</v>
      </c>
      <c r="P6" s="11">
        <v>5.5890000000000084</v>
      </c>
      <c r="Q6" s="11">
        <v>6.6270000000000282</v>
      </c>
      <c r="R6" s="11">
        <v>5.1229999999999993</v>
      </c>
      <c r="S6" s="11">
        <v>7.4049999999999985</v>
      </c>
      <c r="T6" s="11">
        <v>8.4840000000000106</v>
      </c>
      <c r="U6" s="11">
        <v>6.964999999999999</v>
      </c>
      <c r="V6" s="11">
        <v>5.9299999999999988</v>
      </c>
      <c r="W6" s="11">
        <v>7.68700000000001</v>
      </c>
      <c r="X6" s="11">
        <v>7.7610000000000143</v>
      </c>
      <c r="Y6" s="11">
        <v>7.8279999999999923</v>
      </c>
      <c r="Z6" s="11">
        <v>7.9349999999999881</v>
      </c>
      <c r="AA6" s="11">
        <v>8.0039999999999996</v>
      </c>
      <c r="AB6" s="11">
        <v>8.0239999999999956</v>
      </c>
      <c r="AC6" s="11">
        <v>8.0520000000000174</v>
      </c>
      <c r="AD6" s="11">
        <v>8.0780000000000172</v>
      </c>
      <c r="AE6" s="11">
        <v>8.0999999999999961</v>
      </c>
      <c r="AF6" s="11">
        <v>8.1209999999999827</v>
      </c>
      <c r="AG6" s="11">
        <v>8.1549999999999905</v>
      </c>
      <c r="AH6" s="11">
        <v>8.1869999999999852</v>
      </c>
      <c r="AI6" s="11">
        <v>8.2180000000000089</v>
      </c>
      <c r="AJ6" s="11">
        <v>8.2479999999999958</v>
      </c>
      <c r="AK6" s="172">
        <v>8.2759999999999927</v>
      </c>
      <c r="AL6" s="11">
        <v>8.3030000000000026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0.30100000000000032</v>
      </c>
      <c r="N7" s="11">
        <v>0.23199999999999973</v>
      </c>
      <c r="O7" s="11">
        <v>0.61199999999999877</v>
      </c>
      <c r="P7" s="11">
        <v>0.38100000000000028</v>
      </c>
      <c r="Q7" s="11">
        <v>0.17599999999999988</v>
      </c>
      <c r="R7" s="11">
        <v>0.43700000000000022</v>
      </c>
      <c r="S7" s="11">
        <v>0.21399999999999966</v>
      </c>
      <c r="T7" s="11">
        <v>0.20600000000000002</v>
      </c>
      <c r="U7" s="11">
        <v>0.43399999999999977</v>
      </c>
      <c r="V7" s="11">
        <v>0.37099999999999911</v>
      </c>
      <c r="W7" s="11">
        <v>0.37499999999999944</v>
      </c>
      <c r="X7" s="11">
        <v>0.35400000000000065</v>
      </c>
      <c r="Y7" s="11">
        <v>0.34599999999999986</v>
      </c>
      <c r="Z7" s="11">
        <v>0.32900000000000029</v>
      </c>
      <c r="AA7" s="11">
        <v>0.31299999999999956</v>
      </c>
      <c r="AB7" s="11">
        <v>0.29899999999999927</v>
      </c>
      <c r="AC7" s="11">
        <v>0.28700000000000031</v>
      </c>
      <c r="AD7" s="11">
        <v>0.27599999999999975</v>
      </c>
      <c r="AE7" s="11">
        <v>0.26599999999999963</v>
      </c>
      <c r="AF7" s="11">
        <v>0.25599999999999978</v>
      </c>
      <c r="AG7" s="11">
        <v>0.24800000000000022</v>
      </c>
      <c r="AH7" s="11">
        <v>0.23899999999999971</v>
      </c>
      <c r="AI7" s="11">
        <v>0.23099999999999968</v>
      </c>
      <c r="AJ7" s="11">
        <v>0.22300000000000006</v>
      </c>
      <c r="AK7" s="172">
        <v>0.21599999999999983</v>
      </c>
      <c r="AL7" s="11">
        <v>0.2100000000000001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1.6980000000000006</v>
      </c>
      <c r="N8" s="11">
        <v>1.4800000000000022</v>
      </c>
      <c r="O8" s="11">
        <v>0.93200000000000016</v>
      </c>
      <c r="P8" s="11">
        <v>1.2559999999999958</v>
      </c>
      <c r="Q8" s="11">
        <v>1.1450000000000029</v>
      </c>
      <c r="R8" s="11">
        <v>1.5490000000000024</v>
      </c>
      <c r="S8" s="11">
        <v>1.3849999999999978</v>
      </c>
      <c r="T8" s="11">
        <v>1.9960000000000016</v>
      </c>
      <c r="U8" s="11">
        <v>2.9909999999999912</v>
      </c>
      <c r="V8" s="11">
        <v>2.010000000000002</v>
      </c>
      <c r="W8" s="11">
        <v>2.4569999999999985</v>
      </c>
      <c r="X8" s="11">
        <v>2.4050000000000002</v>
      </c>
      <c r="Y8" s="11">
        <v>2.3439999999999981</v>
      </c>
      <c r="Z8" s="11">
        <v>2.3269999999999986</v>
      </c>
      <c r="AA8" s="11">
        <v>2.3189999999999977</v>
      </c>
      <c r="AB8" s="11">
        <v>2.3119999999999967</v>
      </c>
      <c r="AC8" s="11">
        <v>2.3030000000000044</v>
      </c>
      <c r="AD8" s="11">
        <v>2.2970000000000006</v>
      </c>
      <c r="AE8" s="11">
        <v>2.2890000000000055</v>
      </c>
      <c r="AF8" s="11">
        <v>2.2829999999999995</v>
      </c>
      <c r="AG8" s="11">
        <v>2.278000000000004</v>
      </c>
      <c r="AH8" s="11">
        <v>2.272999999999997</v>
      </c>
      <c r="AI8" s="11">
        <v>2.2689999999999988</v>
      </c>
      <c r="AJ8" s="11">
        <v>2.263999999999998</v>
      </c>
      <c r="AK8" s="172">
        <v>2.2600000000000029</v>
      </c>
      <c r="AL8" s="11">
        <v>2.2559999999999953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3.7870000000000035</v>
      </c>
      <c r="N9" s="11">
        <v>4.0389999999999979</v>
      </c>
      <c r="O9" s="11">
        <v>3.963000000000001</v>
      </c>
      <c r="P9" s="11">
        <v>4.0399999999999983</v>
      </c>
      <c r="Q9" s="11">
        <v>5.0460000000000109</v>
      </c>
      <c r="R9" s="11">
        <v>5.0649999999999924</v>
      </c>
      <c r="S9" s="11">
        <v>5.5279999999999898</v>
      </c>
      <c r="T9" s="11">
        <v>5.4149999999999991</v>
      </c>
      <c r="U9" s="11">
        <v>6.4490000000000043</v>
      </c>
      <c r="V9" s="11">
        <v>6.9169999999999963</v>
      </c>
      <c r="W9" s="11">
        <v>6.3469999999999835</v>
      </c>
      <c r="X9" s="11">
        <v>6.2149999999999972</v>
      </c>
      <c r="Y9" s="11">
        <v>6.1760000000000019</v>
      </c>
      <c r="Z9" s="11">
        <v>6.2880000000000011</v>
      </c>
      <c r="AA9" s="11">
        <v>6.5879999999999894</v>
      </c>
      <c r="AB9" s="11">
        <v>6.7580000000000044</v>
      </c>
      <c r="AC9" s="11">
        <v>6.8839999999999719</v>
      </c>
      <c r="AD9" s="11">
        <v>6.9799999999999889</v>
      </c>
      <c r="AE9" s="11">
        <v>7.0559999999999912</v>
      </c>
      <c r="AF9" s="11">
        <v>7.1209999999999916</v>
      </c>
      <c r="AG9" s="11">
        <v>7.1800000000000122</v>
      </c>
      <c r="AH9" s="11">
        <v>7.2340000000000044</v>
      </c>
      <c r="AI9" s="11">
        <v>7.2850000000000028</v>
      </c>
      <c r="AJ9" s="11">
        <v>7.3340000000000245</v>
      </c>
      <c r="AK9" s="172">
        <v>7.3819999999999739</v>
      </c>
      <c r="AL9" s="11">
        <v>7.4290000000000127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43.513999999999939</v>
      </c>
      <c r="N11" s="11">
        <f t="shared" si="2"/>
        <v>41.555000000000078</v>
      </c>
      <c r="O11" s="11">
        <f t="shared" si="2"/>
        <v>43.585000000000022</v>
      </c>
      <c r="P11" s="11">
        <f t="shared" si="2"/>
        <v>43.159999999999947</v>
      </c>
      <c r="Q11" s="11">
        <f t="shared" si="2"/>
        <v>40.493000000000009</v>
      </c>
      <c r="R11" s="11">
        <f t="shared" ref="R11" si="3">SUM(R12:R14)</f>
        <v>39.122000000000043</v>
      </c>
      <c r="S11" s="11">
        <f t="shared" ref="S11" si="4">SUM(S12:S14)</f>
        <v>41.88600000000001</v>
      </c>
      <c r="T11" s="11">
        <f t="shared" ref="T11" si="5">SUM(T12:T14)</f>
        <v>39.785999999999923</v>
      </c>
      <c r="U11" s="11">
        <f t="shared" ref="U11" si="6">SUM(U12:U14)</f>
        <v>39.329999999999977</v>
      </c>
      <c r="V11" s="11">
        <f t="shared" ref="V11" si="7">SUM(V12:V14)</f>
        <v>41.607999999999976</v>
      </c>
      <c r="W11" s="11">
        <f t="shared" ref="W11" si="8">SUM(W12:W14)</f>
        <v>41.34099999999998</v>
      </c>
      <c r="X11" s="11">
        <f t="shared" ref="X11" si="9">SUM(X12:X14)</f>
        <v>41.006999999999948</v>
      </c>
      <c r="Y11" s="11">
        <f t="shared" ref="Y11" si="10">SUM(Y12:Y14)</f>
        <v>40.503999999999962</v>
      </c>
      <c r="Z11" s="11">
        <f t="shared" ref="Z11" si="11">SUM(Z12:Z14)</f>
        <v>40.058999999999948</v>
      </c>
      <c r="AA11" s="11">
        <f t="shared" ref="AA11" si="12">SUM(AA12:AA14)</f>
        <v>39.716000000000001</v>
      </c>
      <c r="AB11" s="11">
        <f t="shared" ref="AB11" si="13">SUM(AB12:AB14)</f>
        <v>39.30600000000004</v>
      </c>
      <c r="AC11" s="11">
        <f t="shared" ref="AC11" si="14">SUM(AC12:AC14)</f>
        <v>38.933000000000092</v>
      </c>
      <c r="AD11" s="11">
        <f>SUM(AD12:AD14)</f>
        <v>38.558</v>
      </c>
      <c r="AE11" s="11">
        <f t="shared" ref="AE11" si="15">SUM(AE12:AE14)</f>
        <v>38.192999999999969</v>
      </c>
      <c r="AF11" s="11">
        <f t="shared" ref="AF11" si="16">SUM(AF12:AF14)</f>
        <v>37.839999999999968</v>
      </c>
      <c r="AG11" s="11">
        <f t="shared" ref="AG11:AL11" si="17">SUM(AG12:AG14)</f>
        <v>37.527999999999928</v>
      </c>
      <c r="AH11" s="11">
        <f t="shared" si="17"/>
        <v>37.203000000000067</v>
      </c>
      <c r="AI11" s="11">
        <f t="shared" si="17"/>
        <v>36.888999999999982</v>
      </c>
      <c r="AJ11" s="11">
        <f t="shared" si="17"/>
        <v>36.584999999999908</v>
      </c>
      <c r="AK11" s="11">
        <f t="shared" si="17"/>
        <v>36.289999999999992</v>
      </c>
      <c r="AL11" s="11">
        <f t="shared" si="17"/>
        <v>36.017999999999944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6.1220000000000123</v>
      </c>
      <c r="N12" s="11">
        <v>4.2749999999999906</v>
      </c>
      <c r="O12" s="11">
        <v>5.1699999999999973</v>
      </c>
      <c r="P12" s="11">
        <v>4.8059999999999912</v>
      </c>
      <c r="Q12" s="11">
        <v>4.0870000000000006</v>
      </c>
      <c r="R12" s="11">
        <v>4.783999999999998</v>
      </c>
      <c r="S12" s="11">
        <v>4.9730000000000043</v>
      </c>
      <c r="T12" s="11">
        <v>4.6799999999999846</v>
      </c>
      <c r="U12" s="11">
        <v>4.4649999999999919</v>
      </c>
      <c r="V12" s="11">
        <v>4.8260000000000147</v>
      </c>
      <c r="W12" s="11">
        <v>4.9519999999999964</v>
      </c>
      <c r="X12" s="11">
        <v>4.8669999999999929</v>
      </c>
      <c r="Y12" s="11">
        <v>4.7890000000000068</v>
      </c>
      <c r="Z12" s="11">
        <v>4.7439999999999873</v>
      </c>
      <c r="AA12" s="11">
        <v>4.6560000000000104</v>
      </c>
      <c r="AB12" s="11">
        <v>4.5429999999999993</v>
      </c>
      <c r="AC12" s="11">
        <v>4.4449999999999941</v>
      </c>
      <c r="AD12" s="11">
        <v>4.3459999999999992</v>
      </c>
      <c r="AE12" s="11">
        <v>4.2460000000000013</v>
      </c>
      <c r="AF12" s="11">
        <v>4.1470000000000029</v>
      </c>
      <c r="AG12" s="11">
        <v>4.0519999999999863</v>
      </c>
      <c r="AH12" s="11">
        <v>3.9580000000000086</v>
      </c>
      <c r="AI12" s="11">
        <v>3.8659999999999952</v>
      </c>
      <c r="AJ12" s="11">
        <v>3.7750000000000061</v>
      </c>
      <c r="AK12" s="172">
        <v>3.6850000000000094</v>
      </c>
      <c r="AL12" s="11">
        <v>3.5969999999999946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4.8400000000000079</v>
      </c>
      <c r="N13" s="11">
        <v>6.3349999999999858</v>
      </c>
      <c r="O13" s="11">
        <v>6.481000000000007</v>
      </c>
      <c r="P13" s="11">
        <v>7.653999999999999</v>
      </c>
      <c r="Q13" s="11">
        <v>5.5180000000000025</v>
      </c>
      <c r="R13" s="11">
        <v>6.026000000000006</v>
      </c>
      <c r="S13" s="11">
        <v>5.5420000000000247</v>
      </c>
      <c r="T13" s="11">
        <v>6.781000000000005</v>
      </c>
      <c r="U13" s="11">
        <v>5.9850000000000216</v>
      </c>
      <c r="V13" s="11">
        <v>6.1170000000000107</v>
      </c>
      <c r="W13" s="11">
        <v>5.9020000000000099</v>
      </c>
      <c r="X13" s="11">
        <v>5.9699999999999935</v>
      </c>
      <c r="Y13" s="11">
        <v>5.8919999999999968</v>
      </c>
      <c r="Z13" s="11">
        <v>5.8359999999999843</v>
      </c>
      <c r="AA13" s="11">
        <v>5.7730000000000068</v>
      </c>
      <c r="AB13" s="11">
        <v>5.7170000000000059</v>
      </c>
      <c r="AC13" s="11">
        <v>5.6240000000000157</v>
      </c>
      <c r="AD13" s="11">
        <v>5.5310000000000086</v>
      </c>
      <c r="AE13" s="11">
        <v>5.4390000000000045</v>
      </c>
      <c r="AF13" s="11">
        <v>5.3479999999999936</v>
      </c>
      <c r="AG13" s="11">
        <v>5.2629999999999884</v>
      </c>
      <c r="AH13" s="11">
        <v>5.1750000000000052</v>
      </c>
      <c r="AI13" s="11">
        <v>5.0879999999999992</v>
      </c>
      <c r="AJ13" s="11">
        <v>5.0009999999999897</v>
      </c>
      <c r="AK13" s="172">
        <v>4.9139999999999944</v>
      </c>
      <c r="AL13" s="11">
        <v>4.8280000000000047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32.551999999999921</v>
      </c>
      <c r="N14" s="11">
        <v>30.9450000000001</v>
      </c>
      <c r="O14" s="11">
        <v>31.934000000000019</v>
      </c>
      <c r="P14" s="11">
        <v>30.699999999999957</v>
      </c>
      <c r="Q14" s="11">
        <v>30.888000000000005</v>
      </c>
      <c r="R14" s="11">
        <v>28.31200000000004</v>
      </c>
      <c r="S14" s="11">
        <v>31.370999999999977</v>
      </c>
      <c r="T14" s="11">
        <v>28.324999999999932</v>
      </c>
      <c r="U14" s="11">
        <v>28.879999999999963</v>
      </c>
      <c r="V14" s="11">
        <v>30.664999999999953</v>
      </c>
      <c r="W14" s="11">
        <v>30.486999999999973</v>
      </c>
      <c r="X14" s="11">
        <v>30.169999999999963</v>
      </c>
      <c r="Y14" s="11">
        <v>29.822999999999958</v>
      </c>
      <c r="Z14" s="11">
        <v>29.478999999999974</v>
      </c>
      <c r="AA14" s="11">
        <v>29.286999999999985</v>
      </c>
      <c r="AB14" s="11">
        <v>29.046000000000031</v>
      </c>
      <c r="AC14" s="11">
        <v>28.864000000000086</v>
      </c>
      <c r="AD14" s="11">
        <v>28.680999999999994</v>
      </c>
      <c r="AE14" s="11">
        <v>28.507999999999967</v>
      </c>
      <c r="AF14" s="11">
        <v>28.34499999999997</v>
      </c>
      <c r="AG14" s="11">
        <v>28.212999999999955</v>
      </c>
      <c r="AH14" s="11">
        <v>28.070000000000054</v>
      </c>
      <c r="AI14" s="11">
        <v>27.934999999999992</v>
      </c>
      <c r="AJ14" s="11">
        <v>27.808999999999912</v>
      </c>
      <c r="AK14" s="172">
        <v>27.690999999999992</v>
      </c>
      <c r="AL14" s="11">
        <v>27.592999999999943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31.929999999999932</v>
      </c>
      <c r="N16" s="11">
        <v>36.757000000000097</v>
      </c>
      <c r="O16" s="11">
        <v>36.289000000000051</v>
      </c>
      <c r="P16" s="11">
        <v>37.339000000000119</v>
      </c>
      <c r="Q16" s="11">
        <v>40.045000000000073</v>
      </c>
      <c r="R16" s="11">
        <v>39.106000000000037</v>
      </c>
      <c r="S16" s="11">
        <v>43.473999999999982</v>
      </c>
      <c r="T16" s="11">
        <v>44.653999999999975</v>
      </c>
      <c r="U16" s="11">
        <v>43.893999999999963</v>
      </c>
      <c r="V16" s="11">
        <v>49.256999999999962</v>
      </c>
      <c r="W16" s="11">
        <v>48.388000000000034</v>
      </c>
      <c r="X16" s="11">
        <v>48.054999999999936</v>
      </c>
      <c r="Y16" s="11">
        <v>48.946000000000126</v>
      </c>
      <c r="Z16" s="11">
        <v>50.841999999999963</v>
      </c>
      <c r="AA16" s="11">
        <v>52.321000000000097</v>
      </c>
      <c r="AB16" s="11">
        <v>53.021000000000022</v>
      </c>
      <c r="AC16" s="11">
        <v>53.663999999999852</v>
      </c>
      <c r="AD16" s="11">
        <v>54.186999999999976</v>
      </c>
      <c r="AE16" s="11">
        <v>54.77900000000006</v>
      </c>
      <c r="AF16" s="11">
        <v>55.346000000000089</v>
      </c>
      <c r="AG16" s="11">
        <v>55.989000000000004</v>
      </c>
      <c r="AH16" s="11">
        <v>56.649000000000022</v>
      </c>
      <c r="AI16" s="11">
        <v>57.328999999999944</v>
      </c>
      <c r="AJ16" s="11">
        <v>58.024999999999928</v>
      </c>
      <c r="AK16" s="172">
        <v>58.733999999999909</v>
      </c>
      <c r="AL16" s="11">
        <v>59.454000000000043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150.32400000000021</v>
      </c>
      <c r="N18" s="11">
        <f t="shared" ref="N18:AL18" si="18">SUM(N19:N21)</f>
        <v>149.06099999999981</v>
      </c>
      <c r="O18" s="11">
        <f t="shared" si="18"/>
        <v>148.20400000000006</v>
      </c>
      <c r="P18" s="11">
        <f t="shared" si="18"/>
        <v>151.50900000000024</v>
      </c>
      <c r="Q18" s="11">
        <f t="shared" si="18"/>
        <v>156.8190000000001</v>
      </c>
      <c r="R18" s="11">
        <f t="shared" si="18"/>
        <v>159.4079999999999</v>
      </c>
      <c r="S18" s="11">
        <f t="shared" si="18"/>
        <v>169.20299999999992</v>
      </c>
      <c r="T18" s="11">
        <f t="shared" si="18"/>
        <v>168.47099999999969</v>
      </c>
      <c r="U18" s="11">
        <f t="shared" si="18"/>
        <v>171.93300000000022</v>
      </c>
      <c r="V18" s="11">
        <f t="shared" si="18"/>
        <v>168.59699999999987</v>
      </c>
      <c r="W18" s="11">
        <f t="shared" si="18"/>
        <v>168.72899999999996</v>
      </c>
      <c r="X18" s="11">
        <f t="shared" si="18"/>
        <v>168.04299999999989</v>
      </c>
      <c r="Y18" s="11">
        <f t="shared" si="18"/>
        <v>168.88000000000008</v>
      </c>
      <c r="Z18" s="11">
        <f t="shared" si="18"/>
        <v>170.63700000000026</v>
      </c>
      <c r="AA18" s="11">
        <f t="shared" si="18"/>
        <v>172.3889999999999</v>
      </c>
      <c r="AB18" s="11">
        <f t="shared" si="18"/>
        <v>173.66000000000008</v>
      </c>
      <c r="AC18" s="11">
        <f t="shared" si="18"/>
        <v>174.71099999999987</v>
      </c>
      <c r="AD18" s="11">
        <f t="shared" si="18"/>
        <v>175.65799999999982</v>
      </c>
      <c r="AE18" s="11">
        <f t="shared" si="18"/>
        <v>176.53799999999964</v>
      </c>
      <c r="AF18" s="11">
        <f t="shared" si="18"/>
        <v>177.37700000000001</v>
      </c>
      <c r="AG18" s="11">
        <f t="shared" si="18"/>
        <v>178.22499999999997</v>
      </c>
      <c r="AH18" s="11">
        <f t="shared" si="18"/>
        <v>179.03600000000017</v>
      </c>
      <c r="AI18" s="11">
        <f t="shared" si="18"/>
        <v>179.81499999999986</v>
      </c>
      <c r="AJ18" s="11">
        <f t="shared" si="18"/>
        <v>180.59000000000015</v>
      </c>
      <c r="AK18" s="11">
        <f t="shared" si="18"/>
        <v>181.31899999999996</v>
      </c>
      <c r="AL18" s="11">
        <f t="shared" si="18"/>
        <v>182.00600000000011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89.395000000000209</v>
      </c>
      <c r="N19" s="11">
        <v>87.048999999999836</v>
      </c>
      <c r="O19" s="11">
        <v>84.815000000000126</v>
      </c>
      <c r="P19" s="11">
        <v>87.302000000000177</v>
      </c>
      <c r="Q19" s="11">
        <v>87.96900000000015</v>
      </c>
      <c r="R19" s="11">
        <v>90.436999999999927</v>
      </c>
      <c r="S19" s="11">
        <v>94.931999999999874</v>
      </c>
      <c r="T19" s="11">
        <v>92.065999999999747</v>
      </c>
      <c r="U19" s="11">
        <v>89.915000000000219</v>
      </c>
      <c r="V19" s="11">
        <v>89.148999999999887</v>
      </c>
      <c r="W19" s="11">
        <v>91.070999999999941</v>
      </c>
      <c r="X19" s="11">
        <v>91.392999999999844</v>
      </c>
      <c r="Y19" s="11">
        <v>91.436999999999884</v>
      </c>
      <c r="Z19" s="11">
        <v>91.366000000000184</v>
      </c>
      <c r="AA19" s="11">
        <v>91.435000000000016</v>
      </c>
      <c r="AB19" s="11">
        <v>91.573999999999941</v>
      </c>
      <c r="AC19" s="11">
        <v>91.648999999999859</v>
      </c>
      <c r="AD19" s="11">
        <v>91.706999999999937</v>
      </c>
      <c r="AE19" s="11">
        <v>91.752999999999659</v>
      </c>
      <c r="AF19" s="11">
        <v>91.795000000000158</v>
      </c>
      <c r="AG19" s="11">
        <v>91.8539999999998</v>
      </c>
      <c r="AH19" s="11">
        <v>91.918000000000134</v>
      </c>
      <c r="AI19" s="11">
        <v>91.977999999999867</v>
      </c>
      <c r="AJ19" s="11">
        <v>92.07000000000005</v>
      </c>
      <c r="AK19" s="172">
        <v>92.150999999999939</v>
      </c>
      <c r="AL19" s="11">
        <v>92.221999999999952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26.752999999999993</v>
      </c>
      <c r="N20" s="11">
        <v>25.121999999999989</v>
      </c>
      <c r="O20" s="11">
        <v>26.411999999999939</v>
      </c>
      <c r="P20" s="11">
        <v>25.305000000000025</v>
      </c>
      <c r="Q20" s="11">
        <v>26.105999999999987</v>
      </c>
      <c r="R20" s="11">
        <v>29.62600000000004</v>
      </c>
      <c r="S20" s="11">
        <v>30.65200000000004</v>
      </c>
      <c r="T20" s="11">
        <v>28.202000000000002</v>
      </c>
      <c r="U20" s="11">
        <v>30.78799999999999</v>
      </c>
      <c r="V20" s="11">
        <v>30.773999999999983</v>
      </c>
      <c r="W20" s="11">
        <v>30.42500000000005</v>
      </c>
      <c r="X20" s="11">
        <v>31.475000000000037</v>
      </c>
      <c r="Y20" s="11">
        <v>31.509000000000082</v>
      </c>
      <c r="Z20" s="11">
        <v>31.720000000000038</v>
      </c>
      <c r="AA20" s="11">
        <v>31.955999999999939</v>
      </c>
      <c r="AB20" s="11">
        <v>32.042000000000094</v>
      </c>
      <c r="AC20" s="11">
        <v>32.08900000000002</v>
      </c>
      <c r="AD20" s="11">
        <v>32.129999999999924</v>
      </c>
      <c r="AE20" s="11">
        <v>32.164999999999992</v>
      </c>
      <c r="AF20" s="11">
        <v>32.198999999999927</v>
      </c>
      <c r="AG20" s="11">
        <v>32.241</v>
      </c>
      <c r="AH20" s="11">
        <v>32.271000000000065</v>
      </c>
      <c r="AI20" s="11">
        <v>32.300000000000011</v>
      </c>
      <c r="AJ20" s="11">
        <v>32.325000000000003</v>
      </c>
      <c r="AK20" s="172">
        <v>32.346999999999966</v>
      </c>
      <c r="AL20" s="11">
        <v>32.368000000000123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34.176000000000009</v>
      </c>
      <c r="N21" s="11">
        <v>36.889999999999979</v>
      </c>
      <c r="O21" s="11">
        <v>36.977000000000018</v>
      </c>
      <c r="P21" s="11">
        <v>38.902000000000051</v>
      </c>
      <c r="Q21" s="11">
        <v>42.743999999999964</v>
      </c>
      <c r="R21" s="11">
        <v>39.344999999999956</v>
      </c>
      <c r="S21" s="11">
        <v>43.619</v>
      </c>
      <c r="T21" s="11">
        <v>48.202999999999946</v>
      </c>
      <c r="U21" s="11">
        <v>51.230000000000025</v>
      </c>
      <c r="V21" s="11">
        <v>48.673999999999978</v>
      </c>
      <c r="W21" s="11">
        <v>47.232999999999961</v>
      </c>
      <c r="X21" s="11">
        <v>45.175000000000004</v>
      </c>
      <c r="Y21" s="11">
        <v>45.934000000000118</v>
      </c>
      <c r="Z21" s="11">
        <v>47.551000000000037</v>
      </c>
      <c r="AA21" s="11">
        <v>48.997999999999927</v>
      </c>
      <c r="AB21" s="11">
        <v>50.044000000000054</v>
      </c>
      <c r="AC21" s="11">
        <v>50.972999999999985</v>
      </c>
      <c r="AD21" s="11">
        <v>51.820999999999955</v>
      </c>
      <c r="AE21" s="11">
        <v>52.62</v>
      </c>
      <c r="AF21" s="11">
        <v>53.382999999999925</v>
      </c>
      <c r="AG21" s="11">
        <v>54.130000000000152</v>
      </c>
      <c r="AH21" s="11">
        <v>54.846999999999994</v>
      </c>
      <c r="AI21" s="11">
        <v>55.536999999999971</v>
      </c>
      <c r="AJ21" s="11">
        <v>56.195000000000093</v>
      </c>
      <c r="AK21" s="172">
        <v>56.821000000000048</v>
      </c>
      <c r="AL21" s="11">
        <v>57.416000000000047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201.7469999999999</v>
      </c>
      <c r="N23" s="11">
        <f t="shared" ref="N23:AL23" si="19">SUM(N24:N31)</f>
        <v>199.85600000000008</v>
      </c>
      <c r="O23" s="11">
        <f t="shared" si="19"/>
        <v>193.29799999999986</v>
      </c>
      <c r="P23" s="11">
        <f t="shared" si="19"/>
        <v>195.15999999999994</v>
      </c>
      <c r="Q23" s="11">
        <f t="shared" si="19"/>
        <v>220.40400000000034</v>
      </c>
      <c r="R23" s="11">
        <f t="shared" si="19"/>
        <v>217.3809999999998</v>
      </c>
      <c r="S23" s="11">
        <f t="shared" si="19"/>
        <v>216.37199999999987</v>
      </c>
      <c r="T23" s="11">
        <f t="shared" si="19"/>
        <v>223.07000000000005</v>
      </c>
      <c r="U23" s="11">
        <f t="shared" si="19"/>
        <v>222.50599999999991</v>
      </c>
      <c r="V23" s="11">
        <f t="shared" si="19"/>
        <v>235.68000000000029</v>
      </c>
      <c r="W23" s="11">
        <f t="shared" si="19"/>
        <v>230.52199999999991</v>
      </c>
      <c r="X23" s="11">
        <f t="shared" si="19"/>
        <v>234.44499999999988</v>
      </c>
      <c r="Y23" s="11">
        <f t="shared" si="19"/>
        <v>236.83599999999996</v>
      </c>
      <c r="Z23" s="11">
        <f t="shared" si="19"/>
        <v>239.23299999999986</v>
      </c>
      <c r="AA23" s="11">
        <f t="shared" si="19"/>
        <v>240.65999999999985</v>
      </c>
      <c r="AB23" s="11">
        <f t="shared" si="19"/>
        <v>241.85099999999974</v>
      </c>
      <c r="AC23" s="11">
        <f t="shared" si="19"/>
        <v>243.15400000000022</v>
      </c>
      <c r="AD23" s="11">
        <f t="shared" si="19"/>
        <v>244.45700000000019</v>
      </c>
      <c r="AE23" s="11">
        <f t="shared" si="19"/>
        <v>245.76900000000006</v>
      </c>
      <c r="AF23" s="11">
        <f t="shared" si="19"/>
        <v>247.11299999999994</v>
      </c>
      <c r="AG23" s="11">
        <f t="shared" si="19"/>
        <v>248.55300000000008</v>
      </c>
      <c r="AH23" s="11">
        <f t="shared" si="19"/>
        <v>249.97599999999986</v>
      </c>
      <c r="AI23" s="11">
        <f t="shared" si="19"/>
        <v>251.41800000000018</v>
      </c>
      <c r="AJ23" s="11">
        <f t="shared" si="19"/>
        <v>252.85599999999982</v>
      </c>
      <c r="AK23" s="11">
        <f t="shared" si="19"/>
        <v>254.29800000000009</v>
      </c>
      <c r="AL23" s="11">
        <f t="shared" si="19"/>
        <v>255.73999999999981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5.0280000000000058</v>
      </c>
      <c r="N24" s="11">
        <v>7.6880000000000024</v>
      </c>
      <c r="O24" s="11">
        <v>7.4999999999999947</v>
      </c>
      <c r="P24" s="11">
        <v>4.8029999999999999</v>
      </c>
      <c r="Q24" s="11">
        <v>7.0380000000000047</v>
      </c>
      <c r="R24" s="11">
        <v>5.3809999999999949</v>
      </c>
      <c r="S24" s="11">
        <v>6.1289999999999978</v>
      </c>
      <c r="T24" s="11">
        <v>7.3219999999999992</v>
      </c>
      <c r="U24" s="11">
        <v>7.2240000000000162</v>
      </c>
      <c r="V24" s="11">
        <v>8.7369999999999983</v>
      </c>
      <c r="W24" s="11">
        <v>7.9840000000000035</v>
      </c>
      <c r="X24" s="11">
        <v>7.8739999999999837</v>
      </c>
      <c r="Y24" s="11">
        <v>7.8220000000000098</v>
      </c>
      <c r="Z24" s="11">
        <v>7.7639999999999949</v>
      </c>
      <c r="AA24" s="11">
        <v>7.7200000000000024</v>
      </c>
      <c r="AB24" s="11">
        <v>7.7089999999999907</v>
      </c>
      <c r="AC24" s="11">
        <v>7.6889999999999823</v>
      </c>
      <c r="AD24" s="11">
        <v>7.6680000000000037</v>
      </c>
      <c r="AE24" s="11">
        <v>7.6480000000000148</v>
      </c>
      <c r="AF24" s="11">
        <v>7.6270000000000069</v>
      </c>
      <c r="AG24" s="11">
        <v>7.6050000000000137</v>
      </c>
      <c r="AH24" s="11">
        <v>7.583000000000002</v>
      </c>
      <c r="AI24" s="11">
        <v>7.5620000000000029</v>
      </c>
      <c r="AJ24" s="11">
        <v>7.5399999999999858</v>
      </c>
      <c r="AK24" s="172">
        <v>7.5189999999999921</v>
      </c>
      <c r="AL24" s="11">
        <v>7.4970000000000043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19.652000000000005</v>
      </c>
      <c r="N25" s="11">
        <v>20.034000000000049</v>
      </c>
      <c r="O25" s="11">
        <v>17.649000000000029</v>
      </c>
      <c r="P25" s="11">
        <v>19.500999999999994</v>
      </c>
      <c r="Q25" s="11">
        <v>19.820999999999959</v>
      </c>
      <c r="R25" s="11">
        <v>22.279999999999959</v>
      </c>
      <c r="S25" s="11">
        <v>24.488000000000007</v>
      </c>
      <c r="T25" s="11">
        <v>27.030000000000047</v>
      </c>
      <c r="U25" s="11">
        <v>26.088000000000051</v>
      </c>
      <c r="V25" s="11">
        <v>22.96699999999997</v>
      </c>
      <c r="W25" s="11">
        <v>22.321999999999974</v>
      </c>
      <c r="X25" s="11">
        <v>22.621000000000006</v>
      </c>
      <c r="Y25" s="11">
        <v>22.734000000000037</v>
      </c>
      <c r="Z25" s="11">
        <v>23.001000000000026</v>
      </c>
      <c r="AA25" s="11">
        <v>23.20499999999997</v>
      </c>
      <c r="AB25" s="11">
        <v>23.372</v>
      </c>
      <c r="AC25" s="11">
        <v>23.520000000000078</v>
      </c>
      <c r="AD25" s="11">
        <v>23.640000000000047</v>
      </c>
      <c r="AE25" s="11">
        <v>23.750999999999973</v>
      </c>
      <c r="AF25" s="11">
        <v>23.859999999999964</v>
      </c>
      <c r="AG25" s="11">
        <v>23.977000000000032</v>
      </c>
      <c r="AH25" s="11">
        <v>24.091000000000008</v>
      </c>
      <c r="AI25" s="11">
        <v>24.200000000000042</v>
      </c>
      <c r="AJ25" s="11">
        <v>24.301000000000002</v>
      </c>
      <c r="AK25" s="172">
        <v>24.394000000000052</v>
      </c>
      <c r="AL25" s="11">
        <v>24.478000000000037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31.906999999999851</v>
      </c>
      <c r="N26" s="11">
        <v>28.915999999999972</v>
      </c>
      <c r="O26" s="11">
        <v>30.604999999999961</v>
      </c>
      <c r="P26" s="11">
        <v>29.453999999999915</v>
      </c>
      <c r="Q26" s="11">
        <v>32.579000000000022</v>
      </c>
      <c r="R26" s="11">
        <v>29.036999999999974</v>
      </c>
      <c r="S26" s="11">
        <v>28.33200000000004</v>
      </c>
      <c r="T26" s="11">
        <v>29.808000000000071</v>
      </c>
      <c r="U26" s="11">
        <v>26.311000000000021</v>
      </c>
      <c r="V26" s="11">
        <v>25.486000000000061</v>
      </c>
      <c r="W26" s="11">
        <v>27.750999999999966</v>
      </c>
      <c r="X26" s="11">
        <v>28.204000000000029</v>
      </c>
      <c r="Y26" s="11">
        <v>28.11700000000004</v>
      </c>
      <c r="Z26" s="11">
        <v>28.012999999999966</v>
      </c>
      <c r="AA26" s="11">
        <v>27.863000000000042</v>
      </c>
      <c r="AB26" s="11">
        <v>27.757999999999988</v>
      </c>
      <c r="AC26" s="11">
        <v>27.680000000000032</v>
      </c>
      <c r="AD26" s="11">
        <v>27.599000000000022</v>
      </c>
      <c r="AE26" s="11">
        <v>27.516000000000009</v>
      </c>
      <c r="AF26" s="11">
        <v>27.431999999999984</v>
      </c>
      <c r="AG26" s="11">
        <v>27.350999999999967</v>
      </c>
      <c r="AH26" s="11">
        <v>27.255000000000038</v>
      </c>
      <c r="AI26" s="11">
        <v>27.159000000000006</v>
      </c>
      <c r="AJ26" s="11">
        <v>27.061999999999983</v>
      </c>
      <c r="AK26" s="172">
        <v>26.966000000000044</v>
      </c>
      <c r="AL26" s="11">
        <v>26.870000000000047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9.0120000000000182</v>
      </c>
      <c r="N27" s="11">
        <v>8.4790000000000152</v>
      </c>
      <c r="O27" s="11">
        <v>10.583000000000002</v>
      </c>
      <c r="P27" s="11">
        <v>11.032999999999998</v>
      </c>
      <c r="Q27" s="11">
        <v>13.478999999999989</v>
      </c>
      <c r="R27" s="11">
        <v>10.766000000000007</v>
      </c>
      <c r="S27" s="11">
        <v>11.782999999999992</v>
      </c>
      <c r="T27" s="11">
        <v>11.163999999999991</v>
      </c>
      <c r="U27" s="11">
        <v>11.383999999999993</v>
      </c>
      <c r="V27" s="11">
        <v>11.981000000000009</v>
      </c>
      <c r="W27" s="11">
        <v>12.518999999999973</v>
      </c>
      <c r="X27" s="11">
        <v>12.082000000000019</v>
      </c>
      <c r="Y27" s="11">
        <v>11.639000000000014</v>
      </c>
      <c r="Z27" s="11">
        <v>11.293999999999992</v>
      </c>
      <c r="AA27" s="11">
        <v>11.055000000000005</v>
      </c>
      <c r="AB27" s="11">
        <v>11.010999999999976</v>
      </c>
      <c r="AC27" s="11">
        <v>10.999999999999996</v>
      </c>
      <c r="AD27" s="11">
        <v>11.003999999999978</v>
      </c>
      <c r="AE27" s="11">
        <v>11.01600000000002</v>
      </c>
      <c r="AF27" s="11">
        <v>11.029999999999973</v>
      </c>
      <c r="AG27" s="11">
        <v>11.044999999999991</v>
      </c>
      <c r="AH27" s="11">
        <v>11.058999999999999</v>
      </c>
      <c r="AI27" s="11">
        <v>11.072999999999983</v>
      </c>
      <c r="AJ27" s="11">
        <v>11.084000000000016</v>
      </c>
      <c r="AK27" s="172">
        <v>11.092000000000017</v>
      </c>
      <c r="AL27" s="11">
        <v>11.09799999999999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55.14799999999979</v>
      </c>
      <c r="N28" s="11">
        <v>54.723000000000134</v>
      </c>
      <c r="O28" s="11">
        <v>49.708000000000034</v>
      </c>
      <c r="P28" s="11">
        <v>51.121999999999986</v>
      </c>
      <c r="Q28" s="11">
        <v>59.586000000000183</v>
      </c>
      <c r="R28" s="11">
        <v>62.524999999999956</v>
      </c>
      <c r="S28" s="11">
        <v>59.93400000000004</v>
      </c>
      <c r="T28" s="11">
        <v>61.90899999999997</v>
      </c>
      <c r="U28" s="11">
        <v>63.783999999999992</v>
      </c>
      <c r="V28" s="11">
        <v>74.305000000000121</v>
      </c>
      <c r="W28" s="11">
        <v>72.465000000000117</v>
      </c>
      <c r="X28" s="11">
        <v>73.871000000000009</v>
      </c>
      <c r="Y28" s="11">
        <v>74.262999999999934</v>
      </c>
      <c r="Z28" s="11">
        <v>74.805999999999941</v>
      </c>
      <c r="AA28" s="11">
        <v>75.395999999999916</v>
      </c>
      <c r="AB28" s="11">
        <v>75.868999999999758</v>
      </c>
      <c r="AC28" s="11">
        <v>76.300000000000054</v>
      </c>
      <c r="AD28" s="11">
        <v>76.760000000000048</v>
      </c>
      <c r="AE28" s="11">
        <v>77.244999999999948</v>
      </c>
      <c r="AF28" s="11">
        <v>77.760999999999939</v>
      </c>
      <c r="AG28" s="11">
        <v>78.316000000000102</v>
      </c>
      <c r="AH28" s="11">
        <v>78.867999999999938</v>
      </c>
      <c r="AI28" s="11">
        <v>79.427000000000007</v>
      </c>
      <c r="AJ28" s="11">
        <v>79.989000000000019</v>
      </c>
      <c r="AK28" s="172">
        <v>80.555999999999969</v>
      </c>
      <c r="AL28" s="11">
        <v>81.125999999999948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49.808000000000249</v>
      </c>
      <c r="N29" s="11">
        <v>50.600999999999914</v>
      </c>
      <c r="O29" s="11">
        <v>49.322999999999844</v>
      </c>
      <c r="P29" s="11">
        <v>47.960000000000058</v>
      </c>
      <c r="Q29" s="11">
        <v>55.973000000000162</v>
      </c>
      <c r="R29" s="11">
        <v>56.075999999999937</v>
      </c>
      <c r="S29" s="11">
        <v>53.1469999999998</v>
      </c>
      <c r="T29" s="11">
        <v>55.999999999999957</v>
      </c>
      <c r="U29" s="11">
        <v>54.517999999999802</v>
      </c>
      <c r="V29" s="11">
        <v>56.700000000000038</v>
      </c>
      <c r="W29" s="11">
        <v>55.1159999999999</v>
      </c>
      <c r="X29" s="11">
        <v>56.313999999999773</v>
      </c>
      <c r="Y29" s="11">
        <v>57.803999999999952</v>
      </c>
      <c r="Z29" s="11">
        <v>59.139999999999958</v>
      </c>
      <c r="AA29" s="11">
        <v>59.719999999999985</v>
      </c>
      <c r="AB29" s="11">
        <v>60.166000000000061</v>
      </c>
      <c r="AC29" s="11">
        <v>60.662000000000134</v>
      </c>
      <c r="AD29" s="11">
        <v>61.154000000000018</v>
      </c>
      <c r="AE29" s="11">
        <v>61.642000000000024</v>
      </c>
      <c r="AF29" s="11">
        <v>62.132000000000041</v>
      </c>
      <c r="AG29" s="11">
        <v>62.635999999999939</v>
      </c>
      <c r="AH29" s="11">
        <v>63.122999999999912</v>
      </c>
      <c r="AI29" s="11">
        <v>63.611000000000082</v>
      </c>
      <c r="AJ29" s="11">
        <v>64.098999999999819</v>
      </c>
      <c r="AK29" s="172">
        <v>64.588999999999956</v>
      </c>
      <c r="AL29" s="11">
        <v>65.080999999999833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15.583999999999984</v>
      </c>
      <c r="N30" s="11">
        <v>15.595999999999993</v>
      </c>
      <c r="O30" s="11">
        <v>13.636000000000006</v>
      </c>
      <c r="P30" s="11">
        <v>14.467999999999986</v>
      </c>
      <c r="Q30" s="11">
        <v>14.980999999999989</v>
      </c>
      <c r="R30" s="11">
        <v>16.445000000000007</v>
      </c>
      <c r="S30" s="11">
        <v>15.91700000000001</v>
      </c>
      <c r="T30" s="11">
        <v>15.004000000000008</v>
      </c>
      <c r="U30" s="11">
        <v>18.259000000000011</v>
      </c>
      <c r="V30" s="11">
        <v>18.975000000000062</v>
      </c>
      <c r="W30" s="11">
        <v>17.068999999999967</v>
      </c>
      <c r="X30" s="11">
        <v>17.923000000000027</v>
      </c>
      <c r="Y30" s="11">
        <v>18.774999999999984</v>
      </c>
      <c r="Z30" s="11">
        <v>19.457999999999966</v>
      </c>
      <c r="AA30" s="11">
        <v>19.866</v>
      </c>
      <c r="AB30" s="11">
        <v>20.111000000000022</v>
      </c>
      <c r="AC30" s="11">
        <v>20.436999999999959</v>
      </c>
      <c r="AD30" s="11">
        <v>20.752000000000045</v>
      </c>
      <c r="AE30" s="11">
        <v>21.051000000000041</v>
      </c>
      <c r="AF30" s="11">
        <v>21.343000000000035</v>
      </c>
      <c r="AG30" s="11">
        <v>21.657000000000007</v>
      </c>
      <c r="AH30" s="11">
        <v>21.984999999999992</v>
      </c>
      <c r="AI30" s="11">
        <v>22.322000000000006</v>
      </c>
      <c r="AJ30" s="11">
        <v>22.662000000000017</v>
      </c>
      <c r="AK30" s="172">
        <v>23.00200000000007</v>
      </c>
      <c r="AL30" s="11">
        <v>23.343999999999998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15.608000000000018</v>
      </c>
      <c r="N31" s="11">
        <v>13.818999999999999</v>
      </c>
      <c r="O31" s="11">
        <v>14.294000000000018</v>
      </c>
      <c r="P31" s="11">
        <v>16.818999999999992</v>
      </c>
      <c r="Q31" s="11">
        <v>16.94700000000002</v>
      </c>
      <c r="R31" s="11">
        <v>14.870999999999974</v>
      </c>
      <c r="S31" s="11">
        <v>16.642000000000024</v>
      </c>
      <c r="T31" s="11">
        <v>14.833000000000018</v>
      </c>
      <c r="U31" s="11">
        <v>14.938000000000017</v>
      </c>
      <c r="V31" s="11">
        <v>16.529000000000018</v>
      </c>
      <c r="W31" s="11">
        <v>15.296000000000001</v>
      </c>
      <c r="X31" s="11">
        <v>15.556000000000028</v>
      </c>
      <c r="Y31" s="11">
        <v>15.681999999999988</v>
      </c>
      <c r="Z31" s="11">
        <v>15.757000000000007</v>
      </c>
      <c r="AA31" s="11">
        <v>15.834999999999988</v>
      </c>
      <c r="AB31" s="11">
        <v>15.854999999999972</v>
      </c>
      <c r="AC31" s="11">
        <v>15.865999999999998</v>
      </c>
      <c r="AD31" s="11">
        <v>15.880000000000024</v>
      </c>
      <c r="AE31" s="11">
        <v>15.900000000000027</v>
      </c>
      <c r="AF31" s="11">
        <v>15.927999999999992</v>
      </c>
      <c r="AG31" s="11">
        <v>15.966000000000035</v>
      </c>
      <c r="AH31" s="11">
        <v>16.011999999999976</v>
      </c>
      <c r="AI31" s="11">
        <v>16.064000000000036</v>
      </c>
      <c r="AJ31" s="11">
        <v>16.119000000000014</v>
      </c>
      <c r="AK31" s="172">
        <v>16.179999999999989</v>
      </c>
      <c r="AL31" s="11">
        <v>16.245999999999963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175.66499999999974</v>
      </c>
      <c r="N33" s="11">
        <f t="shared" ref="N33:AK33" si="20">SUM(N34:N36)</f>
        <v>177.84600000000003</v>
      </c>
      <c r="O33" s="11">
        <f t="shared" si="20"/>
        <v>176.69099999999992</v>
      </c>
      <c r="P33" s="11">
        <f t="shared" si="20"/>
        <v>181.47499999999982</v>
      </c>
      <c r="Q33" s="11">
        <f t="shared" si="20"/>
        <v>179.97699999999986</v>
      </c>
      <c r="R33" s="11">
        <f t="shared" si="20"/>
        <v>184.86999999999969</v>
      </c>
      <c r="S33" s="11">
        <f t="shared" si="20"/>
        <v>185.97000000000008</v>
      </c>
      <c r="T33" s="11">
        <f t="shared" si="20"/>
        <v>191.00599999999994</v>
      </c>
      <c r="U33" s="11">
        <f t="shared" si="20"/>
        <v>190.50200000000007</v>
      </c>
      <c r="V33" s="11">
        <f t="shared" si="20"/>
        <v>196.23800000000006</v>
      </c>
      <c r="W33" s="11">
        <f t="shared" si="20"/>
        <v>193.07200000000006</v>
      </c>
      <c r="X33" s="11">
        <f t="shared" si="20"/>
        <v>194.70499999999993</v>
      </c>
      <c r="Y33" s="11">
        <f t="shared" si="20"/>
        <v>197.07400000000027</v>
      </c>
      <c r="Z33" s="11">
        <f t="shared" si="20"/>
        <v>198.99700000000001</v>
      </c>
      <c r="AA33" s="11">
        <f t="shared" si="20"/>
        <v>201.36200000000008</v>
      </c>
      <c r="AB33" s="11">
        <f t="shared" si="20"/>
        <v>203.27299999999985</v>
      </c>
      <c r="AC33" s="11">
        <f t="shared" si="20"/>
        <v>204.94799999999992</v>
      </c>
      <c r="AD33" s="11">
        <f t="shared" si="20"/>
        <v>206.61500000000007</v>
      </c>
      <c r="AE33" s="11">
        <f t="shared" si="20"/>
        <v>208.28499999999997</v>
      </c>
      <c r="AF33" s="11">
        <f t="shared" si="20"/>
        <v>209.97399999999976</v>
      </c>
      <c r="AG33" s="11">
        <f t="shared" si="20"/>
        <v>211.72099999999995</v>
      </c>
      <c r="AH33" s="11">
        <f t="shared" si="20"/>
        <v>213.45900000000006</v>
      </c>
      <c r="AI33" s="11">
        <f t="shared" si="20"/>
        <v>215.19800000000009</v>
      </c>
      <c r="AJ33" s="11">
        <f t="shared" si="20"/>
        <v>216.94000000000011</v>
      </c>
      <c r="AK33" s="11">
        <f t="shared" si="20"/>
        <v>218.68799999999993</v>
      </c>
      <c r="AL33" s="11">
        <f>SUM(AL34:AL36)</f>
        <v>220.43499999999972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45.217999999999932</v>
      </c>
      <c r="N34" s="11">
        <v>46.402999999999921</v>
      </c>
      <c r="O34" s="11">
        <v>41.175999999999888</v>
      </c>
      <c r="P34" s="11">
        <v>40.660999999999973</v>
      </c>
      <c r="Q34" s="11">
        <v>40.841000000000065</v>
      </c>
      <c r="R34" s="11">
        <v>40.295999999999879</v>
      </c>
      <c r="S34" s="11">
        <v>40.785999999999945</v>
      </c>
      <c r="T34" s="11">
        <v>42.683000000000014</v>
      </c>
      <c r="U34" s="11">
        <v>44.524000000000008</v>
      </c>
      <c r="V34" s="11">
        <v>47.369999999999884</v>
      </c>
      <c r="W34" s="11">
        <v>49.771000000000086</v>
      </c>
      <c r="X34" s="11">
        <v>49.068999999999953</v>
      </c>
      <c r="Y34" s="11">
        <v>49.586000000000048</v>
      </c>
      <c r="Z34" s="11">
        <v>49.733000000000033</v>
      </c>
      <c r="AA34" s="11">
        <v>49.950000000000145</v>
      </c>
      <c r="AB34" s="11">
        <v>49.987999999999936</v>
      </c>
      <c r="AC34" s="11">
        <v>50.008999999999922</v>
      </c>
      <c r="AD34" s="11">
        <v>50.030999999999899</v>
      </c>
      <c r="AE34" s="11">
        <v>50.050000000000004</v>
      </c>
      <c r="AF34" s="11">
        <v>50.066000000000031</v>
      </c>
      <c r="AG34" s="11">
        <v>50.079999999999991</v>
      </c>
      <c r="AH34" s="11">
        <v>50.084999999999944</v>
      </c>
      <c r="AI34" s="11">
        <v>50.088000000000029</v>
      </c>
      <c r="AJ34" s="11">
        <v>50.08700000000006</v>
      </c>
      <c r="AK34" s="172">
        <v>50.082999999999878</v>
      </c>
      <c r="AL34" s="11">
        <v>50.075999999999837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54.695999999999941</v>
      </c>
      <c r="N35" s="11">
        <v>54.972000000000016</v>
      </c>
      <c r="O35" s="11">
        <v>56.456000000000017</v>
      </c>
      <c r="P35" s="11">
        <v>54.553999999999959</v>
      </c>
      <c r="Q35" s="11">
        <v>53.530000000000051</v>
      </c>
      <c r="R35" s="11">
        <v>57.768000000000008</v>
      </c>
      <c r="S35" s="11">
        <v>62.20199999999992</v>
      </c>
      <c r="T35" s="11">
        <v>61.299000000000014</v>
      </c>
      <c r="U35" s="11">
        <v>61.294000000000082</v>
      </c>
      <c r="V35" s="11">
        <v>61.902000000000015</v>
      </c>
      <c r="W35" s="11">
        <v>59.386000000000102</v>
      </c>
      <c r="X35" s="11">
        <v>59.483000000000061</v>
      </c>
      <c r="Y35" s="11">
        <v>59.633000000000052</v>
      </c>
      <c r="Z35" s="11">
        <v>59.916000000000054</v>
      </c>
      <c r="AA35" s="11">
        <v>60.268999999999998</v>
      </c>
      <c r="AB35" s="11">
        <v>60.668999999999961</v>
      </c>
      <c r="AC35" s="11">
        <v>60.975999999999978</v>
      </c>
      <c r="AD35" s="11">
        <v>61.294000000000075</v>
      </c>
      <c r="AE35" s="11">
        <v>61.619000000000007</v>
      </c>
      <c r="AF35" s="11">
        <v>61.957999999999991</v>
      </c>
      <c r="AG35" s="11">
        <v>62.348999999999954</v>
      </c>
      <c r="AH35" s="11">
        <v>62.735999999999983</v>
      </c>
      <c r="AI35" s="11">
        <v>63.118000000000002</v>
      </c>
      <c r="AJ35" s="11">
        <v>63.496999999999979</v>
      </c>
      <c r="AK35" s="172">
        <v>63.87099999999996</v>
      </c>
      <c r="AL35" s="11">
        <v>64.236999999999995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75.750999999999877</v>
      </c>
      <c r="N36" s="11">
        <v>76.471000000000089</v>
      </c>
      <c r="O36" s="11">
        <v>79.059000000000012</v>
      </c>
      <c r="P36" s="11">
        <v>86.259999999999891</v>
      </c>
      <c r="Q36" s="11">
        <v>85.605999999999725</v>
      </c>
      <c r="R36" s="11">
        <v>86.805999999999813</v>
      </c>
      <c r="S36" s="11">
        <v>82.982000000000241</v>
      </c>
      <c r="T36" s="11">
        <v>87.023999999999916</v>
      </c>
      <c r="U36" s="11">
        <v>84.683999999999969</v>
      </c>
      <c r="V36" s="11">
        <v>86.966000000000136</v>
      </c>
      <c r="W36" s="11">
        <v>83.914999999999893</v>
      </c>
      <c r="X36" s="11">
        <v>86.152999999999921</v>
      </c>
      <c r="Y36" s="11">
        <v>87.85500000000016</v>
      </c>
      <c r="Z36" s="11">
        <v>89.347999999999914</v>
      </c>
      <c r="AA36" s="11">
        <v>91.142999999999944</v>
      </c>
      <c r="AB36" s="11">
        <v>92.615999999999957</v>
      </c>
      <c r="AC36" s="11">
        <v>93.963000000000008</v>
      </c>
      <c r="AD36" s="11">
        <v>95.290000000000106</v>
      </c>
      <c r="AE36" s="11">
        <v>96.615999999999971</v>
      </c>
      <c r="AF36" s="11">
        <v>97.949999999999747</v>
      </c>
      <c r="AG36" s="11">
        <v>99.292000000000002</v>
      </c>
      <c r="AH36" s="11">
        <v>100.63800000000013</v>
      </c>
      <c r="AI36" s="11">
        <v>101.99200000000008</v>
      </c>
      <c r="AJ36" s="11">
        <v>103.35600000000009</v>
      </c>
      <c r="AK36" s="172">
        <v>104.73400000000009</v>
      </c>
      <c r="AL36" s="11">
        <v>106.12199999999987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616.38199999999972</v>
      </c>
      <c r="N38" s="11">
        <f t="shared" ref="N38:AL38" si="21">SUM(N5,N11,N16,N18,N23,N33)</f>
        <v>617.77500000000009</v>
      </c>
      <c r="O38" s="11">
        <f t="shared" si="21"/>
        <v>610.20499999999993</v>
      </c>
      <c r="P38" s="11">
        <f t="shared" si="21"/>
        <v>619.90900000000011</v>
      </c>
      <c r="Q38" s="11">
        <f t="shared" si="21"/>
        <v>650.73200000000043</v>
      </c>
      <c r="R38" s="11">
        <f t="shared" si="21"/>
        <v>652.06099999999947</v>
      </c>
      <c r="S38" s="11">
        <f t="shared" si="21"/>
        <v>671.4369999999999</v>
      </c>
      <c r="T38" s="11">
        <f t="shared" si="21"/>
        <v>683.08799999999962</v>
      </c>
      <c r="U38" s="11">
        <f t="shared" si="21"/>
        <v>685.00400000000013</v>
      </c>
      <c r="V38" s="11">
        <f t="shared" si="21"/>
        <v>706.60800000000017</v>
      </c>
      <c r="W38" s="11">
        <f t="shared" si="21"/>
        <v>698.91799999999989</v>
      </c>
      <c r="X38" s="11">
        <f t="shared" si="21"/>
        <v>702.98999999999955</v>
      </c>
      <c r="Y38" s="11">
        <f t="shared" si="21"/>
        <v>708.93400000000042</v>
      </c>
      <c r="Z38" s="11">
        <f t="shared" si="21"/>
        <v>716.64699999999993</v>
      </c>
      <c r="AA38" s="11">
        <f t="shared" si="21"/>
        <v>723.67199999999991</v>
      </c>
      <c r="AB38" s="11">
        <f t="shared" si="21"/>
        <v>728.50399999999968</v>
      </c>
      <c r="AC38" s="11">
        <f t="shared" si="21"/>
        <v>732.93599999999992</v>
      </c>
      <c r="AD38" s="11">
        <f t="shared" si="21"/>
        <v>737.10599999999999</v>
      </c>
      <c r="AE38" s="11">
        <f t="shared" si="21"/>
        <v>741.27499999999975</v>
      </c>
      <c r="AF38" s="11">
        <f t="shared" si="21"/>
        <v>745.43099999999981</v>
      </c>
      <c r="AG38" s="11">
        <f t="shared" si="21"/>
        <v>749.87699999999995</v>
      </c>
      <c r="AH38" s="11">
        <f t="shared" si="21"/>
        <v>754.2560000000002</v>
      </c>
      <c r="AI38" s="11">
        <f t="shared" si="21"/>
        <v>758.65200000000004</v>
      </c>
      <c r="AJ38" s="11">
        <f t="shared" si="21"/>
        <v>763.06499999999983</v>
      </c>
      <c r="AK38" s="11">
        <f t="shared" si="21"/>
        <v>767.46299999999997</v>
      </c>
      <c r="AL38" s="11">
        <f t="shared" si="21"/>
        <v>771.85099999999966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 and North Somerset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 and North Somerset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 and North Somerset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 and North Somerset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 and North Somerset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 and North Somerset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 and North Somerset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28.351641947609174</v>
      </c>
      <c r="N231" s="40">
        <f>'Ind T1'!D25</f>
        <v>27.624413736661541</v>
      </c>
      <c r="O231" s="40">
        <f>'Ind T1'!F25</f>
        <v>28.55926856349215</v>
      </c>
    </row>
    <row r="232" spans="1:15" x14ac:dyDescent="0.2">
      <c r="L232" t="str">
        <f>L23</f>
        <v>Business and other services</v>
      </c>
      <c r="M232" s="40">
        <f>'Ind T1'!B24</f>
        <v>33.337525170191128</v>
      </c>
      <c r="N232" s="40">
        <f>'Ind T1'!D24</f>
        <v>32.982696110273302</v>
      </c>
      <c r="O232" s="40">
        <f>'Ind T1'!F24</f>
        <v>33.133337911073504</v>
      </c>
    </row>
    <row r="233" spans="1:15" x14ac:dyDescent="0.2">
      <c r="L233" t="str">
        <f>L18</f>
        <v>Trade, accomod. and transport</v>
      </c>
      <c r="M233" s="40">
        <f>'Ind T1'!B23</f>
        <v>24.446792554684304</v>
      </c>
      <c r="N233" s="40">
        <f>'Ind T1'!D23</f>
        <v>24.141458654663346</v>
      </c>
      <c r="O233" s="40">
        <f>'Ind T1'!F23</f>
        <v>23.580457886301915</v>
      </c>
    </row>
    <row r="234" spans="1:15" x14ac:dyDescent="0.2">
      <c r="L234" t="str">
        <f>L16</f>
        <v>Construction</v>
      </c>
      <c r="M234" s="40">
        <f>'Ind T1'!B22</f>
        <v>5.997291664430179</v>
      </c>
      <c r="N234" s="40">
        <f>'Ind T1'!D22</f>
        <v>6.9232728302891093</v>
      </c>
      <c r="O234" s="40">
        <f>'Ind T1'!F22</f>
        <v>7.7027820136269911</v>
      </c>
    </row>
    <row r="235" spans="1:15" x14ac:dyDescent="0.2">
      <c r="L235" t="str">
        <f>L11</f>
        <v>Manufacturing</v>
      </c>
      <c r="M235" s="40">
        <f>'Ind T1'!B21</f>
        <v>5.9997454225908431</v>
      </c>
      <c r="N235" s="40">
        <f>'Ind T1'!D21</f>
        <v>5.9150000429234888</v>
      </c>
      <c r="O235" s="40">
        <f>'Ind T1'!F21</f>
        <v>4.6664446894543063</v>
      </c>
    </row>
    <row r="236" spans="1:15" x14ac:dyDescent="0.2">
      <c r="L236" t="str">
        <f>L5</f>
        <v>Primary sector and utilities</v>
      </c>
      <c r="M236" s="40">
        <f>'Ind T1'!B20</f>
        <v>1.8670032404943717</v>
      </c>
      <c r="N236" s="40">
        <f>'Ind T1'!D20</f>
        <v>2.4131586251892205</v>
      </c>
      <c r="O236" s="40">
        <f>'Ind T1'!F20</f>
        <v>2.3577089360511314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 and North Somerset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8.2020000000003677</v>
      </c>
      <c r="O261" s="11">
        <f>'Ind T1'!F50</f>
        <v>27.362999999999658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13.141000000000105</v>
      </c>
      <c r="O262" s="11">
        <f>'Ind T1'!F49</f>
        <v>25.217999999999904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9.3210000000000548</v>
      </c>
      <c r="O263" s="11">
        <f>'Ind T1'!F48</f>
        <v>13.277000000000157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9.2819999999999965</v>
      </c>
      <c r="O264" s="11">
        <f>'Ind T1'!F47</f>
        <v>11.06600000000001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2.2189999999999372</v>
      </c>
      <c r="O265" s="11">
        <f>'Ind T1'!F46</f>
        <v>-5.3230000000000359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4.6919999999999984</v>
      </c>
      <c r="O266" s="11">
        <f>'Ind T1'!F45</f>
        <v>1.3320000000000185</v>
      </c>
    </row>
    <row r="268" spans="1:16" x14ac:dyDescent="0.2">
      <c r="L268" t="str">
        <f>L38</f>
        <v>All industries</v>
      </c>
      <c r="N268" s="11">
        <f>'Ind T1'!D14-'Ind T1'!B14</f>
        <v>46.857000000000426</v>
      </c>
      <c r="O268" s="11">
        <f>SUM(O261:O266)</f>
        <v>72.932999999999709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 and North Somerset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20.978068288026726</v>
      </c>
      <c r="C9" s="249">
        <f>SUM(C26,C43,C60,C77,C94,C111,C128,C145,C162,C179,C196,C213,C230,C247,C264,C281,C298,C315,C332,C349,C366,C383)</f>
        <v>44.424878124622346</v>
      </c>
      <c r="D9" s="249">
        <f>SUM(B9:C9)</f>
        <v>65.402946412649072</v>
      </c>
      <c r="E9" s="238"/>
      <c r="F9" s="249">
        <f>SUM(F26,F43,F60,F77,F94,F111,F128,F145,F162,F179,F196,F213,F230,F247,F264,F281,F298,F315,F332,F349,F366,F383)</f>
        <v>28.876244624596005</v>
      </c>
      <c r="G9" s="249">
        <f>SUM(G26,G43,G60,G77,G94,G111,G128,G145,G162,G179,G196,G213,G230,G247,G264,G281,G298,G315,G332,G349,G366,G383)</f>
        <v>51.138268668126962</v>
      </c>
      <c r="H9" s="249">
        <f>SUM(F9:G9)</f>
        <v>80.014513292722967</v>
      </c>
      <c r="I9" s="238"/>
      <c r="J9" s="249">
        <f>SUM(J26,J43,J60,J77,J94,J111,J128,J145,J162,J179,J196,J213,J230,J247,J264,J281,J298,J315,J332,J349,J366,J383)</f>
        <v>35.278309448725551</v>
      </c>
      <c r="K9" s="249">
        <f>SUM(K26,K43,K60,K77,K94,K111,K128,K145,K162,K179,K196,K213,K230,K247,K264,K281,K298,K315,K332,K349,K366,K383)</f>
        <v>57.554998708755335</v>
      </c>
      <c r="L9" s="249">
        <f>SUM(J9:K9)</f>
        <v>92.833308157480886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63.07630549666009</v>
      </c>
      <c r="C10" s="249">
        <f t="shared" si="0"/>
        <v>72.656010808934482</v>
      </c>
      <c r="D10" s="249">
        <f t="shared" ref="D10:D17" si="1">SUM(B10:C10)</f>
        <v>135.73231630559457</v>
      </c>
      <c r="E10" s="238"/>
      <c r="F10" s="249">
        <f t="shared" ref="F10:G17" si="2">SUM(F27,F44,F61,F78,F95,F112,F129,F146,F163,F180,F197,F214,F231,F248,F265,F282,F299,F316,F333,F350,F367,F384)</f>
        <v>80.387564311022402</v>
      </c>
      <c r="G10" s="249">
        <f t="shared" si="2"/>
        <v>84.702144888188087</v>
      </c>
      <c r="H10" s="249">
        <f t="shared" ref="H10:H17" si="3">SUM(F10:G10)</f>
        <v>165.08970919921049</v>
      </c>
      <c r="I10" s="238"/>
      <c r="J10" s="249">
        <f t="shared" ref="J10:K17" si="4">SUM(J27,J44,J61,J78,J95,J112,J129,J146,J163,J180,J197,J214,J231,J248,J265,J282,J299,J316,J333,J350,J367,J384)</f>
        <v>102.2735697185649</v>
      </c>
      <c r="K10" s="249">
        <f t="shared" si="4"/>
        <v>101.37127482202825</v>
      </c>
      <c r="L10" s="249">
        <f t="shared" ref="L10:L17" si="5">SUM(J10:K10)</f>
        <v>203.64484454059317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38.708659255039905</v>
      </c>
      <c r="C11" s="249">
        <f t="shared" si="0"/>
        <v>44.050294407701209</v>
      </c>
      <c r="D11" s="249">
        <f t="shared" si="1"/>
        <v>82.758953662741106</v>
      </c>
      <c r="E11" s="238"/>
      <c r="F11" s="249">
        <f t="shared" si="2"/>
        <v>47.475959678000351</v>
      </c>
      <c r="G11" s="249">
        <f t="shared" si="2"/>
        <v>49.347880475148933</v>
      </c>
      <c r="H11" s="249">
        <f t="shared" si="3"/>
        <v>96.823840153149291</v>
      </c>
      <c r="I11" s="238"/>
      <c r="J11" s="249">
        <f t="shared" si="4"/>
        <v>56.576576352947527</v>
      </c>
      <c r="K11" s="249">
        <f t="shared" si="4"/>
        <v>48.601661581848838</v>
      </c>
      <c r="L11" s="249">
        <f t="shared" si="5"/>
        <v>105.17823793479636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56.258701995207097</v>
      </c>
      <c r="C12" s="249">
        <f t="shared" si="0"/>
        <v>16.949214803794717</v>
      </c>
      <c r="D12" s="249">
        <f t="shared" si="1"/>
        <v>73.207916799001822</v>
      </c>
      <c r="E12" s="238"/>
      <c r="F12" s="249">
        <f t="shared" si="2"/>
        <v>57.939337168939467</v>
      </c>
      <c r="G12" s="249">
        <f t="shared" si="2"/>
        <v>18.281448585792148</v>
      </c>
      <c r="H12" s="249">
        <f t="shared" si="3"/>
        <v>76.220785754731622</v>
      </c>
      <c r="I12" s="238"/>
      <c r="J12" s="249">
        <f t="shared" si="4"/>
        <v>47.43275209730713</v>
      </c>
      <c r="K12" s="249">
        <f t="shared" si="4"/>
        <v>18.430812742024727</v>
      </c>
      <c r="L12" s="249">
        <f t="shared" si="5"/>
        <v>65.863564839331858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6.3345769438331763</v>
      </c>
      <c r="C13" s="249">
        <f t="shared" si="0"/>
        <v>60.139856914616239</v>
      </c>
      <c r="D13" s="249">
        <f t="shared" si="1"/>
        <v>66.474433858449416</v>
      </c>
      <c r="E13" s="238"/>
      <c r="F13" s="249">
        <f t="shared" si="2"/>
        <v>7.3806070057360316</v>
      </c>
      <c r="G13" s="249">
        <f t="shared" si="2"/>
        <v>54.373212152784092</v>
      </c>
      <c r="H13" s="249">
        <f t="shared" si="3"/>
        <v>61.753819158520123</v>
      </c>
      <c r="I13" s="238"/>
      <c r="J13" s="249">
        <f t="shared" si="4"/>
        <v>9.6698997505488435</v>
      </c>
      <c r="K13" s="249">
        <f t="shared" si="4"/>
        <v>55.004192674483733</v>
      </c>
      <c r="L13" s="249">
        <f t="shared" si="5"/>
        <v>64.674092425032569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56.963761341914768</v>
      </c>
      <c r="C14" s="249">
        <f t="shared" si="0"/>
        <v>9.6309332993751013</v>
      </c>
      <c r="D14" s="249">
        <f t="shared" si="1"/>
        <v>66.594694641289863</v>
      </c>
      <c r="E14" s="238"/>
      <c r="F14" s="249">
        <f t="shared" si="2"/>
        <v>54.734532533699443</v>
      </c>
      <c r="G14" s="249">
        <f t="shared" si="2"/>
        <v>10.115440371821736</v>
      </c>
      <c r="H14" s="249">
        <f t="shared" si="3"/>
        <v>64.849972905521184</v>
      </c>
      <c r="I14" s="238"/>
      <c r="J14" s="249">
        <f t="shared" si="4"/>
        <v>65.534773565869017</v>
      </c>
      <c r="K14" s="249">
        <f t="shared" si="4"/>
        <v>13.687993584781218</v>
      </c>
      <c r="L14" s="249">
        <f t="shared" si="5"/>
        <v>79.222767150650242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35.090114011766033</v>
      </c>
      <c r="C15" s="249">
        <f t="shared" si="0"/>
        <v>21.236202194307079</v>
      </c>
      <c r="D15" s="249">
        <f t="shared" si="1"/>
        <v>56.326316206073116</v>
      </c>
      <c r="E15" s="238"/>
      <c r="F15" s="249">
        <f t="shared" si="2"/>
        <v>34.316718352803044</v>
      </c>
      <c r="G15" s="249">
        <f t="shared" si="2"/>
        <v>21.22766159853979</v>
      </c>
      <c r="H15" s="249">
        <f t="shared" si="3"/>
        <v>55.544379951342833</v>
      </c>
      <c r="I15" s="238"/>
      <c r="J15" s="249">
        <f t="shared" si="4"/>
        <v>33.387393215653837</v>
      </c>
      <c r="K15" s="249">
        <f t="shared" si="4"/>
        <v>22.868184594498477</v>
      </c>
      <c r="L15" s="249">
        <f t="shared" si="5"/>
        <v>56.255577810152317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4.4879197604390466</v>
      </c>
      <c r="C16" s="249">
        <f t="shared" si="0"/>
        <v>30.261872584661891</v>
      </c>
      <c r="D16" s="249">
        <f t="shared" si="1"/>
        <v>34.749792345100936</v>
      </c>
      <c r="E16" s="238"/>
      <c r="F16" s="249">
        <f t="shared" si="2"/>
        <v>4.3775136279925384</v>
      </c>
      <c r="G16" s="249">
        <f t="shared" si="2"/>
        <v>28.288037620179498</v>
      </c>
      <c r="H16" s="249">
        <f t="shared" si="3"/>
        <v>32.665551248172036</v>
      </c>
      <c r="I16" s="238"/>
      <c r="J16" s="249">
        <f t="shared" si="4"/>
        <v>6.7017627386528629</v>
      </c>
      <c r="K16" s="249">
        <f t="shared" si="4"/>
        <v>31.058289092978988</v>
      </c>
      <c r="L16" s="249">
        <f t="shared" si="5"/>
        <v>37.760051831631849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31.440765472231856</v>
      </c>
      <c r="C17" s="249">
        <f t="shared" si="0"/>
        <v>39.372864296868023</v>
      </c>
      <c r="D17" s="249">
        <f t="shared" si="1"/>
        <v>70.813629769099876</v>
      </c>
      <c r="E17" s="238"/>
      <c r="F17" s="249">
        <f t="shared" si="2"/>
        <v>30.489057835739899</v>
      </c>
      <c r="G17" s="249">
        <f t="shared" si="2"/>
        <v>35.466370500889361</v>
      </c>
      <c r="H17" s="249">
        <f t="shared" si="3"/>
        <v>65.955428336629268</v>
      </c>
      <c r="I17" s="238"/>
      <c r="J17" s="249">
        <f t="shared" si="4"/>
        <v>30.824050724979593</v>
      </c>
      <c r="K17" s="249">
        <f t="shared" si="4"/>
        <v>35.594504585351082</v>
      </c>
      <c r="L17" s="249">
        <f t="shared" si="5"/>
        <v>66.418555310330675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313.33887256511872</v>
      </c>
      <c r="C19" s="247">
        <f t="shared" ref="C19:L19" si="6">SUM(C9:C17)</f>
        <v>338.72212743488109</v>
      </c>
      <c r="D19" s="247">
        <f t="shared" si="6"/>
        <v>652.06099999999969</v>
      </c>
      <c r="E19" s="247"/>
      <c r="F19" s="247">
        <f t="shared" si="6"/>
        <v>345.97753513852916</v>
      </c>
      <c r="G19" s="247">
        <f t="shared" si="6"/>
        <v>352.94046486147067</v>
      </c>
      <c r="H19" s="247">
        <f t="shared" si="6"/>
        <v>698.91799999999989</v>
      </c>
      <c r="I19" s="247"/>
      <c r="J19" s="247">
        <f t="shared" si="6"/>
        <v>387.67908761324929</v>
      </c>
      <c r="K19" s="247">
        <f t="shared" si="6"/>
        <v>384.17191238675071</v>
      </c>
      <c r="L19" s="247">
        <f t="shared" si="6"/>
        <v>771.85099999999989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4.3702277397003102E-2</v>
      </c>
      <c r="C26" s="302">
        <v>0.22869032662031125</v>
      </c>
      <c r="D26" s="302">
        <f>SUM(B26:C26)</f>
        <v>0.27239260401731435</v>
      </c>
      <c r="E26" s="303"/>
      <c r="F26" s="302">
        <v>8.6587715528482975E-2</v>
      </c>
      <c r="G26" s="302">
        <v>0.39870050896379267</v>
      </c>
      <c r="H26" s="302">
        <f>SUM(F26:G26)</f>
        <v>0.48528822449227565</v>
      </c>
      <c r="I26" s="303"/>
      <c r="J26" s="302">
        <v>8.7308652909904166E-2</v>
      </c>
      <c r="K26" s="302">
        <v>0.5802695255329805</v>
      </c>
      <c r="L26" s="302">
        <f>SUM(J26:K26)</f>
        <v>0.6675781784428847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8.3780042714682007E-2</v>
      </c>
      <c r="C27" s="302">
        <v>0.12416094070269736</v>
      </c>
      <c r="D27" s="302">
        <f t="shared" ref="D27:D34" si="7">SUM(B27:C27)</f>
        <v>0.20794098341737938</v>
      </c>
      <c r="E27" s="303"/>
      <c r="F27" s="302">
        <v>0.15707244734177153</v>
      </c>
      <c r="G27" s="302">
        <v>0.31721973282459148</v>
      </c>
      <c r="H27" s="302">
        <f t="shared" ref="H27:H34" si="8">SUM(F27:G27)</f>
        <v>0.47429218016636299</v>
      </c>
      <c r="I27" s="303"/>
      <c r="J27" s="302">
        <v>0.18523711975833873</v>
      </c>
      <c r="K27" s="302">
        <v>0.45293908736455851</v>
      </c>
      <c r="L27" s="302">
        <f t="shared" ref="L27:L34" si="9">SUM(J27:K27)</f>
        <v>0.63817620712289724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6.4113482897155419E-2</v>
      </c>
      <c r="C28" s="302">
        <v>7.4675245697484877E-2</v>
      </c>
      <c r="D28" s="302">
        <f t="shared" si="7"/>
        <v>0.13878872859464031</v>
      </c>
      <c r="E28" s="303"/>
      <c r="F28" s="302">
        <v>0.13009771936088196</v>
      </c>
      <c r="G28" s="302">
        <v>0.20587119206254761</v>
      </c>
      <c r="H28" s="302">
        <f t="shared" si="8"/>
        <v>0.33596891142342955</v>
      </c>
      <c r="I28" s="303"/>
      <c r="J28" s="302">
        <v>0.15207414314551412</v>
      </c>
      <c r="K28" s="302">
        <v>0.21217426359924704</v>
      </c>
      <c r="L28" s="302">
        <f t="shared" si="9"/>
        <v>0.36424840674476117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0.11553239050308228</v>
      </c>
      <c r="C29" s="302">
        <v>3.5067915588688998E-2</v>
      </c>
      <c r="D29" s="302">
        <f t="shared" si="7"/>
        <v>0.15060030609177127</v>
      </c>
      <c r="E29" s="303"/>
      <c r="F29" s="302">
        <v>0.2084564765527068</v>
      </c>
      <c r="G29" s="302">
        <v>0.121130278557461</v>
      </c>
      <c r="H29" s="302">
        <f t="shared" si="8"/>
        <v>0.32958675511016777</v>
      </c>
      <c r="I29" s="303"/>
      <c r="J29" s="302">
        <v>0.12898806867277682</v>
      </c>
      <c r="K29" s="302">
        <v>0.11413924497104791</v>
      </c>
      <c r="L29" s="302">
        <f t="shared" si="9"/>
        <v>0.24312731364382473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0.20030929041830423</v>
      </c>
      <c r="C30" s="302">
        <v>2.4217016735509462</v>
      </c>
      <c r="D30" s="302">
        <f t="shared" si="7"/>
        <v>2.6220109639692506</v>
      </c>
      <c r="E30" s="303"/>
      <c r="F30" s="302">
        <v>0.32881537503815655</v>
      </c>
      <c r="G30" s="302">
        <v>3.2690245978206374</v>
      </c>
      <c r="H30" s="302">
        <f t="shared" si="8"/>
        <v>3.597839972858794</v>
      </c>
      <c r="I30" s="303"/>
      <c r="J30" s="302">
        <v>0.35842484692930526</v>
      </c>
      <c r="K30" s="302">
        <v>3.11030139460085</v>
      </c>
      <c r="L30" s="302">
        <f t="shared" si="9"/>
        <v>3.4687262415301552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0.19702264243773951</v>
      </c>
      <c r="C31" s="302">
        <v>8.2328231039023744E-2</v>
      </c>
      <c r="D31" s="302">
        <f t="shared" si="7"/>
        <v>0.27935087347676324</v>
      </c>
      <c r="E31" s="303"/>
      <c r="F31" s="302">
        <v>0.41606339960476452</v>
      </c>
      <c r="G31" s="302">
        <v>0.10954367687721248</v>
      </c>
      <c r="H31" s="302">
        <f t="shared" si="8"/>
        <v>0.52560707648197702</v>
      </c>
      <c r="I31" s="303"/>
      <c r="J31" s="302">
        <v>0.37775136404060894</v>
      </c>
      <c r="K31" s="302">
        <v>0.16314410468304977</v>
      </c>
      <c r="L31" s="302">
        <f t="shared" si="9"/>
        <v>0.54089546872365868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3.1024462184085194E-2</v>
      </c>
      <c r="C32" s="302">
        <v>4.3668049875678058E-2</v>
      </c>
      <c r="D32" s="302">
        <f t="shared" si="7"/>
        <v>7.4692512059763252E-2</v>
      </c>
      <c r="E32" s="303"/>
      <c r="F32" s="302">
        <v>4.6474394967490867E-2</v>
      </c>
      <c r="G32" s="302">
        <v>9.5926714285378023E-2</v>
      </c>
      <c r="H32" s="302">
        <f t="shared" si="8"/>
        <v>0.14240110925286889</v>
      </c>
      <c r="I32" s="303"/>
      <c r="J32" s="302">
        <v>3.9310368576330385E-2</v>
      </c>
      <c r="K32" s="302">
        <v>0.12274490429389896</v>
      </c>
      <c r="L32" s="302">
        <f t="shared" si="9"/>
        <v>0.16205527287022936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5.0458264380265509E-2</v>
      </c>
      <c r="C33" s="302">
        <v>0.2092925803383765</v>
      </c>
      <c r="D33" s="302">
        <f t="shared" si="7"/>
        <v>0.25975084471864202</v>
      </c>
      <c r="E33" s="303"/>
      <c r="F33" s="302">
        <v>9.277777441955308E-2</v>
      </c>
      <c r="G33" s="302">
        <v>0.2541195099812868</v>
      </c>
      <c r="H33" s="302">
        <f t="shared" si="8"/>
        <v>0.34689728440083989</v>
      </c>
      <c r="I33" s="303"/>
      <c r="J33" s="302">
        <v>0.21924883411686164</v>
      </c>
      <c r="K33" s="302">
        <v>0.30498246722965383</v>
      </c>
      <c r="L33" s="302">
        <f t="shared" si="9"/>
        <v>0.52423130134651541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0.52324679428851206</v>
      </c>
      <c r="C34" s="302">
        <v>0.59422538936597058</v>
      </c>
      <c r="D34" s="302">
        <f t="shared" si="7"/>
        <v>1.1174721836544825</v>
      </c>
      <c r="E34" s="303"/>
      <c r="F34" s="302">
        <v>0.71463036343147157</v>
      </c>
      <c r="G34" s="302">
        <v>0.7344881223818297</v>
      </c>
      <c r="H34" s="302">
        <f t="shared" si="8"/>
        <v>1.4491184858133013</v>
      </c>
      <c r="I34" s="303"/>
      <c r="J34" s="302">
        <v>0.8172889035949592</v>
      </c>
      <c r="K34" s="302">
        <v>0.87667270598011082</v>
      </c>
      <c r="L34" s="302">
        <f t="shared" si="9"/>
        <v>1.69396160957507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1.3091896472208293</v>
      </c>
      <c r="C36" s="311">
        <f t="shared" ref="C36:K36" si="10">SUM(C26:C34)</f>
        <v>3.8138103527791776</v>
      </c>
      <c r="D36" s="311">
        <f t="shared" si="10"/>
        <v>5.1230000000000064</v>
      </c>
      <c r="E36" s="311"/>
      <c r="F36" s="311">
        <f t="shared" si="10"/>
        <v>2.1809756662452799</v>
      </c>
      <c r="G36" s="311">
        <f t="shared" si="10"/>
        <v>5.5060243337547368</v>
      </c>
      <c r="H36" s="311">
        <f t="shared" si="10"/>
        <v>7.6870000000000172</v>
      </c>
      <c r="I36" s="311"/>
      <c r="J36" s="311">
        <f t="shared" si="10"/>
        <v>2.3656323017445993</v>
      </c>
      <c r="K36" s="311">
        <f t="shared" si="10"/>
        <v>5.9373676982553976</v>
      </c>
      <c r="L36" s="311">
        <f>SUM(L26:L34)</f>
        <v>8.3029999999999955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8.83675514690279E-4</v>
      </c>
      <c r="C43" s="302">
        <v>4.8014777160619228E-2</v>
      </c>
      <c r="D43" s="302">
        <f>SUM(B43:C43)</f>
        <v>4.8898452675309505E-2</v>
      </c>
      <c r="E43" s="303"/>
      <c r="F43" s="302">
        <v>1.1687833759628395E-3</v>
      </c>
      <c r="G43" s="302">
        <v>4.7004090458094935E-2</v>
      </c>
      <c r="H43" s="302">
        <f>SUM(F43:G43)</f>
        <v>4.8172873834057772E-2</v>
      </c>
      <c r="I43" s="303"/>
      <c r="J43" s="302">
        <v>6.6946186733737487E-4</v>
      </c>
      <c r="K43" s="302">
        <v>2.8877140568696218E-2</v>
      </c>
      <c r="L43" s="302">
        <f>SUM(J43:K43)</f>
        <v>2.9546602436033593E-2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1.3681566946737099E-2</v>
      </c>
      <c r="C44" s="302">
        <v>3.9139866129399778E-2</v>
      </c>
      <c r="D44" s="302">
        <f t="shared" ref="D44:D51" si="11">SUM(B44:C44)</f>
        <v>5.2821433076136876E-2</v>
      </c>
      <c r="E44" s="303"/>
      <c r="F44" s="302">
        <v>1.9580484896619274E-2</v>
      </c>
      <c r="G44" s="302">
        <v>4.2637723640275862E-2</v>
      </c>
      <c r="H44" s="302">
        <f t="shared" ref="H44:H51" si="12">SUM(F44:G44)</f>
        <v>6.2218208536895137E-2</v>
      </c>
      <c r="I44" s="303"/>
      <c r="J44" s="302">
        <v>1.1847769992220073E-2</v>
      </c>
      <c r="K44" s="302">
        <v>3.0245505444765008E-2</v>
      </c>
      <c r="L44" s="302">
        <f t="shared" ref="L44:L51" si="13">SUM(J44:K44)</f>
        <v>4.209327543698508E-2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6.3575199097225575E-3</v>
      </c>
      <c r="C45" s="302">
        <v>3.1674342825853657E-2</v>
      </c>
      <c r="D45" s="302">
        <f t="shared" si="11"/>
        <v>3.8031862735576218E-2</v>
      </c>
      <c r="E45" s="303"/>
      <c r="F45" s="302">
        <v>8.5023913139392945E-3</v>
      </c>
      <c r="G45" s="302">
        <v>3.7029473699963504E-2</v>
      </c>
      <c r="H45" s="302">
        <f t="shared" si="12"/>
        <v>4.55318650139028E-2</v>
      </c>
      <c r="I45" s="303"/>
      <c r="J45" s="302">
        <v>4.8164763913876741E-3</v>
      </c>
      <c r="K45" s="302">
        <v>1.9289816267195812E-2</v>
      </c>
      <c r="L45" s="302">
        <f t="shared" si="13"/>
        <v>2.4106292658583488E-2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8.09552091576945E-3</v>
      </c>
      <c r="C46" s="302">
        <v>9.6805675326594384E-3</v>
      </c>
      <c r="D46" s="302">
        <f t="shared" si="11"/>
        <v>1.7776088448428887E-2</v>
      </c>
      <c r="E46" s="303"/>
      <c r="F46" s="302">
        <v>9.0380874453814715E-3</v>
      </c>
      <c r="G46" s="302">
        <v>8.9552391778259886E-3</v>
      </c>
      <c r="H46" s="302">
        <f t="shared" si="12"/>
        <v>1.7993326623207462E-2</v>
      </c>
      <c r="I46" s="303"/>
      <c r="J46" s="302">
        <v>3.3887442515121266E-3</v>
      </c>
      <c r="K46" s="302">
        <v>4.8704753201775633E-3</v>
      </c>
      <c r="L46" s="302">
        <f t="shared" si="13"/>
        <v>8.2592195716896903E-3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1.2475381238214605E-3</v>
      </c>
      <c r="C47" s="302">
        <v>8.1128285018026727E-2</v>
      </c>
      <c r="D47" s="302">
        <f t="shared" si="11"/>
        <v>8.2375823141848187E-2</v>
      </c>
      <c r="E47" s="303"/>
      <c r="F47" s="302">
        <v>1.5289683320803794E-3</v>
      </c>
      <c r="G47" s="302">
        <v>5.504334242039767E-2</v>
      </c>
      <c r="H47" s="302">
        <f>SUM(F47:G47)</f>
        <v>5.6572310752478053E-2</v>
      </c>
      <c r="I47" s="303"/>
      <c r="J47" s="302">
        <v>6.9792426212305833E-4</v>
      </c>
      <c r="K47" s="302">
        <v>2.3749649840027903E-2</v>
      </c>
      <c r="L47" s="302">
        <f t="shared" si="13"/>
        <v>2.4447574102150961E-2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7.3472769915004224E-3</v>
      </c>
      <c r="C48" s="302">
        <v>3.6160910600200025E-3</v>
      </c>
      <c r="D48" s="302">
        <f t="shared" si="11"/>
        <v>1.0963368051520424E-2</v>
      </c>
      <c r="E48" s="303"/>
      <c r="F48" s="302">
        <v>1.1040256402521778E-2</v>
      </c>
      <c r="G48" s="302">
        <v>3.354820508714532E-3</v>
      </c>
      <c r="H48" s="302">
        <f t="shared" si="12"/>
        <v>1.439507691123631E-2</v>
      </c>
      <c r="I48" s="303"/>
      <c r="J48" s="302">
        <v>7.0410748700457304E-3</v>
      </c>
      <c r="K48" s="302">
        <v>2.1851124583593382E-3</v>
      </c>
      <c r="L48" s="302">
        <f t="shared" si="13"/>
        <v>9.226187328405069E-3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1.90869126900785E-3</v>
      </c>
      <c r="C49" s="302">
        <v>7.2901579462700556E-3</v>
      </c>
      <c r="D49" s="302">
        <f t="shared" si="11"/>
        <v>9.1988492152779051E-3</v>
      </c>
      <c r="E49" s="303"/>
      <c r="F49" s="302">
        <v>2.278262406810512E-3</v>
      </c>
      <c r="G49" s="302">
        <v>5.1519455978492421E-3</v>
      </c>
      <c r="H49" s="302">
        <f t="shared" si="12"/>
        <v>7.4302080046597541E-3</v>
      </c>
      <c r="I49" s="303"/>
      <c r="J49" s="302">
        <v>1.0326537218785094E-3</v>
      </c>
      <c r="K49" s="302">
        <v>3.3123807955622907E-3</v>
      </c>
      <c r="L49" s="302">
        <f t="shared" si="13"/>
        <v>4.3450345174407996E-3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3.5319660569577463E-4</v>
      </c>
      <c r="C50" s="302">
        <v>0.123492227361574</v>
      </c>
      <c r="D50" s="302">
        <f t="shared" si="11"/>
        <v>0.12384542396726977</v>
      </c>
      <c r="E50" s="303"/>
      <c r="F50" s="302">
        <v>2.7688753458985466E-4</v>
      </c>
      <c r="G50" s="302">
        <v>0.11575392525131566</v>
      </c>
      <c r="H50" s="302">
        <f t="shared" si="12"/>
        <v>0.1160308127859055</v>
      </c>
      <c r="I50" s="303"/>
      <c r="J50" s="302">
        <v>2.4231552958571998E-4</v>
      </c>
      <c r="K50" s="302">
        <v>6.5404184858262854E-2</v>
      </c>
      <c r="L50" s="302">
        <f t="shared" si="13"/>
        <v>6.5646500387848569E-2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2.3219801833741613E-3</v>
      </c>
      <c r="C51" s="302">
        <v>5.0766718505257644E-2</v>
      </c>
      <c r="D51" s="302">
        <f t="shared" si="11"/>
        <v>5.3088698688631808E-2</v>
      </c>
      <c r="E51" s="303"/>
      <c r="F51" s="302">
        <v>2.378041834850094E-3</v>
      </c>
      <c r="G51" s="302">
        <v>4.2772757028061966E-3</v>
      </c>
      <c r="H51" s="302">
        <f t="shared" si="12"/>
        <v>6.6553175376562902E-3</v>
      </c>
      <c r="I51" s="303"/>
      <c r="J51" s="302">
        <v>1.0709669763545235E-3</v>
      </c>
      <c r="K51" s="302">
        <v>1.2583465845084063E-3</v>
      </c>
      <c r="L51" s="302">
        <f t="shared" si="13"/>
        <v>2.3293135608629298E-3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4.2196966460319049E-2</v>
      </c>
      <c r="C53" s="311">
        <f t="shared" ref="C53:L53" si="14">SUM(C43:C51)</f>
        <v>0.39480303353968055</v>
      </c>
      <c r="D53" s="311">
        <f t="shared" si="14"/>
        <v>0.43699999999999956</v>
      </c>
      <c r="E53" s="311"/>
      <c r="F53" s="311">
        <f t="shared" si="14"/>
        <v>5.5792163542755506E-2</v>
      </c>
      <c r="G53" s="311">
        <f t="shared" si="14"/>
        <v>0.31920783645724354</v>
      </c>
      <c r="H53" s="311">
        <f t="shared" si="14"/>
        <v>0.37499999999999911</v>
      </c>
      <c r="I53" s="311"/>
      <c r="J53" s="311">
        <f t="shared" si="14"/>
        <v>3.0807387862444791E-2</v>
      </c>
      <c r="K53" s="311">
        <f t="shared" si="14"/>
        <v>0.17919261213755538</v>
      </c>
      <c r="L53" s="311">
        <f t="shared" si="14"/>
        <v>0.21000000000000021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0.11971659914224538</v>
      </c>
      <c r="C60" s="302">
        <v>0.27251342594442612</v>
      </c>
      <c r="D60" s="302">
        <f>SUM(B60:C60)</f>
        <v>0.39223002508667149</v>
      </c>
      <c r="E60" s="303"/>
      <c r="F60" s="302">
        <v>0.20005416692926667</v>
      </c>
      <c r="G60" s="302">
        <v>0.30079624320235471</v>
      </c>
      <c r="H60" s="302">
        <f>SUM(F60:G60)</f>
        <v>0.50085041013162135</v>
      </c>
      <c r="I60" s="303"/>
      <c r="J60" s="302">
        <v>0.17387109777474685</v>
      </c>
      <c r="K60" s="302">
        <v>0.21769671613670596</v>
      </c>
      <c r="L60" s="302">
        <f>SUM(J60:K60)</f>
        <v>0.39156781391145279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0.14325722335247476</v>
      </c>
      <c r="C61" s="302">
        <v>0.16943888267933602</v>
      </c>
      <c r="D61" s="302">
        <f t="shared" ref="D61:D68" si="15">SUM(B61:C61)</f>
        <v>0.31269610603181075</v>
      </c>
      <c r="E61" s="303"/>
      <c r="F61" s="302">
        <v>0.2484278760847958</v>
      </c>
      <c r="G61" s="302">
        <v>0.21685301167985349</v>
      </c>
      <c r="H61" s="302">
        <f t="shared" ref="H61:H68" si="16">SUM(F61:G61)</f>
        <v>0.46528088776464926</v>
      </c>
      <c r="I61" s="303"/>
      <c r="J61" s="302">
        <v>0.22221301337704585</v>
      </c>
      <c r="K61" s="302">
        <v>0.18694485718649081</v>
      </c>
      <c r="L61" s="302">
        <f t="shared" ref="L61:L68" si="17">SUM(J61:K61)</f>
        <v>0.4091578705635367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0.18518068908606472</v>
      </c>
      <c r="C62" s="302">
        <v>0.24466210651103409</v>
      </c>
      <c r="D62" s="302">
        <f t="shared" si="15"/>
        <v>0.42984279559709881</v>
      </c>
      <c r="E62" s="303"/>
      <c r="F62" s="302">
        <v>0.26956454854297884</v>
      </c>
      <c r="G62" s="302">
        <v>0.29765369872118591</v>
      </c>
      <c r="H62" s="302">
        <f t="shared" si="16"/>
        <v>0.5672182472641647</v>
      </c>
      <c r="I62" s="303"/>
      <c r="J62" s="302">
        <v>0.21690602278802573</v>
      </c>
      <c r="K62" s="302">
        <v>0.18914918600646463</v>
      </c>
      <c r="L62" s="302">
        <f t="shared" si="17"/>
        <v>0.40605520879449036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0.30142683235366358</v>
      </c>
      <c r="C63" s="302">
        <v>0.12855391261375906</v>
      </c>
      <c r="D63" s="302">
        <f t="shared" si="15"/>
        <v>0.42998074496742267</v>
      </c>
      <c r="E63" s="303"/>
      <c r="F63" s="302">
        <v>0.3327871518870773</v>
      </c>
      <c r="G63" s="302">
        <v>0.15127028535370807</v>
      </c>
      <c r="H63" s="302">
        <f t="shared" si="16"/>
        <v>0.48405743724078537</v>
      </c>
      <c r="I63" s="303"/>
      <c r="J63" s="302">
        <v>0.20171512939737066</v>
      </c>
      <c r="K63" s="302">
        <v>9.9354913869797917E-2</v>
      </c>
      <c r="L63" s="302">
        <f t="shared" si="17"/>
        <v>0.30107004326716857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0.13110963855134541</v>
      </c>
      <c r="C64" s="302">
        <v>0.45771741058011822</v>
      </c>
      <c r="D64" s="302">
        <f t="shared" si="15"/>
        <v>0.58882704913146366</v>
      </c>
      <c r="E64" s="303"/>
      <c r="F64" s="302">
        <v>0.23721418311729064</v>
      </c>
      <c r="G64" s="302">
        <v>0.34850185445917675</v>
      </c>
      <c r="H64" s="302">
        <f t="shared" si="16"/>
        <v>0.5857160375764674</v>
      </c>
      <c r="I64" s="303"/>
      <c r="J64" s="302">
        <v>0.16722104761293854</v>
      </c>
      <c r="K64" s="302">
        <v>0.21941554209150621</v>
      </c>
      <c r="L64" s="302">
        <f t="shared" si="17"/>
        <v>0.38663658970444476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3.1975784034861281E-2</v>
      </c>
      <c r="C65" s="302">
        <v>2.0870776193391082E-2</v>
      </c>
      <c r="D65" s="302">
        <f t="shared" si="15"/>
        <v>5.2846560228252362E-2</v>
      </c>
      <c r="E65" s="303"/>
      <c r="F65" s="302">
        <v>4.927867046785761E-2</v>
      </c>
      <c r="G65" s="302">
        <v>2.4239461032864666E-2</v>
      </c>
      <c r="H65" s="302">
        <f t="shared" si="16"/>
        <v>7.3518131500722284E-2</v>
      </c>
      <c r="I65" s="303"/>
      <c r="J65" s="302">
        <v>3.8016404297996742E-2</v>
      </c>
      <c r="K65" s="302">
        <v>1.7494134253759085E-2</v>
      </c>
      <c r="L65" s="302">
        <f t="shared" si="17"/>
        <v>5.5510538551755827E-2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0.15637288195809532</v>
      </c>
      <c r="C66" s="302">
        <v>0.24269206129059834</v>
      </c>
      <c r="D66" s="302">
        <f t="shared" si="15"/>
        <v>0.39906494324869368</v>
      </c>
      <c r="E66" s="303"/>
      <c r="F66" s="302">
        <v>0.15736951056371368</v>
      </c>
      <c r="G66" s="302">
        <v>0.23629740465566929</v>
      </c>
      <c r="H66" s="302">
        <f t="shared" si="16"/>
        <v>0.39366691521938296</v>
      </c>
      <c r="I66" s="303"/>
      <c r="J66" s="302">
        <v>0.11454280774122805</v>
      </c>
      <c r="K66" s="302">
        <v>0.17791522320453498</v>
      </c>
      <c r="L66" s="302">
        <f t="shared" si="17"/>
        <v>0.29245803094576306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0.27960525718561169</v>
      </c>
      <c r="C67" s="302">
        <v>1.18918505508922</v>
      </c>
      <c r="D67" s="302">
        <f t="shared" si="15"/>
        <v>1.4687903122748316</v>
      </c>
      <c r="E67" s="303"/>
      <c r="F67" s="302">
        <v>0.28052824722365288</v>
      </c>
      <c r="G67" s="302">
        <v>0.99962213544034406</v>
      </c>
      <c r="H67" s="302">
        <f t="shared" si="16"/>
        <v>1.2801503826639968</v>
      </c>
      <c r="I67" s="303"/>
      <c r="J67" s="302">
        <v>0.26081508717419977</v>
      </c>
      <c r="K67" s="302">
        <v>0.74987811509936364</v>
      </c>
      <c r="L67" s="302">
        <f t="shared" si="17"/>
        <v>1.0106932022735635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0.26533786324000092</v>
      </c>
      <c r="C68" s="302">
        <v>0.44438360019375051</v>
      </c>
      <c r="D68" s="302">
        <f t="shared" si="15"/>
        <v>0.70972146343375142</v>
      </c>
      <c r="E68" s="303"/>
      <c r="F68" s="302">
        <v>0.2221247094995456</v>
      </c>
      <c r="G68" s="302">
        <v>0.37941684113865931</v>
      </c>
      <c r="H68" s="302">
        <f t="shared" si="16"/>
        <v>0.60154155063820491</v>
      </c>
      <c r="I68" s="303"/>
      <c r="J68" s="302">
        <v>0.14427137425366779</v>
      </c>
      <c r="K68" s="302">
        <v>0.19957932773415513</v>
      </c>
      <c r="L68" s="302">
        <f t="shared" si="17"/>
        <v>0.34385070198782292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1.6139827689043629</v>
      </c>
      <c r="C70" s="311">
        <f t="shared" ref="C70:L70" si="18">SUM(C60:C68)</f>
        <v>3.1700172310956334</v>
      </c>
      <c r="D70" s="311">
        <f t="shared" si="18"/>
        <v>4.7839999999999971</v>
      </c>
      <c r="E70" s="311"/>
      <c r="F70" s="311">
        <f t="shared" si="18"/>
        <v>1.9973490643161791</v>
      </c>
      <c r="G70" s="311">
        <f t="shared" si="18"/>
        <v>2.9546509356838158</v>
      </c>
      <c r="H70" s="311">
        <f t="shared" si="18"/>
        <v>4.9519999999999946</v>
      </c>
      <c r="I70" s="311"/>
      <c r="J70" s="311">
        <f t="shared" si="18"/>
        <v>1.5395719844172202</v>
      </c>
      <c r="K70" s="311">
        <f t="shared" si="18"/>
        <v>2.0574280155827784</v>
      </c>
      <c r="L70" s="311">
        <f t="shared" si="18"/>
        <v>3.5969999999999986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0.13415722155181048</v>
      </c>
      <c r="C77" s="302">
        <v>0.78094604410495061</v>
      </c>
      <c r="D77" s="302">
        <f>SUM(B77:C77)</f>
        <v>0.91510326565676103</v>
      </c>
      <c r="E77" s="303"/>
      <c r="F77" s="302">
        <v>0.26393983282825867</v>
      </c>
      <c r="G77" s="302">
        <v>0.78958680618440258</v>
      </c>
      <c r="H77" s="302">
        <f>SUM(F77:G77)</f>
        <v>1.0535266390126612</v>
      </c>
      <c r="I77" s="303"/>
      <c r="J77" s="302">
        <v>0.22256830571012312</v>
      </c>
      <c r="K77" s="302">
        <v>0.66418859212496117</v>
      </c>
      <c r="L77" s="302">
        <f>SUM(J77:K77)</f>
        <v>0.88675689783508427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0.14804044893003307</v>
      </c>
      <c r="C78" s="302">
        <v>0.9208417523987612</v>
      </c>
      <c r="D78" s="302">
        <f t="shared" ref="D78:D85" si="19">SUM(B78:C78)</f>
        <v>1.0688822013287942</v>
      </c>
      <c r="E78" s="303"/>
      <c r="F78" s="302">
        <v>0.24880353455775361</v>
      </c>
      <c r="G78" s="302">
        <v>1.0528212300846149</v>
      </c>
      <c r="H78" s="302">
        <f t="shared" ref="H78:H85" si="20">SUM(F78:G78)</f>
        <v>1.3016247646423684</v>
      </c>
      <c r="I78" s="303"/>
      <c r="J78" s="302">
        <v>0.20012688291213132</v>
      </c>
      <c r="K78" s="302">
        <v>0.95895752691972602</v>
      </c>
      <c r="L78" s="302">
        <f t="shared" ref="L78:L85" si="21">SUM(J78:K78)</f>
        <v>1.1590844098318573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0.1659565915309788</v>
      </c>
      <c r="C79" s="302">
        <v>0.52788666520248828</v>
      </c>
      <c r="D79" s="302">
        <f t="shared" si="19"/>
        <v>0.69384325673346714</v>
      </c>
      <c r="E79" s="303"/>
      <c r="F79" s="302">
        <v>0.23795741926104591</v>
      </c>
      <c r="G79" s="302">
        <v>0.56201321888596822</v>
      </c>
      <c r="H79" s="302">
        <f t="shared" si="20"/>
        <v>0.79997063814701419</v>
      </c>
      <c r="I79" s="303"/>
      <c r="J79" s="302">
        <v>0.16950245930788072</v>
      </c>
      <c r="K79" s="302">
        <v>0.4205992053048101</v>
      </c>
      <c r="L79" s="302">
        <f t="shared" si="21"/>
        <v>0.59010166461269087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0.30720792563866417</v>
      </c>
      <c r="C80" s="302">
        <v>0.15376804677246214</v>
      </c>
      <c r="D80" s="302">
        <f t="shared" si="19"/>
        <v>0.46097597241112631</v>
      </c>
      <c r="E80" s="303"/>
      <c r="F80" s="302">
        <v>0.34580950442497804</v>
      </c>
      <c r="G80" s="302">
        <v>0.15727440800212059</v>
      </c>
      <c r="H80" s="302">
        <f t="shared" si="20"/>
        <v>0.5030839124270986</v>
      </c>
      <c r="I80" s="303"/>
      <c r="J80" s="302">
        <v>0.19766843346172547</v>
      </c>
      <c r="K80" s="302">
        <v>0.14914955791645668</v>
      </c>
      <c r="L80" s="302">
        <f t="shared" si="21"/>
        <v>0.34681799137818214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8.2401138467217402E-2</v>
      </c>
      <c r="C81" s="302">
        <v>1.3196034097579092</v>
      </c>
      <c r="D81" s="302">
        <f t="shared" si="19"/>
        <v>1.4020045482251267</v>
      </c>
      <c r="E81" s="303"/>
      <c r="F81" s="302">
        <v>0.11652092693500078</v>
      </c>
      <c r="G81" s="302">
        <v>0.94769750708035549</v>
      </c>
      <c r="H81" s="302">
        <f t="shared" si="20"/>
        <v>1.0642184340153562</v>
      </c>
      <c r="I81" s="303"/>
      <c r="J81" s="302">
        <v>0.16921490104534992</v>
      </c>
      <c r="K81" s="302">
        <v>0.64876686338745448</v>
      </c>
      <c r="L81" s="302">
        <f t="shared" si="21"/>
        <v>0.81798176443280446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4.0187819699652287E-2</v>
      </c>
      <c r="C82" s="302">
        <v>1.9753213137684852E-2</v>
      </c>
      <c r="D82" s="302">
        <f t="shared" si="19"/>
        <v>5.9941032837337135E-2</v>
      </c>
      <c r="E82" s="303"/>
      <c r="F82" s="302">
        <v>5.3820445896620807E-2</v>
      </c>
      <c r="G82" s="302">
        <v>1.715495668463209E-2</v>
      </c>
      <c r="H82" s="302">
        <f t="shared" si="20"/>
        <v>7.09754025812529E-2</v>
      </c>
      <c r="I82" s="303"/>
      <c r="J82" s="302">
        <v>4.9992263132929898E-2</v>
      </c>
      <c r="K82" s="302">
        <v>2.1017902333499896E-2</v>
      </c>
      <c r="L82" s="302">
        <f t="shared" si="21"/>
        <v>7.1010165466429798E-2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7.3256364859611497E-2</v>
      </c>
      <c r="C83" s="302">
        <v>0.13467192159780048</v>
      </c>
      <c r="D83" s="302">
        <f t="shared" si="19"/>
        <v>0.20792828645741196</v>
      </c>
      <c r="E83" s="303"/>
      <c r="F83" s="302">
        <v>8.7351695272996271E-2</v>
      </c>
      <c r="G83" s="302">
        <v>0.11879759789235872</v>
      </c>
      <c r="H83" s="302">
        <f t="shared" si="20"/>
        <v>0.20614929316535499</v>
      </c>
      <c r="I83" s="303"/>
      <c r="J83" s="302">
        <v>7.0672953637798866E-2</v>
      </c>
      <c r="K83" s="302">
        <v>0.11657999338087108</v>
      </c>
      <c r="L83" s="302">
        <f t="shared" si="21"/>
        <v>0.18725294701866996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0.28196433804618981</v>
      </c>
      <c r="C84" s="302">
        <v>0.65704825675856282</v>
      </c>
      <c r="D84" s="302">
        <f t="shared" si="19"/>
        <v>0.93901259480475263</v>
      </c>
      <c r="E84" s="303"/>
      <c r="F84" s="302">
        <v>0.23562351701893278</v>
      </c>
      <c r="G84" s="302">
        <v>0.44925558905787039</v>
      </c>
      <c r="H84" s="302">
        <f t="shared" si="20"/>
        <v>0.68487910607680313</v>
      </c>
      <c r="I84" s="303"/>
      <c r="J84" s="302">
        <v>0.21161562760086286</v>
      </c>
      <c r="K84" s="302">
        <v>0.40846263546496969</v>
      </c>
      <c r="L84" s="302">
        <f t="shared" si="21"/>
        <v>0.62007826306583258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6.800288811084107E-2</v>
      </c>
      <c r="C85" s="302">
        <v>0.21030595343439012</v>
      </c>
      <c r="D85" s="302">
        <f t="shared" si="19"/>
        <v>0.27830884154523117</v>
      </c>
      <c r="E85" s="303"/>
      <c r="F85" s="302">
        <v>7.4530675515092515E-2</v>
      </c>
      <c r="G85" s="302">
        <v>0.14304113441699196</v>
      </c>
      <c r="H85" s="302">
        <f t="shared" si="20"/>
        <v>0.21757180993208447</v>
      </c>
      <c r="I85" s="303"/>
      <c r="J85" s="302">
        <v>6.6526584691316559E-2</v>
      </c>
      <c r="K85" s="302">
        <v>8.2389311667131829E-2</v>
      </c>
      <c r="L85" s="302">
        <f t="shared" si="21"/>
        <v>0.14891589635844837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1.3011747368349984</v>
      </c>
      <c r="C87" s="311">
        <f t="shared" ref="C87:D87" si="22">SUM(C77:C85)</f>
        <v>4.7248252631650098</v>
      </c>
      <c r="D87" s="311">
        <f t="shared" si="22"/>
        <v>6.0260000000000087</v>
      </c>
      <c r="E87" s="311"/>
      <c r="F87" s="311">
        <f t="shared" ref="F87:H87" si="23">SUM(F77:F85)</f>
        <v>1.664357551710679</v>
      </c>
      <c r="G87" s="311">
        <f t="shared" si="23"/>
        <v>4.2376424482893142</v>
      </c>
      <c r="H87" s="311">
        <f t="shared" si="23"/>
        <v>5.9019999999999939</v>
      </c>
      <c r="I87" s="311"/>
      <c r="J87" s="311">
        <f t="shared" ref="J87:L87" si="24">SUM(J77:J85)</f>
        <v>1.3578884115001189</v>
      </c>
      <c r="K87" s="311">
        <f t="shared" si="24"/>
        <v>3.470111588499881</v>
      </c>
      <c r="L87" s="311">
        <f t="shared" si="24"/>
        <v>4.8280000000000003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0.55968060772658612</v>
      </c>
      <c r="C94" s="302">
        <v>2.7163882494058771</v>
      </c>
      <c r="D94" s="302">
        <f>SUM(B94:C94)</f>
        <v>3.2760688571324632</v>
      </c>
      <c r="E94" s="303"/>
      <c r="F94" s="302">
        <v>0.93524484556736887</v>
      </c>
      <c r="G94" s="302">
        <v>3.1357998515821728</v>
      </c>
      <c r="H94" s="302">
        <f>SUM(F94:G94)</f>
        <v>4.0710446971495413</v>
      </c>
      <c r="I94" s="303"/>
      <c r="J94" s="302">
        <v>0.89924825195158575</v>
      </c>
      <c r="K94" s="302">
        <v>2.9166743746360297</v>
      </c>
      <c r="L94" s="302">
        <f>SUM(J94:K94)</f>
        <v>3.8159226265876156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0.61469451339383385</v>
      </c>
      <c r="C95" s="302">
        <v>3.3686332778989962</v>
      </c>
      <c r="D95" s="302">
        <f t="shared" ref="D95:D102" si="25">SUM(B95:C95)</f>
        <v>3.98332779129283</v>
      </c>
      <c r="E95" s="303"/>
      <c r="F95" s="302">
        <v>1.0928889854112676</v>
      </c>
      <c r="G95" s="302">
        <v>4.455335902829507</v>
      </c>
      <c r="H95" s="302">
        <f t="shared" ref="H95:H102" si="26">SUM(F95:G95)</f>
        <v>5.5482248882407745</v>
      </c>
      <c r="I95" s="303"/>
      <c r="J95" s="302">
        <v>1.1028919389389995</v>
      </c>
      <c r="K95" s="302">
        <v>4.8168027480225932</v>
      </c>
      <c r="L95" s="302">
        <f t="shared" ref="L95:L102" si="27">SUM(J95:K95)</f>
        <v>5.9196946869615932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0.74061535648594801</v>
      </c>
      <c r="C96" s="302">
        <v>2.0827619600667924</v>
      </c>
      <c r="D96" s="302">
        <f t="shared" si="25"/>
        <v>2.8233773165527403</v>
      </c>
      <c r="E96" s="303"/>
      <c r="F96" s="302">
        <v>1.1657294594489089</v>
      </c>
      <c r="G96" s="302">
        <v>2.5596004833075496</v>
      </c>
      <c r="H96" s="302">
        <f t="shared" si="26"/>
        <v>3.7253299427564586</v>
      </c>
      <c r="I96" s="303"/>
      <c r="J96" s="302">
        <v>1.04417137280022</v>
      </c>
      <c r="K96" s="302">
        <v>2.1880023563477056</v>
      </c>
      <c r="L96" s="302">
        <f t="shared" si="27"/>
        <v>3.2321737291479256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1.3831386457529209</v>
      </c>
      <c r="C97" s="302">
        <v>0.96997745896619214</v>
      </c>
      <c r="D97" s="302">
        <f t="shared" si="25"/>
        <v>2.3531161047191129</v>
      </c>
      <c r="E97" s="303"/>
      <c r="F97" s="302">
        <v>1.6198252045266355</v>
      </c>
      <c r="G97" s="302">
        <v>1.1048602448231533</v>
      </c>
      <c r="H97" s="302">
        <f t="shared" si="26"/>
        <v>2.7246854493497885</v>
      </c>
      <c r="I97" s="303"/>
      <c r="J97" s="302">
        <v>1.2118060461034239</v>
      </c>
      <c r="K97" s="302">
        <v>1.044863903771942</v>
      </c>
      <c r="L97" s="302">
        <f t="shared" si="27"/>
        <v>2.256669949875366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0.34331089337854759</v>
      </c>
      <c r="C98" s="302">
        <v>8.4581448098638141</v>
      </c>
      <c r="D98" s="302">
        <f t="shared" si="25"/>
        <v>8.801455703242361</v>
      </c>
      <c r="E98" s="303"/>
      <c r="F98" s="302">
        <v>0.59230876081821482</v>
      </c>
      <c r="G98" s="302">
        <v>7.1420903071048958</v>
      </c>
      <c r="H98" s="302">
        <f t="shared" si="26"/>
        <v>7.7343990679231105</v>
      </c>
      <c r="I98" s="303"/>
      <c r="J98" s="302">
        <v>0.82731714794163835</v>
      </c>
      <c r="K98" s="302">
        <v>5.4887475659281435</v>
      </c>
      <c r="L98" s="302">
        <f t="shared" si="27"/>
        <v>6.3160647138697819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9.5239027618927108E-2</v>
      </c>
      <c r="C99" s="302">
        <v>0.16393583938037037</v>
      </c>
      <c r="D99" s="302">
        <f t="shared" si="25"/>
        <v>0.25917486699929748</v>
      </c>
      <c r="E99" s="303"/>
      <c r="F99" s="302">
        <v>0.21985226867587823</v>
      </c>
      <c r="G99" s="302">
        <v>0.18994262146776097</v>
      </c>
      <c r="H99" s="302">
        <f t="shared" si="26"/>
        <v>0.40979489014363923</v>
      </c>
      <c r="I99" s="303"/>
      <c r="J99" s="302">
        <v>0.20312236653260307</v>
      </c>
      <c r="K99" s="302">
        <v>0.25875148291153266</v>
      </c>
      <c r="L99" s="302">
        <f t="shared" si="27"/>
        <v>0.46187384944413573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0.34553327749910751</v>
      </c>
      <c r="C100" s="302">
        <v>0.52218873252336429</v>
      </c>
      <c r="D100" s="302">
        <f t="shared" si="25"/>
        <v>0.86772201002247185</v>
      </c>
      <c r="E100" s="303"/>
      <c r="F100" s="302">
        <v>0.39831143303922945</v>
      </c>
      <c r="G100" s="302">
        <v>0.51413591688086047</v>
      </c>
      <c r="H100" s="302">
        <f t="shared" si="26"/>
        <v>0.91244734992008991</v>
      </c>
      <c r="I100" s="303"/>
      <c r="J100" s="302">
        <v>0.35920622199924035</v>
      </c>
      <c r="K100" s="302">
        <v>0.53919064187097876</v>
      </c>
      <c r="L100" s="302">
        <f t="shared" si="27"/>
        <v>0.89839686387021911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0.58464328436470914</v>
      </c>
      <c r="C101" s="302">
        <v>3.6528173718086299</v>
      </c>
      <c r="D101" s="302">
        <f t="shared" si="25"/>
        <v>4.2374606561733392</v>
      </c>
      <c r="E101" s="303"/>
      <c r="F101" s="302">
        <v>0.75432843446005993</v>
      </c>
      <c r="G101" s="302">
        <v>3.0612735812141492</v>
      </c>
      <c r="H101" s="302">
        <f t="shared" si="26"/>
        <v>3.8156020156742092</v>
      </c>
      <c r="I101" s="303"/>
      <c r="J101" s="302">
        <v>0.7474721969662006</v>
      </c>
      <c r="K101" s="302">
        <v>2.8881627491005091</v>
      </c>
      <c r="L101" s="302">
        <f t="shared" si="27"/>
        <v>3.6356349460667099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0.26414219217966683</v>
      </c>
      <c r="C102" s="302">
        <v>1.4461545016857076</v>
      </c>
      <c r="D102" s="302">
        <f t="shared" si="25"/>
        <v>1.7102966938653745</v>
      </c>
      <c r="E102" s="303"/>
      <c r="F102" s="302">
        <v>0.36371198451879033</v>
      </c>
      <c r="G102" s="302">
        <v>1.1817597143236058</v>
      </c>
      <c r="H102" s="302">
        <f t="shared" si="26"/>
        <v>1.5454716988423962</v>
      </c>
      <c r="I102" s="303"/>
      <c r="J102" s="302">
        <v>0.29044177831352969</v>
      </c>
      <c r="K102" s="302">
        <v>0.7661268558630927</v>
      </c>
      <c r="L102" s="302">
        <f t="shared" si="27"/>
        <v>1.0565686341766223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4.9309977984002469</v>
      </c>
      <c r="C104" s="311">
        <f t="shared" ref="C104:D104" si="28">SUM(C94:C102)</f>
        <v>23.381002201599745</v>
      </c>
      <c r="D104" s="311">
        <f t="shared" si="28"/>
        <v>28.311999999999991</v>
      </c>
      <c r="E104" s="311"/>
      <c r="F104" s="311">
        <f t="shared" ref="F104:H104" si="29">SUM(F94:F102)</f>
        <v>7.1422013764663532</v>
      </c>
      <c r="G104" s="311">
        <f t="shared" si="29"/>
        <v>23.344798623533656</v>
      </c>
      <c r="H104" s="311">
        <f t="shared" si="29"/>
        <v>30.487000000000009</v>
      </c>
      <c r="I104" s="311"/>
      <c r="J104" s="311">
        <f t="shared" ref="J104:L104" si="30">SUM(J94:J102)</f>
        <v>6.6856773215474421</v>
      </c>
      <c r="K104" s="311">
        <f t="shared" si="30"/>
        <v>20.907322678452523</v>
      </c>
      <c r="L104" s="311">
        <f t="shared" si="30"/>
        <v>27.592999999999964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2.5513832446740783E-2</v>
      </c>
      <c r="C111" s="302">
        <v>8.1254696010106098E-2</v>
      </c>
      <c r="D111" s="302">
        <f>SUM(B111:C111)</f>
        <v>0.10676852845684688</v>
      </c>
      <c r="E111" s="303"/>
      <c r="F111" s="302">
        <v>4.8140265854900464E-2</v>
      </c>
      <c r="G111" s="302">
        <v>0.12419440534695834</v>
      </c>
      <c r="H111" s="302">
        <f>SUM(F111:G111)</f>
        <v>0.1723346712018588</v>
      </c>
      <c r="I111" s="303"/>
      <c r="J111" s="302">
        <v>4.6458444553821948E-2</v>
      </c>
      <c r="K111" s="302">
        <v>0.11623875883547746</v>
      </c>
      <c r="L111" s="302">
        <f>SUM(J111:K111)</f>
        <v>0.16269720338929941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4.8191482659469091E-2</v>
      </c>
      <c r="C112" s="302">
        <v>0.23194758221769546</v>
      </c>
      <c r="D112" s="302">
        <f t="shared" ref="D112:D119" si="31">SUM(B112:C112)</f>
        <v>0.28013906487716456</v>
      </c>
      <c r="E112" s="303"/>
      <c r="F112" s="302">
        <v>9.8458641273832942E-2</v>
      </c>
      <c r="G112" s="302">
        <v>0.41797666050867788</v>
      </c>
      <c r="H112" s="302">
        <f t="shared" ref="H112:H119" si="32">SUM(F112:G112)</f>
        <v>0.51643530178251085</v>
      </c>
      <c r="I112" s="303"/>
      <c r="J112" s="302">
        <v>0.10831471424964396</v>
      </c>
      <c r="K112" s="302">
        <v>0.4029338511852999</v>
      </c>
      <c r="L112" s="302">
        <f t="shared" ref="L112:L119" si="33">SUM(J112:K112)</f>
        <v>0.5112485654349439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4.7034109321682428E-2</v>
      </c>
      <c r="C113" s="302">
        <v>0.1425606618293479</v>
      </c>
      <c r="D113" s="302">
        <f t="shared" si="31"/>
        <v>0.18959477115103032</v>
      </c>
      <c r="E113" s="303"/>
      <c r="F113" s="302">
        <v>8.5018184966552501E-2</v>
      </c>
      <c r="G113" s="302">
        <v>0.25618128776111448</v>
      </c>
      <c r="H113" s="302">
        <f t="shared" si="32"/>
        <v>0.34119947272766699</v>
      </c>
      <c r="I113" s="303"/>
      <c r="J113" s="302">
        <v>7.6114672595110358E-2</v>
      </c>
      <c r="K113" s="302">
        <v>0.19585709072009019</v>
      </c>
      <c r="L113" s="302">
        <f t="shared" si="33"/>
        <v>0.27197176331520057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0.18732503666926431</v>
      </c>
      <c r="C114" s="302">
        <v>0.12101867601246669</v>
      </c>
      <c r="D114" s="302">
        <f t="shared" si="31"/>
        <v>0.308343712681731</v>
      </c>
      <c r="E114" s="303"/>
      <c r="F114" s="302">
        <v>0.25702461058011239</v>
      </c>
      <c r="G114" s="302">
        <v>0.21514123632415344</v>
      </c>
      <c r="H114" s="302">
        <f t="shared" si="32"/>
        <v>0.47216584690426583</v>
      </c>
      <c r="I114" s="303"/>
      <c r="J114" s="302">
        <v>0.17319428065026618</v>
      </c>
      <c r="K114" s="302">
        <v>0.18605702636787963</v>
      </c>
      <c r="L114" s="302">
        <f t="shared" si="33"/>
        <v>0.35925130701814578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1.1674569157797698E-2</v>
      </c>
      <c r="C115" s="302">
        <v>0.18957080000748802</v>
      </c>
      <c r="D115" s="302">
        <f t="shared" si="31"/>
        <v>0.20124536916528571</v>
      </c>
      <c r="E115" s="303"/>
      <c r="F115" s="302">
        <v>1.9865968325145793E-2</v>
      </c>
      <c r="G115" s="302">
        <v>0.2219966424277538</v>
      </c>
      <c r="H115" s="302">
        <f t="shared" si="32"/>
        <v>0.24186261075289958</v>
      </c>
      <c r="I115" s="303"/>
      <c r="J115" s="302">
        <v>4.8986244333852215E-2</v>
      </c>
      <c r="K115" s="302">
        <v>0.13605854216185873</v>
      </c>
      <c r="L115" s="302">
        <f t="shared" si="33"/>
        <v>0.18504478649571093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8.4810062671531149E-3</v>
      </c>
      <c r="C116" s="302">
        <v>3.0827945608099528E-2</v>
      </c>
      <c r="D116" s="302">
        <f t="shared" si="31"/>
        <v>3.9308951875252643E-2</v>
      </c>
      <c r="E116" s="303"/>
      <c r="F116" s="302">
        <v>1.1944315886354756E-2</v>
      </c>
      <c r="G116" s="302">
        <v>5.2643346864258748E-2</v>
      </c>
      <c r="H116" s="302">
        <f t="shared" si="32"/>
        <v>6.4587662750613506E-2</v>
      </c>
      <c r="I116" s="303"/>
      <c r="J116" s="302">
        <v>9.2542068352391722E-3</v>
      </c>
      <c r="K116" s="302">
        <v>5.8576238559077891E-2</v>
      </c>
      <c r="L116" s="302">
        <f t="shared" si="33"/>
        <v>6.7830445394317068E-2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0.10747516935761085</v>
      </c>
      <c r="C117" s="302">
        <v>0.17964000430750446</v>
      </c>
      <c r="D117" s="302">
        <f t="shared" si="31"/>
        <v>0.2871151736651153</v>
      </c>
      <c r="E117" s="303"/>
      <c r="F117" s="302">
        <v>0.18024924168161177</v>
      </c>
      <c r="G117" s="302">
        <v>0.29668156552062258</v>
      </c>
      <c r="H117" s="302">
        <f t="shared" si="32"/>
        <v>0.47693080720223435</v>
      </c>
      <c r="I117" s="303"/>
      <c r="J117" s="302">
        <v>0.20223156239308579</v>
      </c>
      <c r="K117" s="302">
        <v>0.33189259273355937</v>
      </c>
      <c r="L117" s="302">
        <f t="shared" si="33"/>
        <v>0.53412415512664513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2.2802180161789675E-3</v>
      </c>
      <c r="C118" s="302">
        <v>9.508837997400027E-2</v>
      </c>
      <c r="D118" s="302">
        <f t="shared" si="31"/>
        <v>9.7368597990179231E-2</v>
      </c>
      <c r="E118" s="303"/>
      <c r="F118" s="302">
        <v>2.9108195380650628E-3</v>
      </c>
      <c r="G118" s="302">
        <v>0.11560020167798218</v>
      </c>
      <c r="H118" s="302">
        <f t="shared" si="32"/>
        <v>0.11851102121604724</v>
      </c>
      <c r="I118" s="303"/>
      <c r="J118" s="302">
        <v>4.6251951626316203E-3</v>
      </c>
      <c r="K118" s="302">
        <v>0.12693803109987684</v>
      </c>
      <c r="L118" s="302">
        <f t="shared" si="33"/>
        <v>0.13156322626250846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1.0164325889013682E-2</v>
      </c>
      <c r="C119" s="302">
        <v>2.8951504248381651E-2</v>
      </c>
      <c r="D119" s="302">
        <f t="shared" si="31"/>
        <v>3.9115830137395335E-2</v>
      </c>
      <c r="E119" s="303"/>
      <c r="F119" s="302">
        <v>1.4666742935140925E-2</v>
      </c>
      <c r="G119" s="302">
        <v>3.8305862526762539E-2</v>
      </c>
      <c r="H119" s="302">
        <f t="shared" si="32"/>
        <v>5.2972605461903466E-2</v>
      </c>
      <c r="I119" s="303"/>
      <c r="J119" s="302">
        <v>7.8772615349408728E-3</v>
      </c>
      <c r="K119" s="302">
        <v>2.4391286028283218E-2</v>
      </c>
      <c r="L119" s="302">
        <f t="shared" si="33"/>
        <v>3.2268547563224087E-2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0.44813974978491083</v>
      </c>
      <c r="C121" s="311">
        <f t="shared" ref="C121:D121" si="34">SUM(C111:C119)</f>
        <v>1.1008602502150902</v>
      </c>
      <c r="D121" s="311">
        <f t="shared" si="34"/>
        <v>1.5490000000000013</v>
      </c>
      <c r="E121" s="311"/>
      <c r="F121" s="311">
        <f t="shared" ref="F121:H121" si="35">SUM(F111:F119)</f>
        <v>0.71827879104171655</v>
      </c>
      <c r="G121" s="311">
        <f t="shared" si="35"/>
        <v>1.7387212089582837</v>
      </c>
      <c r="H121" s="311">
        <f t="shared" si="35"/>
        <v>2.4570000000000007</v>
      </c>
      <c r="I121" s="311"/>
      <c r="J121" s="311">
        <f t="shared" ref="J121:L121" si="36">SUM(J111:J119)</f>
        <v>0.67705658230859211</v>
      </c>
      <c r="K121" s="311">
        <f t="shared" si="36"/>
        <v>1.5789434176914032</v>
      </c>
      <c r="L121" s="311">
        <f t="shared" si="36"/>
        <v>2.2559999999999958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0.10338186741952803</v>
      </c>
      <c r="C128" s="302">
        <v>0.49741149165460569</v>
      </c>
      <c r="D128" s="302">
        <f>SUM(B128:C128)</f>
        <v>0.60079335907413367</v>
      </c>
      <c r="E128" s="303"/>
      <c r="F128" s="302">
        <v>0.13125128535102568</v>
      </c>
      <c r="G128" s="302">
        <v>0.62239421216937696</v>
      </c>
      <c r="H128" s="302">
        <f>SUM(F128:G128)</f>
        <v>0.75364549752040266</v>
      </c>
      <c r="I128" s="303"/>
      <c r="J128" s="302">
        <v>0.1843739208942696</v>
      </c>
      <c r="K128" s="302">
        <v>0.7203028284452776</v>
      </c>
      <c r="L128" s="302">
        <f>SUM(J128:K128)</f>
        <v>0.90467674933954723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0.15190971626738917</v>
      </c>
      <c r="C129" s="302">
        <v>0.35324792714815273</v>
      </c>
      <c r="D129" s="302">
        <f t="shared" ref="D129:D136" si="37">SUM(B129:C129)</f>
        <v>0.50515764341554192</v>
      </c>
      <c r="E129" s="303"/>
      <c r="F129" s="302">
        <v>0.21671151043093925</v>
      </c>
      <c r="G129" s="302">
        <v>0.60685086243892172</v>
      </c>
      <c r="H129" s="302">
        <f t="shared" ref="H129:H136" si="38">SUM(F129:G129)</f>
        <v>0.823562372869861</v>
      </c>
      <c r="I129" s="303"/>
      <c r="J129" s="302">
        <v>0.33160385121072611</v>
      </c>
      <c r="K129" s="302">
        <v>0.744763790547049</v>
      </c>
      <c r="L129" s="302">
        <f t="shared" ref="L129:L136" si="39">SUM(J129:K129)</f>
        <v>1.0763676417577752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0.19963727374596987</v>
      </c>
      <c r="C130" s="302">
        <v>0.28355473853191404</v>
      </c>
      <c r="D130" s="302">
        <f t="shared" si="37"/>
        <v>0.48319201227788389</v>
      </c>
      <c r="E130" s="303"/>
      <c r="F130" s="302">
        <v>0.25424496650201994</v>
      </c>
      <c r="G130" s="302">
        <v>0.46908080444932398</v>
      </c>
      <c r="H130" s="302">
        <f t="shared" si="38"/>
        <v>0.72332577095134387</v>
      </c>
      <c r="I130" s="303"/>
      <c r="J130" s="302">
        <v>0.30251418991238888</v>
      </c>
      <c r="K130" s="302">
        <v>0.46253226961760685</v>
      </c>
      <c r="L130" s="302">
        <f t="shared" si="39"/>
        <v>0.76504645952999573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0.28961741609538255</v>
      </c>
      <c r="C131" s="302">
        <v>0.12750352456961481</v>
      </c>
      <c r="D131" s="302">
        <f t="shared" si="37"/>
        <v>0.41712094066499739</v>
      </c>
      <c r="E131" s="303"/>
      <c r="F131" s="302">
        <v>0.30583052754017181</v>
      </c>
      <c r="G131" s="302">
        <v>0.21713782153488692</v>
      </c>
      <c r="H131" s="302">
        <f t="shared" si="38"/>
        <v>0.52296834907505874</v>
      </c>
      <c r="I131" s="303"/>
      <c r="J131" s="302">
        <v>0.25006663894881392</v>
      </c>
      <c r="K131" s="302">
        <v>0.27433244555333292</v>
      </c>
      <c r="L131" s="302">
        <f t="shared" si="39"/>
        <v>0.52439908450214689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9.9537890584260408E-2</v>
      </c>
      <c r="C132" s="302">
        <v>0.68460027369832521</v>
      </c>
      <c r="D132" s="302">
        <f t="shared" si="37"/>
        <v>0.78413816428258565</v>
      </c>
      <c r="E132" s="303"/>
      <c r="F132" s="302">
        <v>8.9633168609264083E-2</v>
      </c>
      <c r="G132" s="302">
        <v>0.50844896519208738</v>
      </c>
      <c r="H132" s="302">
        <f t="shared" si="38"/>
        <v>0.59808213380135145</v>
      </c>
      <c r="I132" s="303"/>
      <c r="J132" s="302">
        <v>0.24572806819598561</v>
      </c>
      <c r="K132" s="302">
        <v>0.49490255531221317</v>
      </c>
      <c r="L132" s="302">
        <f t="shared" si="39"/>
        <v>0.74063062350819875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6.5097380011483477E-2</v>
      </c>
      <c r="C133" s="302">
        <v>4.3284130214608557E-2</v>
      </c>
      <c r="D133" s="302">
        <f t="shared" si="37"/>
        <v>0.10838151022609203</v>
      </c>
      <c r="E133" s="303"/>
      <c r="F133" s="302">
        <v>4.88464034310283E-2</v>
      </c>
      <c r="G133" s="302">
        <v>6.4620278860310326E-2</v>
      </c>
      <c r="H133" s="302">
        <f t="shared" si="38"/>
        <v>0.11346668229133863</v>
      </c>
      <c r="I133" s="303"/>
      <c r="J133" s="302">
        <v>4.7385142323243146E-2</v>
      </c>
      <c r="K133" s="302">
        <v>7.6672449882235233E-2</v>
      </c>
      <c r="L133" s="302">
        <f t="shared" si="39"/>
        <v>0.12405759220547838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9.9224976586761535E-2</v>
      </c>
      <c r="C134" s="302">
        <v>0.13981904127014622</v>
      </c>
      <c r="D134" s="302">
        <f>SUM(B134:C134)</f>
        <v>0.23904401785690776</v>
      </c>
      <c r="E134" s="303"/>
      <c r="F134" s="302">
        <v>0.13518634628696274</v>
      </c>
      <c r="G134" s="302">
        <v>0.17892576792539153</v>
      </c>
      <c r="H134" s="302">
        <f t="shared" si="38"/>
        <v>0.3141121142123543</v>
      </c>
      <c r="I134" s="303"/>
      <c r="J134" s="302">
        <v>0.18027481413436638</v>
      </c>
      <c r="K134" s="302">
        <v>0.23446004672567164</v>
      </c>
      <c r="L134" s="302">
        <f t="shared" si="39"/>
        <v>0.41473486086003802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7.6143392532644669E-2</v>
      </c>
      <c r="C135" s="302">
        <v>1.0913713993760847</v>
      </c>
      <c r="D135" s="302">
        <f t="shared" si="37"/>
        <v>1.1675147919087294</v>
      </c>
      <c r="E135" s="303"/>
      <c r="F135" s="302">
        <v>6.7586420880476811E-2</v>
      </c>
      <c r="G135" s="302">
        <v>1.4659192003786643</v>
      </c>
      <c r="H135" s="302">
        <f t="shared" si="38"/>
        <v>1.5335056212591411</v>
      </c>
      <c r="I135" s="303"/>
      <c r="J135" s="302">
        <v>8.8867973059575722E-2</v>
      </c>
      <c r="K135" s="302">
        <v>1.8277267948456832</v>
      </c>
      <c r="L135" s="302">
        <f t="shared" si="39"/>
        <v>1.9165947679052588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0.10939333188257995</v>
      </c>
      <c r="C136" s="302">
        <v>0.65026422841055753</v>
      </c>
      <c r="D136" s="302">
        <f t="shared" si="37"/>
        <v>0.75965756029313747</v>
      </c>
      <c r="E136" s="303"/>
      <c r="F136" s="302">
        <v>8.06332058321306E-2</v>
      </c>
      <c r="G136" s="302">
        <v>0.88369825218702336</v>
      </c>
      <c r="H136" s="302">
        <f t="shared" si="38"/>
        <v>0.96433145801915399</v>
      </c>
      <c r="I136" s="303"/>
      <c r="J136" s="302">
        <v>6.0381412310386497E-2</v>
      </c>
      <c r="K136" s="302">
        <v>0.90211080808117894</v>
      </c>
      <c r="L136" s="302">
        <f t="shared" si="39"/>
        <v>0.96249222039156546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1.1939432451259995</v>
      </c>
      <c r="C138" s="311">
        <f t="shared" ref="C138" si="40">SUM(C128:C136)</f>
        <v>3.8710567548740094</v>
      </c>
      <c r="D138" s="311">
        <f>SUM(D128:D136)</f>
        <v>5.0650000000000084</v>
      </c>
      <c r="E138" s="311"/>
      <c r="F138" s="311">
        <f t="shared" ref="F138:H138" si="41">SUM(F128:F136)</f>
        <v>1.3299238348640192</v>
      </c>
      <c r="G138" s="311">
        <f t="shared" si="41"/>
        <v>5.017076165135987</v>
      </c>
      <c r="H138" s="311">
        <f t="shared" si="41"/>
        <v>6.3470000000000057</v>
      </c>
      <c r="I138" s="311"/>
      <c r="J138" s="311">
        <f t="shared" ref="J138:L138" si="42">SUM(J128:J136)</f>
        <v>1.6911960109897561</v>
      </c>
      <c r="K138" s="311">
        <f t="shared" si="42"/>
        <v>5.7378039890102492</v>
      </c>
      <c r="L138" s="311">
        <f t="shared" si="42"/>
        <v>7.4290000000000038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0.67404007545902644</v>
      </c>
      <c r="C145" s="302">
        <v>2.6824551502189813</v>
      </c>
      <c r="D145" s="302">
        <f>SUM(B145:C145)</f>
        <v>3.3564952256780076</v>
      </c>
      <c r="E145" s="303"/>
      <c r="F145" s="302">
        <v>1.3454869154816147</v>
      </c>
      <c r="G145" s="302">
        <v>4.3901922607523591</v>
      </c>
      <c r="H145" s="302">
        <f>SUM(F145:G145)</f>
        <v>5.7356791762339743</v>
      </c>
      <c r="I145" s="303"/>
      <c r="J145" s="302">
        <v>1.9681426214059727</v>
      </c>
      <c r="K145" s="302">
        <v>5.2245894758708094</v>
      </c>
      <c r="L145" s="302">
        <f>SUM(J145:K145)</f>
        <v>7.1927320972767816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0.67172716978714742</v>
      </c>
      <c r="C146" s="302">
        <v>3.3734975749804001</v>
      </c>
      <c r="D146" s="302">
        <f t="shared" ref="D146:D153" si="43">SUM(B146:C146)</f>
        <v>4.0452247447675473</v>
      </c>
      <c r="E146" s="303"/>
      <c r="F146" s="302">
        <v>1.1413262878236703</v>
      </c>
      <c r="G146" s="302">
        <v>5.7910029337331839</v>
      </c>
      <c r="H146" s="302">
        <f t="shared" ref="H146:H153" si="44">SUM(F146:G146)</f>
        <v>6.9323292215568539</v>
      </c>
      <c r="I146" s="303"/>
      <c r="J146" s="302">
        <v>1.7765883979161869</v>
      </c>
      <c r="K146" s="302">
        <v>8.1915262368470607</v>
      </c>
      <c r="L146" s="302">
        <f t="shared" ref="L146:L153" si="45">SUM(J146:K146)</f>
        <v>9.9681146347632481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0.56792345196212302</v>
      </c>
      <c r="C147" s="302">
        <v>1.6775978467826156</v>
      </c>
      <c r="D147" s="302">
        <f t="shared" si="43"/>
        <v>2.2455212987447384</v>
      </c>
      <c r="E147" s="303"/>
      <c r="F147" s="302">
        <v>0.85285354177637418</v>
      </c>
      <c r="G147" s="302">
        <v>2.793847724033315</v>
      </c>
      <c r="H147" s="302">
        <f t="shared" si="44"/>
        <v>3.6467012658096891</v>
      </c>
      <c r="I147" s="303"/>
      <c r="J147" s="302">
        <v>1.1870938557933113</v>
      </c>
      <c r="K147" s="302">
        <v>3.1088375482851651</v>
      </c>
      <c r="L147" s="302">
        <f t="shared" si="45"/>
        <v>4.2959314040784768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2.4660059272375405</v>
      </c>
      <c r="C148" s="302">
        <v>0.27598116026853309</v>
      </c>
      <c r="D148" s="302">
        <f t="shared" si="43"/>
        <v>2.7419870875060735</v>
      </c>
      <c r="E148" s="303"/>
      <c r="F148" s="302">
        <v>3.2059946680393923</v>
      </c>
      <c r="G148" s="302">
        <v>0.43603140034154636</v>
      </c>
      <c r="H148" s="302">
        <f t="shared" si="44"/>
        <v>3.6420260683809387</v>
      </c>
      <c r="I148" s="303"/>
      <c r="J148" s="302">
        <v>3.0590684997121631</v>
      </c>
      <c r="K148" s="302">
        <v>0.51254454132835858</v>
      </c>
      <c r="L148" s="302">
        <f t="shared" si="45"/>
        <v>3.5716130410405218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0.13438766219851964</v>
      </c>
      <c r="C149" s="302">
        <v>20.436281835413354</v>
      </c>
      <c r="D149" s="302">
        <f t="shared" si="43"/>
        <v>20.570669497611874</v>
      </c>
      <c r="E149" s="303"/>
      <c r="F149" s="302">
        <v>0.27132463717049266</v>
      </c>
      <c r="G149" s="302">
        <v>20.853524996392547</v>
      </c>
      <c r="H149" s="302">
        <f t="shared" si="44"/>
        <v>21.124849633563041</v>
      </c>
      <c r="I149" s="303"/>
      <c r="J149" s="302">
        <v>0.60748594715042292</v>
      </c>
      <c r="K149" s="302">
        <v>24.602999780762524</v>
      </c>
      <c r="L149" s="302">
        <f t="shared" si="45"/>
        <v>25.210485727912946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2.6868511112233959E-2</v>
      </c>
      <c r="C150" s="302">
        <v>5.4016644240221512E-2</v>
      </c>
      <c r="D150" s="302">
        <f t="shared" si="43"/>
        <v>8.0885155352455468E-2</v>
      </c>
      <c r="E150" s="303"/>
      <c r="F150" s="302">
        <v>4.325268176552037E-2</v>
      </c>
      <c r="G150" s="302">
        <v>8.9441137871854245E-2</v>
      </c>
      <c r="H150" s="302">
        <f t="shared" si="44"/>
        <v>0.13269381963737462</v>
      </c>
      <c r="I150" s="303"/>
      <c r="J150" s="302">
        <v>7.9852836086039283E-2</v>
      </c>
      <c r="K150" s="302">
        <v>0.11036482177795562</v>
      </c>
      <c r="L150" s="302">
        <f t="shared" si="45"/>
        <v>0.19021765786399492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0.38441383682423214</v>
      </c>
      <c r="C151" s="302">
        <v>0.32105343530662478</v>
      </c>
      <c r="D151" s="302">
        <f t="shared" si="43"/>
        <v>0.70546727213085691</v>
      </c>
      <c r="E151" s="303"/>
      <c r="F151" s="302">
        <v>0.47991661691992393</v>
      </c>
      <c r="G151" s="302">
        <v>0.46948324417833559</v>
      </c>
      <c r="H151" s="302">
        <f t="shared" si="44"/>
        <v>0.94939986109825947</v>
      </c>
      <c r="I151" s="303"/>
      <c r="J151" s="302">
        <v>0.65084384041040577</v>
      </c>
      <c r="K151" s="302">
        <v>0.63978457436001701</v>
      </c>
      <c r="L151" s="302">
        <f t="shared" si="45"/>
        <v>1.2906284147704228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2.9662835668184263E-2</v>
      </c>
      <c r="C152" s="302">
        <v>3.2193191147595606</v>
      </c>
      <c r="D152" s="302">
        <f t="shared" si="43"/>
        <v>3.2489819504277446</v>
      </c>
      <c r="E152" s="303"/>
      <c r="F152" s="302">
        <v>3.4316034124776504E-2</v>
      </c>
      <c r="G152" s="302">
        <v>3.7602515402296675</v>
      </c>
      <c r="H152" s="302">
        <f t="shared" si="44"/>
        <v>3.7945675743544438</v>
      </c>
      <c r="I152" s="303"/>
      <c r="J152" s="302">
        <v>5.3914345087154827E-2</v>
      </c>
      <c r="K152" s="302">
        <v>5.0991781625862966</v>
      </c>
      <c r="L152" s="302">
        <f t="shared" si="45"/>
        <v>5.1530925076734517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0.14057128893969664</v>
      </c>
      <c r="C153" s="302">
        <v>1.9701964788410242</v>
      </c>
      <c r="D153" s="302">
        <f t="shared" si="43"/>
        <v>2.1107677677807208</v>
      </c>
      <c r="E153" s="303"/>
      <c r="F153" s="302">
        <v>0.16720971178455848</v>
      </c>
      <c r="G153" s="302">
        <v>2.2625436675809425</v>
      </c>
      <c r="H153" s="302">
        <f t="shared" si="44"/>
        <v>2.4297533793655011</v>
      </c>
      <c r="I153" s="303"/>
      <c r="J153" s="302">
        <v>0.20413165935283314</v>
      </c>
      <c r="K153" s="302">
        <v>2.377052855267376</v>
      </c>
      <c r="L153" s="302">
        <f t="shared" si="45"/>
        <v>2.581184514620209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5.095600759188704</v>
      </c>
      <c r="C155" s="311">
        <f t="shared" ref="C155:D155" si="46">SUM(C145:C153)</f>
        <v>34.010399240811317</v>
      </c>
      <c r="D155" s="311">
        <f t="shared" si="46"/>
        <v>39.106000000000016</v>
      </c>
      <c r="E155" s="311"/>
      <c r="F155" s="311">
        <f t="shared" ref="F155:H155" si="47">SUM(F145:F153)</f>
        <v>7.5416810948863224</v>
      </c>
      <c r="G155" s="311">
        <f t="shared" si="47"/>
        <v>40.846318905113748</v>
      </c>
      <c r="H155" s="311">
        <f t="shared" si="47"/>
        <v>48.388000000000076</v>
      </c>
      <c r="I155" s="311"/>
      <c r="J155" s="311">
        <f t="shared" ref="J155:L155" si="48">SUM(J145:J153)</f>
        <v>9.587122002914489</v>
      </c>
      <c r="K155" s="311">
        <f t="shared" si="48"/>
        <v>49.866877997085567</v>
      </c>
      <c r="L155" s="311">
        <f t="shared" si="48"/>
        <v>59.454000000000057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3.2004844570369722</v>
      </c>
      <c r="C162" s="302">
        <v>7.3777552282274943</v>
      </c>
      <c r="D162" s="302">
        <f>SUM(B162:C162)</f>
        <v>10.578239685264467</v>
      </c>
      <c r="E162" s="303"/>
      <c r="F162" s="302">
        <v>4.5776846325282534</v>
      </c>
      <c r="G162" s="302">
        <v>8.7882557391699656</v>
      </c>
      <c r="H162" s="302">
        <f>SUM(F162:G162)</f>
        <v>13.365940371698219</v>
      </c>
      <c r="I162" s="303"/>
      <c r="J162" s="302">
        <v>4.9261743702058727</v>
      </c>
      <c r="K162" s="302">
        <v>9.7903752074733479</v>
      </c>
      <c r="L162" s="302">
        <f>SUM(J162:K162)</f>
        <v>14.716549577679221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2.257094716623476</v>
      </c>
      <c r="C163" s="302">
        <v>3.8968494920470444</v>
      </c>
      <c r="D163" s="302">
        <f t="shared" ref="D163:D170" si="49">SUM(B163:C163)</f>
        <v>6.1539442086705201</v>
      </c>
      <c r="E163" s="303"/>
      <c r="F163" s="302">
        <v>3.3108368812403643</v>
      </c>
      <c r="G163" s="302">
        <v>5.1718089988999205</v>
      </c>
      <c r="H163" s="302">
        <f t="shared" ref="H163:H170" si="50">SUM(F163:G163)</f>
        <v>8.4826458801402858</v>
      </c>
      <c r="I163" s="303"/>
      <c r="J163" s="302">
        <v>4.4060664206264963</v>
      </c>
      <c r="K163" s="302">
        <v>6.4539054497093327</v>
      </c>
      <c r="L163" s="302">
        <f t="shared" ref="L163:L170" si="51">SUM(J163:K163)</f>
        <v>10.85997187033583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2.5522949629717275</v>
      </c>
      <c r="C164" s="302">
        <v>4.1356054658528629</v>
      </c>
      <c r="D164" s="302">
        <f t="shared" si="49"/>
        <v>6.6879004288245909</v>
      </c>
      <c r="E164" s="303"/>
      <c r="F164" s="302">
        <v>3.2123056095518279</v>
      </c>
      <c r="G164" s="302">
        <v>4.834536826915377</v>
      </c>
      <c r="H164" s="302">
        <f t="shared" si="50"/>
        <v>8.0468424364672053</v>
      </c>
      <c r="I164" s="303"/>
      <c r="J164" s="302">
        <v>3.6304711211671412</v>
      </c>
      <c r="K164" s="302">
        <v>4.8304542297563575</v>
      </c>
      <c r="L164" s="302">
        <f t="shared" si="51"/>
        <v>8.4609253509234996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5.1831385269903123</v>
      </c>
      <c r="C165" s="302">
        <v>2.6530423379311019</v>
      </c>
      <c r="D165" s="302">
        <f t="shared" si="49"/>
        <v>7.8361808649214142</v>
      </c>
      <c r="E165" s="303"/>
      <c r="F165" s="302">
        <v>5.2357870244574238</v>
      </c>
      <c r="G165" s="302">
        <v>2.8909768607739292</v>
      </c>
      <c r="H165" s="302">
        <f t="shared" si="50"/>
        <v>8.1267638852313535</v>
      </c>
      <c r="I165" s="303"/>
      <c r="J165" s="302">
        <v>6.0632288313587175</v>
      </c>
      <c r="K165" s="302">
        <v>3.3929212567505869</v>
      </c>
      <c r="L165" s="302">
        <f t="shared" si="51"/>
        <v>9.4561500881093039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0.99098303756414463</v>
      </c>
      <c r="C166" s="302">
        <v>9.1627599209077353</v>
      </c>
      <c r="D166" s="302">
        <f t="shared" si="49"/>
        <v>10.153742958471881</v>
      </c>
      <c r="E166" s="303"/>
      <c r="F166" s="302">
        <v>1.033810085825587</v>
      </c>
      <c r="G166" s="302">
        <v>7.364760866013504</v>
      </c>
      <c r="H166" s="302">
        <f t="shared" si="50"/>
        <v>8.3985709518390905</v>
      </c>
      <c r="I166" s="303"/>
      <c r="J166" s="302">
        <v>1.0177537281037736</v>
      </c>
      <c r="K166" s="302">
        <v>7.0796615738424356</v>
      </c>
      <c r="L166" s="302">
        <f t="shared" si="51"/>
        <v>8.0974153019462101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0.52560487115260168</v>
      </c>
      <c r="C167" s="302">
        <v>0.19189534441864825</v>
      </c>
      <c r="D167" s="302">
        <f t="shared" si="49"/>
        <v>0.71750021557124999</v>
      </c>
      <c r="E167" s="303"/>
      <c r="F167" s="302">
        <v>0.53585185258903112</v>
      </c>
      <c r="G167" s="302">
        <v>0.21522499314873728</v>
      </c>
      <c r="H167" s="302">
        <f t="shared" si="50"/>
        <v>0.75107684573776834</v>
      </c>
      <c r="I167" s="303"/>
      <c r="J167" s="302">
        <v>0.65499299900324892</v>
      </c>
      <c r="K167" s="302">
        <v>0.28114386779379852</v>
      </c>
      <c r="L167" s="302">
        <f t="shared" si="51"/>
        <v>0.93613686679704744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22.759386617889003</v>
      </c>
      <c r="C168" s="302">
        <v>11.747572773330033</v>
      </c>
      <c r="D168" s="302">
        <f t="shared" si="49"/>
        <v>34.506959391219034</v>
      </c>
      <c r="E168" s="303"/>
      <c r="F168" s="302">
        <v>21.050085449333423</v>
      </c>
      <c r="G168" s="302">
        <v>11.454761874801667</v>
      </c>
      <c r="H168" s="302">
        <f t="shared" si="50"/>
        <v>32.504847324135092</v>
      </c>
      <c r="I168" s="303"/>
      <c r="J168" s="302">
        <v>17.673842660192779</v>
      </c>
      <c r="K168" s="302">
        <v>10.936543316612315</v>
      </c>
      <c r="L168" s="302">
        <f t="shared" si="51"/>
        <v>28.610385976805095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0.93648459423027464</v>
      </c>
      <c r="C169" s="302">
        <v>4.1125877553473895</v>
      </c>
      <c r="D169" s="302">
        <f t="shared" si="49"/>
        <v>5.0490723495776644</v>
      </c>
      <c r="E169" s="303"/>
      <c r="F169" s="302">
        <v>0.81710646713914448</v>
      </c>
      <c r="G169" s="302">
        <v>3.4239895741856792</v>
      </c>
      <c r="H169" s="302">
        <f t="shared" si="50"/>
        <v>4.2410960413248233</v>
      </c>
      <c r="I169" s="303"/>
      <c r="J169" s="302">
        <v>1.2205182153851835</v>
      </c>
      <c r="K169" s="302">
        <v>3.5843547247879695</v>
      </c>
      <c r="L169" s="302">
        <f t="shared" si="51"/>
        <v>4.8048729401731531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3.4852754080357271</v>
      </c>
      <c r="C170" s="302">
        <v>5.2681844894433487</v>
      </c>
      <c r="D170" s="302">
        <f t="shared" si="49"/>
        <v>8.7534598974790754</v>
      </c>
      <c r="E170" s="303"/>
      <c r="F170" s="302">
        <v>2.9149179202073703</v>
      </c>
      <c r="G170" s="302">
        <v>4.2382983432187444</v>
      </c>
      <c r="H170" s="302">
        <f t="shared" si="50"/>
        <v>7.1532162634261152</v>
      </c>
      <c r="I170" s="303"/>
      <c r="J170" s="302">
        <v>2.9397834612105922</v>
      </c>
      <c r="K170" s="302">
        <v>3.3398085660200927</v>
      </c>
      <c r="L170" s="302">
        <f t="shared" si="51"/>
        <v>6.2795920272306844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41.890747192494231</v>
      </c>
      <c r="C172" s="311">
        <f t="shared" ref="C172:D172" si="52">SUM(C162:C170)</f>
        <v>48.54625280750566</v>
      </c>
      <c r="D172" s="311">
        <f t="shared" si="52"/>
        <v>90.436999999999898</v>
      </c>
      <c r="E172" s="311"/>
      <c r="F172" s="311">
        <f t="shared" ref="F172:H172" si="53">SUM(F162:F170)</f>
        <v>42.688385922872428</v>
      </c>
      <c r="G172" s="311">
        <f t="shared" si="53"/>
        <v>48.382614077127528</v>
      </c>
      <c r="H172" s="311">
        <f t="shared" si="53"/>
        <v>91.070999999999955</v>
      </c>
      <c r="I172" s="311"/>
      <c r="J172" s="311">
        <f t="shared" ref="J172:L172" si="54">SUM(J162:J170)</f>
        <v>42.532831807253807</v>
      </c>
      <c r="K172" s="311">
        <f t="shared" si="54"/>
        <v>49.689168192746237</v>
      </c>
      <c r="L172" s="311">
        <f t="shared" si="54"/>
        <v>92.222000000000037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0.52351413967597371</v>
      </c>
      <c r="C179" s="302">
        <v>2.1905400403660296</v>
      </c>
      <c r="D179" s="302">
        <f>SUM(B179:C179)</f>
        <v>2.7140541800420035</v>
      </c>
      <c r="E179" s="303"/>
      <c r="F179" s="302">
        <v>0.69874524789280235</v>
      </c>
      <c r="G179" s="302">
        <v>2.5292258137126202</v>
      </c>
      <c r="H179" s="302">
        <f>SUM(F179:G179)</f>
        <v>3.2279710616054227</v>
      </c>
      <c r="I179" s="303"/>
      <c r="J179" s="302">
        <v>0.9396071621262656</v>
      </c>
      <c r="K179" s="302">
        <v>2.76581701870855</v>
      </c>
      <c r="L179" s="302">
        <f>SUM(J179:K179)</f>
        <v>3.7054241808348154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0.33849035314503084</v>
      </c>
      <c r="C180" s="302">
        <v>1.6012065478388253</v>
      </c>
      <c r="D180" s="302">
        <f t="shared" ref="D180:D187" si="55">SUM(B180:C180)</f>
        <v>1.9396969009838561</v>
      </c>
      <c r="E180" s="303"/>
      <c r="F180" s="302">
        <v>0.53755429435492708</v>
      </c>
      <c r="G180" s="302">
        <v>2.0495088217610964</v>
      </c>
      <c r="H180" s="302">
        <f t="shared" ref="H180:H187" si="56">SUM(F180:G180)</f>
        <v>2.5870631161160236</v>
      </c>
      <c r="I180" s="303"/>
      <c r="J180" s="302">
        <v>0.72662603709725793</v>
      </c>
      <c r="K180" s="302">
        <v>2.6198805320569702</v>
      </c>
      <c r="L180" s="302">
        <f t="shared" ref="L180:L187" si="57">SUM(J180:K180)</f>
        <v>3.3465065691542284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0.4169926520542695</v>
      </c>
      <c r="C181" s="302">
        <v>1.7284978248436551</v>
      </c>
      <c r="D181" s="302">
        <f t="shared" si="55"/>
        <v>2.1454904768979244</v>
      </c>
      <c r="E181" s="303"/>
      <c r="F181" s="302">
        <v>0.56547998198151206</v>
      </c>
      <c r="G181" s="302">
        <v>2.0266688593102082</v>
      </c>
      <c r="H181" s="302">
        <f t="shared" si="56"/>
        <v>2.5921488412917202</v>
      </c>
      <c r="I181" s="303"/>
      <c r="J181" s="302">
        <v>0.65806165411277995</v>
      </c>
      <c r="K181" s="302">
        <v>2.0385775765086005</v>
      </c>
      <c r="L181" s="302">
        <f t="shared" si="57"/>
        <v>2.6966392306213804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2.0942368959167443</v>
      </c>
      <c r="C182" s="302">
        <v>1.5534579328288221</v>
      </c>
      <c r="D182" s="302">
        <f t="shared" si="55"/>
        <v>3.6476948287455664</v>
      </c>
      <c r="E182" s="303"/>
      <c r="F182" s="302">
        <v>2.5038897198996852</v>
      </c>
      <c r="G182" s="302">
        <v>1.8068473619663372</v>
      </c>
      <c r="H182" s="302">
        <f t="shared" si="56"/>
        <v>4.3107370818660229</v>
      </c>
      <c r="I182" s="303"/>
      <c r="J182" s="302">
        <v>2.3951950757202956</v>
      </c>
      <c r="K182" s="302">
        <v>1.9708387402059797</v>
      </c>
      <c r="L182" s="302">
        <f t="shared" si="57"/>
        <v>4.3660338159262757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6.1236676743891098E-2</v>
      </c>
      <c r="C183" s="302">
        <v>2.2394262980763009</v>
      </c>
      <c r="D183" s="302">
        <f t="shared" si="55"/>
        <v>2.3006629748201921</v>
      </c>
      <c r="E183" s="303"/>
      <c r="F183" s="302">
        <v>6.808885189483721E-2</v>
      </c>
      <c r="G183" s="302">
        <v>1.8502114189635583</v>
      </c>
      <c r="H183" s="302">
        <f t="shared" si="56"/>
        <v>1.9183002708583956</v>
      </c>
      <c r="I183" s="303"/>
      <c r="J183" s="302">
        <v>0.16254229700762304</v>
      </c>
      <c r="K183" s="302">
        <v>1.7280324753797933</v>
      </c>
      <c r="L183" s="302">
        <f t="shared" si="57"/>
        <v>1.8905747723874164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0.72730782934266391</v>
      </c>
      <c r="C184" s="302">
        <v>0.80512324020089776</v>
      </c>
      <c r="D184" s="302">
        <f t="shared" si="55"/>
        <v>1.5324310695435617</v>
      </c>
      <c r="E184" s="303"/>
      <c r="F184" s="302">
        <v>0.80827707094628298</v>
      </c>
      <c r="G184" s="302">
        <v>0.89306829720871583</v>
      </c>
      <c r="H184" s="302">
        <f t="shared" si="56"/>
        <v>1.7013453681549988</v>
      </c>
      <c r="I184" s="303"/>
      <c r="J184" s="302">
        <v>0.88606867602976636</v>
      </c>
      <c r="K184" s="302">
        <v>1.0282044738015099</v>
      </c>
      <c r="L184" s="302">
        <f t="shared" si="57"/>
        <v>1.9142731498312764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0.51455232168117981</v>
      </c>
      <c r="C185" s="302">
        <v>0.62607568790227719</v>
      </c>
      <c r="D185" s="302">
        <f t="shared" si="55"/>
        <v>1.1406280095834571</v>
      </c>
      <c r="E185" s="303"/>
      <c r="F185" s="302">
        <v>0.61274607045636853</v>
      </c>
      <c r="G185" s="302">
        <v>0.64147129796672175</v>
      </c>
      <c r="H185" s="302">
        <f t="shared" si="56"/>
        <v>1.2542173684230904</v>
      </c>
      <c r="I185" s="303"/>
      <c r="J185" s="302">
        <v>0.76374856135714964</v>
      </c>
      <c r="K185" s="302">
        <v>0.8463883767044299</v>
      </c>
      <c r="L185" s="302">
        <f t="shared" si="57"/>
        <v>1.6101369380615795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0.45277667927016318</v>
      </c>
      <c r="C186" s="302">
        <v>8.6177122702145077</v>
      </c>
      <c r="D186" s="302">
        <f t="shared" si="55"/>
        <v>9.0704889494846714</v>
      </c>
      <c r="E186" s="303"/>
      <c r="F186" s="302">
        <v>0.43435831067882147</v>
      </c>
      <c r="G186" s="302">
        <v>8.1997123876542677</v>
      </c>
      <c r="H186" s="302">
        <f t="shared" si="56"/>
        <v>8.6340706983330886</v>
      </c>
      <c r="I186" s="303"/>
      <c r="J186" s="302">
        <v>0.80555537177018588</v>
      </c>
      <c r="K186" s="302">
        <v>8.4080085995935736</v>
      </c>
      <c r="L186" s="302">
        <f t="shared" si="57"/>
        <v>9.2135639713637598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0.98262409700057862</v>
      </c>
      <c r="C187" s="302">
        <v>4.1522285128981906</v>
      </c>
      <c r="D187" s="302">
        <f t="shared" si="55"/>
        <v>5.1348526098987692</v>
      </c>
      <c r="E187" s="303"/>
      <c r="F187" s="302">
        <v>1.0007770056707896</v>
      </c>
      <c r="G187" s="302">
        <v>3.1983691876804525</v>
      </c>
      <c r="H187" s="302">
        <f t="shared" si="56"/>
        <v>4.1991461933512424</v>
      </c>
      <c r="I187" s="303"/>
      <c r="J187" s="302">
        <v>1.0453564285312824</v>
      </c>
      <c r="K187" s="302">
        <v>2.5794909432880604</v>
      </c>
      <c r="L187" s="302">
        <f t="shared" si="57"/>
        <v>3.6248473718193428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6.1117316448304946</v>
      </c>
      <c r="C189" s="311">
        <f t="shared" ref="C189:D189" si="58">SUM(C179:C187)</f>
        <v>23.514268355169506</v>
      </c>
      <c r="D189" s="311">
        <f t="shared" si="58"/>
        <v>29.626000000000001</v>
      </c>
      <c r="E189" s="311"/>
      <c r="F189" s="311">
        <f t="shared" ref="F189:H189" si="59">SUM(F179:F187)</f>
        <v>7.2299165537760262</v>
      </c>
      <c r="G189" s="311">
        <f t="shared" si="59"/>
        <v>23.195083446223979</v>
      </c>
      <c r="H189" s="311">
        <f t="shared" si="59"/>
        <v>30.425000000000008</v>
      </c>
      <c r="I189" s="311"/>
      <c r="J189" s="311">
        <f t="shared" ref="J189:L189" si="60">SUM(J179:J187)</f>
        <v>8.3827612637526059</v>
      </c>
      <c r="K189" s="311">
        <f t="shared" si="60"/>
        <v>23.985238736247471</v>
      </c>
      <c r="L189" s="311">
        <f t="shared" si="60"/>
        <v>32.368000000000073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2.6613121267808473</v>
      </c>
      <c r="C196" s="302">
        <v>4.0682657776871762</v>
      </c>
      <c r="D196" s="302">
        <f>SUM(B196:C196)</f>
        <v>6.7295779044680231</v>
      </c>
      <c r="E196" s="303"/>
      <c r="F196" s="302">
        <v>3.4586743201333801</v>
      </c>
      <c r="G196" s="302">
        <v>4.5875392216339339</v>
      </c>
      <c r="H196" s="302">
        <f>SUM(F196:G196)</f>
        <v>8.0462135417673135</v>
      </c>
      <c r="I196" s="303"/>
      <c r="J196" s="302">
        <v>4.6057284868258987</v>
      </c>
      <c r="K196" s="302">
        <v>6.5271869510081748</v>
      </c>
      <c r="L196" s="302">
        <f>SUM(J196:K196)</f>
        <v>11.132915437834074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0.58922139576242771</v>
      </c>
      <c r="C197" s="302">
        <v>0.84536548773537712</v>
      </c>
      <c r="D197" s="302">
        <f t="shared" ref="D197:D204" si="61">SUM(B197:C197)</f>
        <v>1.4345868834978048</v>
      </c>
      <c r="E197" s="303"/>
      <c r="F197" s="302">
        <v>0.86211310298181887</v>
      </c>
      <c r="G197" s="302">
        <v>1.1733746689219511</v>
      </c>
      <c r="H197" s="302">
        <f t="shared" ref="H197:H204" si="62">SUM(F197:G197)</f>
        <v>2.0354877719037701</v>
      </c>
      <c r="I197" s="303"/>
      <c r="J197" s="302">
        <v>1.0591774839686503</v>
      </c>
      <c r="K197" s="302">
        <v>1.4546148927765192</v>
      </c>
      <c r="L197" s="302">
        <f t="shared" ref="L197:L204" si="63">SUM(J197:K197)</f>
        <v>2.5137923767451698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0.6868386679508014</v>
      </c>
      <c r="C198" s="302">
        <v>0.67070418729350967</v>
      </c>
      <c r="D198" s="302">
        <f t="shared" si="61"/>
        <v>1.357542855244311</v>
      </c>
      <c r="E198" s="303"/>
      <c r="F198" s="302">
        <v>0.94240001214827751</v>
      </c>
      <c r="G198" s="302">
        <v>0.88179290183990111</v>
      </c>
      <c r="H198" s="302">
        <f t="shared" si="62"/>
        <v>1.8241929139881785</v>
      </c>
      <c r="I198" s="303"/>
      <c r="J198" s="302">
        <v>1.2370538408406955</v>
      </c>
      <c r="K198" s="302">
        <v>0.92729703344199976</v>
      </c>
      <c r="L198" s="302">
        <f t="shared" si="63"/>
        <v>2.1643508742826953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1.6142954281934958</v>
      </c>
      <c r="C199" s="302">
        <v>0.7911619722110832</v>
      </c>
      <c r="D199" s="302">
        <f t="shared" si="61"/>
        <v>2.405457400404579</v>
      </c>
      <c r="E199" s="303"/>
      <c r="F199" s="302">
        <v>1.909669526750144</v>
      </c>
      <c r="G199" s="302">
        <v>0.88382651182074878</v>
      </c>
      <c r="H199" s="302">
        <f t="shared" si="62"/>
        <v>2.7934960385708929</v>
      </c>
      <c r="I199" s="303"/>
      <c r="J199" s="302">
        <v>2.3884639877180316</v>
      </c>
      <c r="K199" s="302">
        <v>1.3100772337556894</v>
      </c>
      <c r="L199" s="302">
        <f t="shared" si="63"/>
        <v>3.6985412214737208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1.8792359582358993</v>
      </c>
      <c r="C200" s="302">
        <v>3.1105102652180068</v>
      </c>
      <c r="D200" s="302">
        <f t="shared" si="61"/>
        <v>4.9897462234539063</v>
      </c>
      <c r="E200" s="303"/>
      <c r="F200" s="302">
        <v>2.0603873315298942</v>
      </c>
      <c r="G200" s="302">
        <v>2.8761436173547081</v>
      </c>
      <c r="H200" s="302">
        <f t="shared" si="62"/>
        <v>4.9365309488846023</v>
      </c>
      <c r="I200" s="303"/>
      <c r="J200" s="302">
        <v>2.2703698558044381</v>
      </c>
      <c r="K200" s="302">
        <v>2.6559981709245712</v>
      </c>
      <c r="L200" s="302">
        <f t="shared" si="63"/>
        <v>4.9263680267290093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1.4700950328389653</v>
      </c>
      <c r="C201" s="302">
        <v>0.35102357726012323</v>
      </c>
      <c r="D201" s="302">
        <f t="shared" si="61"/>
        <v>1.8211186100990884</v>
      </c>
      <c r="E201" s="303"/>
      <c r="F201" s="302">
        <v>1.6376996453454651</v>
      </c>
      <c r="G201" s="302">
        <v>0.48168403774616159</v>
      </c>
      <c r="H201" s="302">
        <f t="shared" si="62"/>
        <v>2.1193836830916268</v>
      </c>
      <c r="I201" s="303"/>
      <c r="J201" s="302">
        <v>2.165780328176715</v>
      </c>
      <c r="K201" s="302">
        <v>0.57908178668886512</v>
      </c>
      <c r="L201" s="302">
        <f t="shared" si="63"/>
        <v>2.7448621148655801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2.2793667053677229</v>
      </c>
      <c r="C202" s="302">
        <v>1.6993306619856423</v>
      </c>
      <c r="D202" s="302">
        <f t="shared" si="61"/>
        <v>3.978697367353365</v>
      </c>
      <c r="E202" s="303"/>
      <c r="F202" s="302">
        <v>2.806465641486835</v>
      </c>
      <c r="G202" s="302">
        <v>2.0428341569357533</v>
      </c>
      <c r="H202" s="302">
        <f t="shared" si="62"/>
        <v>4.8492997984225887</v>
      </c>
      <c r="I202" s="303"/>
      <c r="J202" s="302">
        <v>3.8042588254760266</v>
      </c>
      <c r="K202" s="302">
        <v>2.6612081208387308</v>
      </c>
      <c r="L202" s="302">
        <f t="shared" si="63"/>
        <v>6.4654669463147574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0.22545699341679409</v>
      </c>
      <c r="C203" s="302">
        <v>0.83072820430957273</v>
      </c>
      <c r="D203" s="302">
        <f t="shared" si="61"/>
        <v>1.0561851977263668</v>
      </c>
      <c r="E203" s="303"/>
      <c r="F203" s="302">
        <v>0.22470607053862254</v>
      </c>
      <c r="G203" s="302">
        <v>1.1509545082167951</v>
      </c>
      <c r="H203" s="302">
        <f t="shared" si="62"/>
        <v>1.3756605787554177</v>
      </c>
      <c r="I203" s="303"/>
      <c r="J203" s="302">
        <v>0.68165782583184642</v>
      </c>
      <c r="K203" s="302">
        <v>1.6612256875117268</v>
      </c>
      <c r="L203" s="302">
        <f t="shared" si="63"/>
        <v>2.3428835133435735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9.8185606365114317</v>
      </c>
      <c r="C204" s="302">
        <v>5.7535269212410673</v>
      </c>
      <c r="D204" s="302">
        <f t="shared" si="61"/>
        <v>15.5720875577525</v>
      </c>
      <c r="E204" s="303"/>
      <c r="F204" s="302">
        <v>11.682151944887606</v>
      </c>
      <c r="G204" s="302">
        <v>7.5705827797279861</v>
      </c>
      <c r="H204" s="302">
        <f t="shared" si="62"/>
        <v>19.252734724615593</v>
      </c>
      <c r="I204" s="303"/>
      <c r="J204" s="302">
        <v>12.933526434317574</v>
      </c>
      <c r="K204" s="302">
        <v>8.493293054093801</v>
      </c>
      <c r="L204" s="302">
        <f t="shared" si="63"/>
        <v>21.426819488411375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21.224382945058387</v>
      </c>
      <c r="C206" s="311">
        <f t="shared" ref="C206:D206" si="64">SUM(C196:C204)</f>
        <v>18.120617054941558</v>
      </c>
      <c r="D206" s="311">
        <f t="shared" si="64"/>
        <v>39.344999999999942</v>
      </c>
      <c r="E206" s="311"/>
      <c r="F206" s="311">
        <f t="shared" ref="F206:H206" si="65">SUM(F196:F204)</f>
        <v>25.584267595802043</v>
      </c>
      <c r="G206" s="311">
        <f t="shared" si="65"/>
        <v>21.64873240419794</v>
      </c>
      <c r="H206" s="311">
        <f t="shared" si="65"/>
        <v>47.232999999999983</v>
      </c>
      <c r="I206" s="311"/>
      <c r="J206" s="311">
        <f t="shared" ref="J206:L206" si="66">SUM(J196:J204)</f>
        <v>31.146017068959875</v>
      </c>
      <c r="K206" s="311">
        <f t="shared" si="66"/>
        <v>26.269982931040079</v>
      </c>
      <c r="L206" s="311">
        <f t="shared" si="66"/>
        <v>57.415999999999954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0.20480635289714474</v>
      </c>
      <c r="C213" s="302">
        <v>0.49386063709470884</v>
      </c>
      <c r="D213" s="302">
        <f>SUM(B213:C213)</f>
        <v>0.69866698999185362</v>
      </c>
      <c r="E213" s="303"/>
      <c r="F213" s="302">
        <v>0.38188762664115578</v>
      </c>
      <c r="G213" s="302">
        <v>0.75433441276377111</v>
      </c>
      <c r="H213" s="302">
        <f>SUM(F213:G213)</f>
        <v>1.1362220394049269</v>
      </c>
      <c r="I213" s="303"/>
      <c r="J213" s="302">
        <v>0.38040404657818599</v>
      </c>
      <c r="K213" s="302">
        <v>0.7996590167803731</v>
      </c>
      <c r="L213" s="302">
        <f>SUM(J213:K213)</f>
        <v>1.1800630633585592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0.37833857570004137</v>
      </c>
      <c r="C214" s="302">
        <v>0.63440610509589646</v>
      </c>
      <c r="D214" s="302">
        <f t="shared" ref="D214:D221" si="67">SUM(B214:C214)</f>
        <v>1.0127446807959379</v>
      </c>
      <c r="E214" s="303"/>
      <c r="F214" s="302">
        <v>0.71353818456386398</v>
      </c>
      <c r="G214" s="302">
        <v>1.0524082086932727</v>
      </c>
      <c r="H214" s="302">
        <f t="shared" ref="H214:H221" si="68">SUM(F214:G214)</f>
        <v>1.7659463932571366</v>
      </c>
      <c r="I214" s="303"/>
      <c r="J214" s="302">
        <v>0.75335141668622052</v>
      </c>
      <c r="K214" s="302">
        <v>1.1239190599915854</v>
      </c>
      <c r="L214" s="302">
        <f t="shared" ref="L214:L221" si="69">SUM(J214:K214)</f>
        <v>1.8772704766778059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0.67542364002356148</v>
      </c>
      <c r="C215" s="302">
        <v>0.64389523762701695</v>
      </c>
      <c r="D215" s="302">
        <f t="shared" si="67"/>
        <v>1.3193188776505784</v>
      </c>
      <c r="E215" s="303"/>
      <c r="F215" s="302">
        <v>1.1931388764200461</v>
      </c>
      <c r="G215" s="302">
        <v>0.86361129395025482</v>
      </c>
      <c r="H215" s="302">
        <f t="shared" si="68"/>
        <v>2.0567501703703011</v>
      </c>
      <c r="I215" s="303"/>
      <c r="J215" s="302">
        <v>1.1367198807390877</v>
      </c>
      <c r="K215" s="302">
        <v>0.7597271178088757</v>
      </c>
      <c r="L215" s="302">
        <f t="shared" si="69"/>
        <v>1.8964469985479635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0.37069161511990295</v>
      </c>
      <c r="C216" s="302">
        <v>0.10908789027445749</v>
      </c>
      <c r="D216" s="302">
        <f t="shared" si="67"/>
        <v>0.47977950539436043</v>
      </c>
      <c r="E216" s="303"/>
      <c r="F216" s="302">
        <v>0.50649323081301445</v>
      </c>
      <c r="G216" s="302">
        <v>0.19360369755836054</v>
      </c>
      <c r="H216" s="302">
        <f t="shared" si="68"/>
        <v>0.70009692837137494</v>
      </c>
      <c r="I216" s="303"/>
      <c r="J216" s="302">
        <v>0.31241808036216101</v>
      </c>
      <c r="K216" s="302">
        <v>0.15073371891393356</v>
      </c>
      <c r="L216" s="302">
        <f t="shared" si="69"/>
        <v>0.46315179927609457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8.2737285575773187E-2</v>
      </c>
      <c r="C217" s="302">
        <v>0.53468326848406067</v>
      </c>
      <c r="D217" s="302">
        <f t="shared" si="67"/>
        <v>0.61742055405983387</v>
      </c>
      <c r="E217" s="303"/>
      <c r="F217" s="302">
        <v>0.13733332407753784</v>
      </c>
      <c r="G217" s="302">
        <v>0.55855306024549367</v>
      </c>
      <c r="H217" s="302">
        <f t="shared" si="68"/>
        <v>0.69588638432303151</v>
      </c>
      <c r="I217" s="303"/>
      <c r="J217" s="302">
        <v>0.18180793929276315</v>
      </c>
      <c r="K217" s="302">
        <v>0.45141412057044816</v>
      </c>
      <c r="L217" s="302">
        <f t="shared" si="69"/>
        <v>0.63322205986321134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0.18638857710963014</v>
      </c>
      <c r="C218" s="302">
        <v>8.5875772820995788E-2</v>
      </c>
      <c r="D218" s="302">
        <f t="shared" si="67"/>
        <v>0.27226434993062593</v>
      </c>
      <c r="E218" s="303"/>
      <c r="F218" s="302">
        <v>0.23918419146598499</v>
      </c>
      <c r="G218" s="302">
        <v>0.13490517681617936</v>
      </c>
      <c r="H218" s="302">
        <f t="shared" si="68"/>
        <v>0.37408936828216433</v>
      </c>
      <c r="I218" s="303"/>
      <c r="J218" s="302">
        <v>0.21877957484989199</v>
      </c>
      <c r="K218" s="302">
        <v>0.14543801378628701</v>
      </c>
      <c r="L218" s="302">
        <f t="shared" si="69"/>
        <v>0.36421758863617903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0.13284815819005064</v>
      </c>
      <c r="C219" s="302">
        <v>0.12377857202405491</v>
      </c>
      <c r="D219" s="302">
        <f t="shared" si="67"/>
        <v>0.25662673021410554</v>
      </c>
      <c r="E219" s="303"/>
      <c r="F219" s="302">
        <v>0.17565801998862685</v>
      </c>
      <c r="G219" s="302">
        <v>0.17695415175465098</v>
      </c>
      <c r="H219" s="302">
        <f t="shared" si="68"/>
        <v>0.35261217174327786</v>
      </c>
      <c r="I219" s="303"/>
      <c r="J219" s="302">
        <v>0.14851884553556954</v>
      </c>
      <c r="K219" s="302">
        <v>0.20109715314837695</v>
      </c>
      <c r="L219" s="302">
        <f t="shared" si="69"/>
        <v>0.34961599868394649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2.3155503340087733E-2</v>
      </c>
      <c r="C220" s="302">
        <v>0.10693873525155687</v>
      </c>
      <c r="D220" s="302">
        <f t="shared" si="67"/>
        <v>0.1300942385916446</v>
      </c>
      <c r="E220" s="303"/>
      <c r="F220" s="302">
        <v>2.9299772833050561E-2</v>
      </c>
      <c r="G220" s="302">
        <v>0.1666343826366582</v>
      </c>
      <c r="H220" s="302">
        <f t="shared" si="68"/>
        <v>0.19593415546970877</v>
      </c>
      <c r="I220" s="303"/>
      <c r="J220" s="302">
        <v>2.0510090459440338E-2</v>
      </c>
      <c r="K220" s="302">
        <v>0.15906524779947689</v>
      </c>
      <c r="L220" s="302">
        <f t="shared" si="69"/>
        <v>0.17957533825891722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0.21441600846898839</v>
      </c>
      <c r="C221" s="302">
        <v>0.37966806490206856</v>
      </c>
      <c r="D221" s="302">
        <f t="shared" si="67"/>
        <v>0.59408407337105695</v>
      </c>
      <c r="E221" s="303"/>
      <c r="F221" s="302">
        <v>0.2208697860016616</v>
      </c>
      <c r="G221" s="302">
        <v>0.48559260277642119</v>
      </c>
      <c r="H221" s="302">
        <f t="shared" si="68"/>
        <v>0.70646238877808276</v>
      </c>
      <c r="I221" s="303"/>
      <c r="J221" s="302">
        <v>0.16714725852166185</v>
      </c>
      <c r="K221" s="302">
        <v>0.38628941817566026</v>
      </c>
      <c r="L221" s="302">
        <f t="shared" si="69"/>
        <v>0.55343667669732211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2.2688057164251809</v>
      </c>
      <c r="C223" s="311">
        <f t="shared" ref="C223:D223" si="70">SUM(C213:C221)</f>
        <v>3.1121942835748166</v>
      </c>
      <c r="D223" s="311">
        <f t="shared" si="70"/>
        <v>5.3809999999999976</v>
      </c>
      <c r="E223" s="311"/>
      <c r="F223" s="311">
        <f t="shared" ref="F223:H223" si="71">SUM(F213:F221)</f>
        <v>3.5974030128049423</v>
      </c>
      <c r="G223" s="311">
        <f t="shared" si="71"/>
        <v>4.3865969871950625</v>
      </c>
      <c r="H223" s="311">
        <f t="shared" si="71"/>
        <v>7.9840000000000044</v>
      </c>
      <c r="I223" s="311"/>
      <c r="J223" s="311">
        <f t="shared" ref="J223:L223" si="72">SUM(J213:J221)</f>
        <v>3.3196571330249824</v>
      </c>
      <c r="K223" s="311">
        <f t="shared" si="72"/>
        <v>4.1773428669750174</v>
      </c>
      <c r="L223" s="311">
        <f t="shared" si="72"/>
        <v>7.496999999999999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0.82807592008902875</v>
      </c>
      <c r="C230" s="302">
        <v>2.5908401762987059</v>
      </c>
      <c r="D230" s="302">
        <f>SUM(B230:C230)</f>
        <v>3.4189160963877345</v>
      </c>
      <c r="E230" s="303"/>
      <c r="F230" s="302">
        <v>0.92560431700868551</v>
      </c>
      <c r="G230" s="302">
        <v>2.7046319022965664</v>
      </c>
      <c r="H230" s="302">
        <f>SUM(F230:G230)</f>
        <v>3.6302362193052518</v>
      </c>
      <c r="I230" s="303"/>
      <c r="J230" s="302">
        <v>1.1003564673918813</v>
      </c>
      <c r="K230" s="302">
        <v>2.7949212192002957</v>
      </c>
      <c r="L230" s="302">
        <f>SUM(J230:K230)</f>
        <v>3.895277686592177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1.5448034722121664</v>
      </c>
      <c r="C231" s="302">
        <v>7.3875978379274745</v>
      </c>
      <c r="D231" s="302">
        <f t="shared" ref="D231:D238" si="73">SUM(B231:C231)</f>
        <v>8.9324013101396407</v>
      </c>
      <c r="E231" s="303"/>
      <c r="F231" s="302">
        <v>1.9215715235079751</v>
      </c>
      <c r="G231" s="302">
        <v>8.0809595035632888</v>
      </c>
      <c r="H231" s="302">
        <f t="shared" ref="H231:H238" si="74">SUM(F231:G231)</f>
        <v>10.002531027071264</v>
      </c>
      <c r="I231" s="303"/>
      <c r="J231" s="302">
        <v>2.415581289964805</v>
      </c>
      <c r="K231" s="302">
        <v>9.086800783165657</v>
      </c>
      <c r="L231" s="302">
        <f t="shared" ref="L231:L238" si="75">SUM(J231:K231)</f>
        <v>11.502382073130462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1.1898682933339115</v>
      </c>
      <c r="C232" s="302">
        <v>2.4630035762022282</v>
      </c>
      <c r="D232" s="302">
        <f t="shared" si="73"/>
        <v>3.6528718695361397</v>
      </c>
      <c r="E232" s="303"/>
      <c r="F232" s="302">
        <v>1.27971584564798</v>
      </c>
      <c r="G232" s="302">
        <v>2.593097542830328</v>
      </c>
      <c r="H232" s="302">
        <f t="shared" si="74"/>
        <v>3.872813388478308</v>
      </c>
      <c r="I232" s="303"/>
      <c r="J232" s="302">
        <v>1.4011078374114627</v>
      </c>
      <c r="K232" s="302">
        <v>2.5948769592840644</v>
      </c>
      <c r="L232" s="302">
        <f t="shared" si="75"/>
        <v>3.9959847966955273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1.1185161295197987</v>
      </c>
      <c r="C233" s="302">
        <v>0.42436350910572002</v>
      </c>
      <c r="D233" s="302">
        <f t="shared" si="73"/>
        <v>1.5428796386255188</v>
      </c>
      <c r="E233" s="303"/>
      <c r="F233" s="302">
        <v>0.89029182437088239</v>
      </c>
      <c r="G233" s="302">
        <v>0.45906029013964128</v>
      </c>
      <c r="H233" s="302">
        <f t="shared" si="74"/>
        <v>1.3493521145105236</v>
      </c>
      <c r="I233" s="303"/>
      <c r="J233" s="302">
        <v>0.66276984140541317</v>
      </c>
      <c r="K233" s="302">
        <v>0.43860479873467917</v>
      </c>
      <c r="L233" s="302">
        <f t="shared" si="75"/>
        <v>1.1013746401400923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8.5925901208542765E-2</v>
      </c>
      <c r="C234" s="302">
        <v>1.7444754759182715</v>
      </c>
      <c r="D234" s="302">
        <f t="shared" si="73"/>
        <v>1.8304013771268142</v>
      </c>
      <c r="E234" s="303"/>
      <c r="F234" s="302">
        <v>9.0278887070067523E-2</v>
      </c>
      <c r="G234" s="302">
        <v>1.1812031662211473</v>
      </c>
      <c r="H234" s="302">
        <f t="shared" si="74"/>
        <v>1.2714820532912148</v>
      </c>
      <c r="I234" s="303"/>
      <c r="J234" s="302">
        <v>0.15036094474871883</v>
      </c>
      <c r="K234" s="302">
        <v>1.0824146544811422</v>
      </c>
      <c r="L234" s="302">
        <f t="shared" si="75"/>
        <v>1.232775599229861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0.36055198227947832</v>
      </c>
      <c r="C235" s="302">
        <v>0.34177211898390814</v>
      </c>
      <c r="D235" s="302">
        <f t="shared" si="73"/>
        <v>0.70232410126338651</v>
      </c>
      <c r="E235" s="303"/>
      <c r="F235" s="302">
        <v>0.28299866934597079</v>
      </c>
      <c r="G235" s="302">
        <v>0.33755465914896343</v>
      </c>
      <c r="H235" s="302">
        <f t="shared" si="74"/>
        <v>0.62055332849493428</v>
      </c>
      <c r="I235" s="303"/>
      <c r="J235" s="302">
        <v>0.34773710746229519</v>
      </c>
      <c r="K235" s="302">
        <v>0.51399045577683899</v>
      </c>
      <c r="L235" s="302">
        <f t="shared" si="75"/>
        <v>0.86172756323913413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0.51915840485351883</v>
      </c>
      <c r="C236" s="302">
        <v>0.45088266018652662</v>
      </c>
      <c r="D236" s="302">
        <f t="shared" si="73"/>
        <v>0.9700410650400455</v>
      </c>
      <c r="E236" s="303"/>
      <c r="F236" s="302">
        <v>0.37658871205876115</v>
      </c>
      <c r="G236" s="302">
        <v>0.40793977492119116</v>
      </c>
      <c r="H236" s="302">
        <f t="shared" si="74"/>
        <v>0.78452848697995226</v>
      </c>
      <c r="I236" s="303"/>
      <c r="J236" s="302">
        <v>0.42249542655834427</v>
      </c>
      <c r="K236" s="302">
        <v>0.58363893957059965</v>
      </c>
      <c r="L236" s="302">
        <f t="shared" si="75"/>
        <v>1.0061343661289439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8.46522501961567E-2</v>
      </c>
      <c r="C237" s="302">
        <v>0.26930923974798643</v>
      </c>
      <c r="D237" s="302">
        <f t="shared" si="73"/>
        <v>0.35396148994414312</v>
      </c>
      <c r="E237" s="303"/>
      <c r="F237" s="302">
        <v>5.5882397169006767E-2</v>
      </c>
      <c r="G237" s="302">
        <v>0.24042775951726664</v>
      </c>
      <c r="H237" s="302">
        <f t="shared" si="74"/>
        <v>0.29631015668627342</v>
      </c>
      <c r="I237" s="303"/>
      <c r="J237" s="302">
        <v>7.9101282540153306E-2</v>
      </c>
      <c r="K237" s="302">
        <v>0.29652449229995453</v>
      </c>
      <c r="L237" s="302">
        <f t="shared" si="75"/>
        <v>0.37562577484010784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0.3685553482264331</v>
      </c>
      <c r="C238" s="302">
        <v>0.50764770371009849</v>
      </c>
      <c r="D238" s="302">
        <f t="shared" si="73"/>
        <v>0.87620305193653159</v>
      </c>
      <c r="E238" s="303"/>
      <c r="F238" s="302">
        <v>0.18377802257942594</v>
      </c>
      <c r="G238" s="302">
        <v>0.31041520260286676</v>
      </c>
      <c r="H238" s="302">
        <f t="shared" si="74"/>
        <v>0.49419322518229269</v>
      </c>
      <c r="I238" s="303"/>
      <c r="J238" s="302">
        <v>0.22512424709979079</v>
      </c>
      <c r="K238" s="302">
        <v>0.2815932529039451</v>
      </c>
      <c r="L238" s="302">
        <f t="shared" si="75"/>
        <v>0.50671750000373583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6.1001077019190353</v>
      </c>
      <c r="C240" s="311">
        <f t="shared" ref="C240:D240" si="76">SUM(C230:C238)</f>
        <v>16.179892298080919</v>
      </c>
      <c r="D240" s="311">
        <f t="shared" si="76"/>
        <v>22.279999999999955</v>
      </c>
      <c r="E240" s="311"/>
      <c r="F240" s="311">
        <f t="shared" ref="F240:H240" si="77">SUM(F230:F238)</f>
        <v>6.0067101987587543</v>
      </c>
      <c r="G240" s="311">
        <f t="shared" si="77"/>
        <v>16.315289801241256</v>
      </c>
      <c r="H240" s="311">
        <f t="shared" si="77"/>
        <v>22.322000000000017</v>
      </c>
      <c r="I240" s="311"/>
      <c r="J240" s="311">
        <f t="shared" ref="J240:L240" si="78">SUM(J230:J238)</f>
        <v>6.8046344445828639</v>
      </c>
      <c r="K240" s="311">
        <f t="shared" si="78"/>
        <v>17.673365555417181</v>
      </c>
      <c r="L240" s="311">
        <f t="shared" si="78"/>
        <v>24.478000000000041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1.6415968422793177</v>
      </c>
      <c r="C247" s="302">
        <v>3.3192442900146779</v>
      </c>
      <c r="D247" s="302">
        <f>SUM(B247:C247)</f>
        <v>4.9608411322939956</v>
      </c>
      <c r="E247" s="303"/>
      <c r="F247" s="302">
        <v>1.8523485866980034</v>
      </c>
      <c r="G247" s="302">
        <v>3.0675477452500113</v>
      </c>
      <c r="H247" s="302">
        <f>SUM(F247:G247)</f>
        <v>4.9198963319480145</v>
      </c>
      <c r="I247" s="303"/>
      <c r="J247" s="302">
        <v>2.1402972690576907</v>
      </c>
      <c r="K247" s="302">
        <v>2.8301481867799243</v>
      </c>
      <c r="L247" s="302">
        <f>SUM(J247:K247)</f>
        <v>4.9704454558376145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1.9274225366510764</v>
      </c>
      <c r="C248" s="302">
        <v>3.7788421559629048</v>
      </c>
      <c r="D248" s="302">
        <f t="shared" ref="D248:D255" si="79">SUM(B248:C248)</f>
        <v>5.7062646926139813</v>
      </c>
      <c r="E248" s="303"/>
      <c r="F248" s="302">
        <v>2.5103240419648727</v>
      </c>
      <c r="G248" s="302">
        <v>3.9634170776457633</v>
      </c>
      <c r="H248" s="302">
        <f t="shared" ref="H248:H255" si="80">SUM(F248:G248)</f>
        <v>6.4737411196106365</v>
      </c>
      <c r="I248" s="303"/>
      <c r="J248" s="302">
        <v>3.0552125281689912</v>
      </c>
      <c r="K248" s="302">
        <v>4.5640573528550714</v>
      </c>
      <c r="L248" s="302">
        <f t="shared" ref="L248:L255" si="81">SUM(J248:K248)</f>
        <v>7.6192698810240627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2.6259247635276206</v>
      </c>
      <c r="C249" s="302">
        <v>3.8246607982688268</v>
      </c>
      <c r="D249" s="302">
        <f t="shared" si="79"/>
        <v>6.4505855617964478</v>
      </c>
      <c r="E249" s="303"/>
      <c r="F249" s="302">
        <v>2.8206488924983417</v>
      </c>
      <c r="G249" s="302">
        <v>3.4906701409739855</v>
      </c>
      <c r="H249" s="302">
        <f t="shared" si="80"/>
        <v>6.3113190334723273</v>
      </c>
      <c r="I249" s="303"/>
      <c r="J249" s="302">
        <v>2.8611926420607783</v>
      </c>
      <c r="K249" s="302">
        <v>2.9832292107187635</v>
      </c>
      <c r="L249" s="302">
        <f t="shared" si="81"/>
        <v>5.8444218527795417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6.1682425219292396</v>
      </c>
      <c r="C250" s="302">
        <v>2.0971150909716472</v>
      </c>
      <c r="D250" s="302">
        <f t="shared" si="79"/>
        <v>8.2653576129008872</v>
      </c>
      <c r="E250" s="303"/>
      <c r="F250" s="302">
        <v>5.2348877546376631</v>
      </c>
      <c r="G250" s="302">
        <v>1.9074111535354339</v>
      </c>
      <c r="H250" s="302">
        <f t="shared" si="80"/>
        <v>7.142298908173097</v>
      </c>
      <c r="I250" s="303"/>
      <c r="J250" s="302">
        <v>3.6455496496272155</v>
      </c>
      <c r="K250" s="302">
        <v>1.6385576630068535</v>
      </c>
      <c r="L250" s="302">
        <f t="shared" si="81"/>
        <v>5.2841073126340685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7.5356246760526005E-2</v>
      </c>
      <c r="C251" s="302">
        <v>0.50756626757701906</v>
      </c>
      <c r="D251" s="302">
        <f t="shared" si="79"/>
        <v>0.58292251433754505</v>
      </c>
      <c r="E251" s="303"/>
      <c r="F251" s="302">
        <v>7.4369893378970056E-2</v>
      </c>
      <c r="G251" s="302">
        <v>0.27181695559370528</v>
      </c>
      <c r="H251" s="302">
        <f t="shared" si="80"/>
        <v>0.34618684897267532</v>
      </c>
      <c r="I251" s="303"/>
      <c r="J251" s="302">
        <v>0.11775251140911167</v>
      </c>
      <c r="K251" s="302">
        <v>0.23626314806990631</v>
      </c>
      <c r="L251" s="302">
        <f t="shared" si="81"/>
        <v>0.35401565947901797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9.2371024949441174E-2</v>
      </c>
      <c r="C252" s="302">
        <v>0.11908311727841363</v>
      </c>
      <c r="D252" s="302">
        <f t="shared" si="79"/>
        <v>0.2114541422278548</v>
      </c>
      <c r="E252" s="303"/>
      <c r="F252" s="302">
        <v>0.10167575078271938</v>
      </c>
      <c r="G252" s="302">
        <v>0.101069764622121</v>
      </c>
      <c r="H252" s="302">
        <f t="shared" si="80"/>
        <v>0.20274551540484037</v>
      </c>
      <c r="I252" s="303"/>
      <c r="J252" s="302">
        <v>0.10637858463685769</v>
      </c>
      <c r="K252" s="302">
        <v>0.13126630681720863</v>
      </c>
      <c r="L252" s="302">
        <f t="shared" si="81"/>
        <v>0.23764489145406631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1.3239699254237196</v>
      </c>
      <c r="C253" s="302">
        <v>0.78678340641046784</v>
      </c>
      <c r="D253" s="302">
        <f t="shared" si="79"/>
        <v>2.1107533318341876</v>
      </c>
      <c r="E253" s="303"/>
      <c r="F253" s="302">
        <v>1.2547663927099992</v>
      </c>
      <c r="G253" s="302">
        <v>0.60044512311235354</v>
      </c>
      <c r="H253" s="302">
        <f t="shared" si="80"/>
        <v>1.8552115158223528</v>
      </c>
      <c r="I253" s="303"/>
      <c r="J253" s="302">
        <v>1.3242367160406083</v>
      </c>
      <c r="K253" s="302">
        <v>0.70240558318680335</v>
      </c>
      <c r="L253" s="302">
        <f t="shared" si="81"/>
        <v>2.0266422992274116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6.033288882976675E-2</v>
      </c>
      <c r="C254" s="302">
        <v>0.17997384675086911</v>
      </c>
      <c r="D254" s="302">
        <f t="shared" si="79"/>
        <v>0.24030673558063587</v>
      </c>
      <c r="E254" s="303"/>
      <c r="F254" s="302">
        <v>4.3416227909914812E-2</v>
      </c>
      <c r="G254" s="302">
        <v>0.10944124114981832</v>
      </c>
      <c r="H254" s="302">
        <f t="shared" si="80"/>
        <v>0.15285746905973313</v>
      </c>
      <c r="I254" s="303"/>
      <c r="J254" s="302">
        <v>7.2254264629186132E-2</v>
      </c>
      <c r="K254" s="302">
        <v>0.13544071852755585</v>
      </c>
      <c r="L254" s="302">
        <f t="shared" si="81"/>
        <v>0.20769498315674198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0.20257444611723122</v>
      </c>
      <c r="C255" s="302">
        <v>0.30593983029722482</v>
      </c>
      <c r="D255" s="302">
        <f t="shared" si="79"/>
        <v>0.50851427641445601</v>
      </c>
      <c r="E255" s="303"/>
      <c r="F255" s="302">
        <v>0.15789951768021715</v>
      </c>
      <c r="G255" s="302">
        <v>0.18884373985609854</v>
      </c>
      <c r="H255" s="302">
        <f t="shared" si="80"/>
        <v>0.34674325753631569</v>
      </c>
      <c r="I255" s="303"/>
      <c r="J255" s="302">
        <v>0.14974707774749099</v>
      </c>
      <c r="K255" s="302">
        <v>0.17601058666002381</v>
      </c>
      <c r="L255" s="302">
        <f t="shared" si="81"/>
        <v>0.3257576644075148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14.117791196467937</v>
      </c>
      <c r="C257" s="311">
        <f t="shared" ref="C257:D257" si="82">SUM(C247:C255)</f>
        <v>14.919208803532051</v>
      </c>
      <c r="D257" s="311">
        <f t="shared" si="82"/>
        <v>29.036999999999992</v>
      </c>
      <c r="E257" s="311"/>
      <c r="F257" s="311">
        <f t="shared" ref="F257:H257" si="83">SUM(F247:F255)</f>
        <v>14.050337058260704</v>
      </c>
      <c r="G257" s="311">
        <f t="shared" si="83"/>
        <v>13.700662941739289</v>
      </c>
      <c r="H257" s="311">
        <f t="shared" si="83"/>
        <v>27.750999999999987</v>
      </c>
      <c r="I257" s="311"/>
      <c r="J257" s="311">
        <f t="shared" ref="J257:L257" si="84">SUM(J247:J255)</f>
        <v>13.472621243377931</v>
      </c>
      <c r="K257" s="311">
        <f t="shared" si="84"/>
        <v>13.397378756622109</v>
      </c>
      <c r="L257" s="311">
        <f t="shared" si="84"/>
        <v>26.870000000000044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0.86680649467997417</v>
      </c>
      <c r="C264" s="302">
        <v>1.329834663411859</v>
      </c>
      <c r="D264" s="302">
        <f>SUM(B264:C264)</f>
        <v>2.196641158091833</v>
      </c>
      <c r="E264" s="303"/>
      <c r="F264" s="302">
        <v>1.1253216104657895</v>
      </c>
      <c r="G264" s="302">
        <v>1.6491431558445395</v>
      </c>
      <c r="H264" s="302">
        <f>SUM(F264:G264)</f>
        <v>2.774464766310329</v>
      </c>
      <c r="I264" s="303"/>
      <c r="J264" s="302">
        <v>1.1715553581254026</v>
      </c>
      <c r="K264" s="302">
        <v>1.5857899148502705</v>
      </c>
      <c r="L264" s="302">
        <f>SUM(J264:K264)</f>
        <v>2.7573452729756731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0.73158843011830665</v>
      </c>
      <c r="C265" s="302">
        <v>0.72996106876366229</v>
      </c>
      <c r="D265" s="302">
        <f t="shared" ref="D265:D272" si="85">SUM(B265:C265)</f>
        <v>1.4615494988819688</v>
      </c>
      <c r="E265" s="303"/>
      <c r="F265" s="302">
        <v>1.2310352949308554</v>
      </c>
      <c r="G265" s="302">
        <v>1.1412738678727898</v>
      </c>
      <c r="H265" s="302">
        <f t="shared" ref="H265:H272" si="86">SUM(F265:G265)</f>
        <v>2.3723091628036452</v>
      </c>
      <c r="I265" s="303"/>
      <c r="J265" s="302">
        <v>1.2255217217706906</v>
      </c>
      <c r="K265" s="302">
        <v>1.0373220639928231</v>
      </c>
      <c r="L265" s="302">
        <f t="shared" ref="L265:L272" si="87">SUM(J265:K265)</f>
        <v>2.262843785763514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0.7663216972547251</v>
      </c>
      <c r="C266" s="302">
        <v>0.67842600921734886</v>
      </c>
      <c r="D266" s="302">
        <f t="shared" si="85"/>
        <v>1.444747706472074</v>
      </c>
      <c r="E266" s="303"/>
      <c r="F266" s="302">
        <v>1.155105262401495</v>
      </c>
      <c r="G266" s="302">
        <v>0.88939054223562963</v>
      </c>
      <c r="H266" s="302">
        <f t="shared" si="86"/>
        <v>2.0444958046371244</v>
      </c>
      <c r="I266" s="303"/>
      <c r="J266" s="302">
        <v>1.0939063639654518</v>
      </c>
      <c r="K266" s="302">
        <v>0.65627271045960467</v>
      </c>
      <c r="L266" s="302">
        <f t="shared" si="87"/>
        <v>1.7501790744250565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2.0248175828789621</v>
      </c>
      <c r="C267" s="302">
        <v>0.17633984969497973</v>
      </c>
      <c r="D267" s="302">
        <f t="shared" si="85"/>
        <v>2.2011574325739418</v>
      </c>
      <c r="E267" s="303"/>
      <c r="F267" s="302">
        <v>1.9271012822102886</v>
      </c>
      <c r="G267" s="302">
        <v>0.21389584487653926</v>
      </c>
      <c r="H267" s="302">
        <f t="shared" si="86"/>
        <v>2.1409971270868278</v>
      </c>
      <c r="I267" s="303"/>
      <c r="J267" s="302">
        <v>1.2405494635387229</v>
      </c>
      <c r="K267" s="302">
        <v>0.17220453003761807</v>
      </c>
      <c r="L267" s="302">
        <f t="shared" si="87"/>
        <v>1.4127539935763409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0.19938027509865003</v>
      </c>
      <c r="C268" s="302">
        <v>0.93510515258001137</v>
      </c>
      <c r="D268" s="302">
        <f t="shared" si="85"/>
        <v>1.1344854276786613</v>
      </c>
      <c r="E268" s="303"/>
      <c r="F268" s="302">
        <v>0.19025705833659493</v>
      </c>
      <c r="G268" s="302">
        <v>0.74452530489049951</v>
      </c>
      <c r="H268" s="302">
        <f t="shared" si="86"/>
        <v>0.9347823632270944</v>
      </c>
      <c r="I268" s="303"/>
      <c r="J268" s="302">
        <v>0.28871479700774966</v>
      </c>
      <c r="K268" s="302">
        <v>0.6680517127095279</v>
      </c>
      <c r="L268" s="302">
        <f t="shared" si="87"/>
        <v>0.9567665097172775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0.27011967152590644</v>
      </c>
      <c r="C269" s="302">
        <v>0.18427620745505352</v>
      </c>
      <c r="D269" s="302">
        <f t="shared" si="85"/>
        <v>0.45439587898095996</v>
      </c>
      <c r="E269" s="303"/>
      <c r="F269" s="302">
        <v>0.30682684648544911</v>
      </c>
      <c r="G269" s="302">
        <v>0.19715659210398667</v>
      </c>
      <c r="H269" s="302">
        <f t="shared" si="86"/>
        <v>0.50398343858943573</v>
      </c>
      <c r="I269" s="303"/>
      <c r="J269" s="302">
        <v>0.32074668303280812</v>
      </c>
      <c r="K269" s="302">
        <v>0.194479704766362</v>
      </c>
      <c r="L269" s="302">
        <f t="shared" si="87"/>
        <v>0.51522638779917007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0.82593920854531166</v>
      </c>
      <c r="C270" s="302">
        <v>0.38423084977998434</v>
      </c>
      <c r="D270" s="302">
        <f t="shared" si="85"/>
        <v>1.2101700583252959</v>
      </c>
      <c r="E270" s="303"/>
      <c r="F270" s="302">
        <v>0.82924812368111323</v>
      </c>
      <c r="G270" s="302">
        <v>0.33262955167007513</v>
      </c>
      <c r="H270" s="302">
        <f t="shared" si="86"/>
        <v>1.1618776753511884</v>
      </c>
      <c r="I270" s="303"/>
      <c r="J270" s="302">
        <v>0.6979232110892899</v>
      </c>
      <c r="K270" s="302">
        <v>0.25850746558379217</v>
      </c>
      <c r="L270" s="302">
        <f t="shared" si="87"/>
        <v>0.95643067667308213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2.8226975453939287E-2</v>
      </c>
      <c r="C271" s="302">
        <v>0.15977485480231199</v>
      </c>
      <c r="D271" s="302">
        <f t="shared" si="85"/>
        <v>0.18800183025625128</v>
      </c>
      <c r="E271" s="303"/>
      <c r="F271" s="302">
        <v>2.8232548518744415E-2</v>
      </c>
      <c r="G271" s="302">
        <v>0.16869127111329457</v>
      </c>
      <c r="H271" s="302">
        <f t="shared" si="86"/>
        <v>0.19692381963203898</v>
      </c>
      <c r="I271" s="303"/>
      <c r="J271" s="302">
        <v>4.7932444268407093E-2</v>
      </c>
      <c r="K271" s="302">
        <v>0.13359328036406062</v>
      </c>
      <c r="L271" s="302">
        <f t="shared" si="87"/>
        <v>0.18152572463246772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0.26905535171412115</v>
      </c>
      <c r="C272" s="302">
        <v>0.20579565702489666</v>
      </c>
      <c r="D272" s="302">
        <f t="shared" si="85"/>
        <v>0.47485100873901781</v>
      </c>
      <c r="E272" s="303"/>
      <c r="F272" s="302">
        <v>0.19938436365021661</v>
      </c>
      <c r="G272" s="302">
        <v>0.18978147871207912</v>
      </c>
      <c r="H272" s="302">
        <f t="shared" si="86"/>
        <v>0.38916584236229573</v>
      </c>
      <c r="I272" s="303"/>
      <c r="J272" s="302">
        <v>0.16595516796171089</v>
      </c>
      <c r="K272" s="302">
        <v>0.13897340647569922</v>
      </c>
      <c r="L272" s="302">
        <f t="shared" si="87"/>
        <v>0.30492857443741012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5.9822556872698955</v>
      </c>
      <c r="C274" s="311">
        <f t="shared" ref="C274:D274" si="88">SUM(C264:C272)</f>
        <v>4.783744312730108</v>
      </c>
      <c r="D274" s="311">
        <f t="shared" si="88"/>
        <v>10.766000000000005</v>
      </c>
      <c r="E274" s="311"/>
      <c r="F274" s="311">
        <f t="shared" ref="F274:H274" si="89">SUM(F264:F272)</f>
        <v>6.9925123906805462</v>
      </c>
      <c r="G274" s="311">
        <f t="shared" si="89"/>
        <v>5.5264876093194326</v>
      </c>
      <c r="H274" s="311">
        <f t="shared" si="89"/>
        <v>12.518999999999979</v>
      </c>
      <c r="I274" s="311"/>
      <c r="J274" s="311">
        <f t="shared" ref="J274:L274" si="90">SUM(J264:J272)</f>
        <v>6.2528052107602319</v>
      </c>
      <c r="K274" s="311">
        <f t="shared" si="90"/>
        <v>4.8451947892397573</v>
      </c>
      <c r="L274" s="311">
        <f t="shared" si="90"/>
        <v>11.097999999999994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2.5467049331672325</v>
      </c>
      <c r="C281" s="302">
        <v>6.0592902763040124</v>
      </c>
      <c r="D281" s="302">
        <f>SUM(B281:C281)</f>
        <v>8.6059952094712457</v>
      </c>
      <c r="E281" s="303"/>
      <c r="F281" s="302">
        <v>4.1227292920095877</v>
      </c>
      <c r="G281" s="302">
        <v>6.1480569195572299</v>
      </c>
      <c r="H281" s="302">
        <f>SUM(F281:G281)</f>
        <v>10.270786211566818</v>
      </c>
      <c r="I281" s="303"/>
      <c r="J281" s="302">
        <v>5.1293845965047522</v>
      </c>
      <c r="K281" s="302">
        <v>6.8301001660115519</v>
      </c>
      <c r="L281" s="302">
        <f>SUM(J281:K281)</f>
        <v>11.959484762516304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6.5222297411519543</v>
      </c>
      <c r="C282" s="302">
        <v>16.058341210100902</v>
      </c>
      <c r="D282" s="302">
        <f t="shared" ref="D282:D289" si="91">SUM(B282:C282)</f>
        <v>22.580570951252856</v>
      </c>
      <c r="E282" s="303"/>
      <c r="F282" s="302">
        <v>10.719570807466956</v>
      </c>
      <c r="G282" s="302">
        <v>16.712634812288808</v>
      </c>
      <c r="H282" s="302">
        <f t="shared" ref="H282:H289" si="92">SUM(F282:G282)</f>
        <v>27.432205619755763</v>
      </c>
      <c r="I282" s="303"/>
      <c r="J282" s="302">
        <v>14.089398903459049</v>
      </c>
      <c r="K282" s="302">
        <v>18.923388905889734</v>
      </c>
      <c r="L282" s="302">
        <f t="shared" ref="L282:L289" si="93">SUM(J282:K282)</f>
        <v>33.012787809348779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4.7364564075481317</v>
      </c>
      <c r="C283" s="302">
        <v>6.8665887670937371</v>
      </c>
      <c r="D283" s="302">
        <f t="shared" si="91"/>
        <v>11.603045174641869</v>
      </c>
      <c r="E283" s="303"/>
      <c r="F283" s="302">
        <v>6.7444143701826338</v>
      </c>
      <c r="G283" s="302">
        <v>7.0845506022839633</v>
      </c>
      <c r="H283" s="302">
        <f t="shared" si="92"/>
        <v>13.828964972466597</v>
      </c>
      <c r="I283" s="303"/>
      <c r="J283" s="302">
        <v>8.2120680954405412</v>
      </c>
      <c r="K283" s="302">
        <v>6.7518583178829372</v>
      </c>
      <c r="L283" s="302">
        <f t="shared" si="93"/>
        <v>14.963926413323478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8.2196671751774435</v>
      </c>
      <c r="C284" s="302">
        <v>1.9439540245193629</v>
      </c>
      <c r="D284" s="302">
        <f t="shared" si="91"/>
        <v>10.163621199696806</v>
      </c>
      <c r="E284" s="303"/>
      <c r="F284" s="302">
        <v>10.172777898666542</v>
      </c>
      <c r="G284" s="302">
        <v>1.9689045164971375</v>
      </c>
      <c r="H284" s="302">
        <f t="shared" si="92"/>
        <v>12.141682415163679</v>
      </c>
      <c r="I284" s="303"/>
      <c r="J284" s="302">
        <v>8.2733295840993168</v>
      </c>
      <c r="K284" s="302">
        <v>1.7949718433115518</v>
      </c>
      <c r="L284" s="302">
        <f t="shared" si="93"/>
        <v>10.068301427410869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0.22216380624914256</v>
      </c>
      <c r="C285" s="302">
        <v>2.1268100242994494</v>
      </c>
      <c r="D285" s="302">
        <f t="shared" si="91"/>
        <v>2.3489738305485921</v>
      </c>
      <c r="E285" s="303"/>
      <c r="F285" s="302">
        <v>0.30555677174579404</v>
      </c>
      <c r="G285" s="302">
        <v>1.4455163990391524</v>
      </c>
      <c r="H285" s="302">
        <f t="shared" si="92"/>
        <v>1.7510731707849465</v>
      </c>
      <c r="I285" s="303"/>
      <c r="J285" s="302">
        <v>0.63062820758992011</v>
      </c>
      <c r="K285" s="302">
        <v>1.4137001616688933</v>
      </c>
      <c r="L285" s="302">
        <f t="shared" si="93"/>
        <v>2.0443283692588134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1.27904176717809</v>
      </c>
      <c r="C286" s="302">
        <v>0.4696100691636223</v>
      </c>
      <c r="D286" s="302">
        <f t="shared" si="91"/>
        <v>1.7486518363417123</v>
      </c>
      <c r="E286" s="303"/>
      <c r="F286" s="302">
        <v>1.3694989907464257</v>
      </c>
      <c r="G286" s="302">
        <v>0.40827815309475507</v>
      </c>
      <c r="H286" s="302">
        <f t="shared" si="92"/>
        <v>1.7777771438411807</v>
      </c>
      <c r="I286" s="303"/>
      <c r="J286" s="302">
        <v>2.0510793580859228</v>
      </c>
      <c r="K286" s="302">
        <v>0.68977046271811038</v>
      </c>
      <c r="L286" s="302">
        <f t="shared" si="93"/>
        <v>2.7408498208040331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1.3204000345446114</v>
      </c>
      <c r="C287" s="302">
        <v>0.8681593873231841</v>
      </c>
      <c r="D287" s="302">
        <f t="shared" si="91"/>
        <v>2.1885594218677955</v>
      </c>
      <c r="E287" s="303"/>
      <c r="F287" s="302">
        <v>1.5333971938368693</v>
      </c>
      <c r="G287" s="302">
        <v>0.81305820889673486</v>
      </c>
      <c r="H287" s="302">
        <f t="shared" si="92"/>
        <v>2.3464554027336044</v>
      </c>
      <c r="I287" s="303"/>
      <c r="J287" s="302">
        <v>1.6627985318541634</v>
      </c>
      <c r="K287" s="302">
        <v>1.0519327598694963</v>
      </c>
      <c r="L287" s="302">
        <f t="shared" si="93"/>
        <v>2.7147312917236599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0.21038126817253119</v>
      </c>
      <c r="C288" s="302">
        <v>0.92253647038790076</v>
      </c>
      <c r="D288" s="302">
        <f t="shared" si="91"/>
        <v>1.1329177385604319</v>
      </c>
      <c r="E288" s="303"/>
      <c r="F288" s="302">
        <v>0.2396999456927292</v>
      </c>
      <c r="G288" s="302">
        <v>0.7190975520124232</v>
      </c>
      <c r="H288" s="302">
        <f t="shared" si="92"/>
        <v>0.95879749770515244</v>
      </c>
      <c r="I288" s="303"/>
      <c r="J288" s="302">
        <v>0.43497964623614271</v>
      </c>
      <c r="K288" s="302">
        <v>0.879720220492337</v>
      </c>
      <c r="L288" s="302">
        <f t="shared" si="93"/>
        <v>1.3146998667284797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1.0034530989599695</v>
      </c>
      <c r="C289" s="302">
        <v>1.1492115386587747</v>
      </c>
      <c r="D289" s="302">
        <f t="shared" si="91"/>
        <v>2.1526646376187442</v>
      </c>
      <c r="E289" s="303"/>
      <c r="F289" s="302">
        <v>1.0485667293640923</v>
      </c>
      <c r="G289" s="302">
        <v>0.90869083661812489</v>
      </c>
      <c r="H289" s="302">
        <f t="shared" si="92"/>
        <v>1.9572575659822173</v>
      </c>
      <c r="I289" s="303"/>
      <c r="J289" s="302">
        <v>1.2438171329361387</v>
      </c>
      <c r="K289" s="302">
        <v>1.0630731059493401</v>
      </c>
      <c r="L289" s="302">
        <f t="shared" si="93"/>
        <v>2.3068902388854786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26.060498232149104</v>
      </c>
      <c r="C291" s="311">
        <f t="shared" ref="C291:D291" si="94">SUM(C281:C289)</f>
        <v>36.464501767850948</v>
      </c>
      <c r="D291" s="311">
        <f t="shared" si="94"/>
        <v>62.525000000000048</v>
      </c>
      <c r="E291" s="311"/>
      <c r="F291" s="311">
        <f t="shared" ref="F291:H291" si="95">SUM(F281:F289)</f>
        <v>36.256211999711631</v>
      </c>
      <c r="G291" s="311">
        <f t="shared" si="95"/>
        <v>36.20878800028833</v>
      </c>
      <c r="H291" s="311">
        <f t="shared" si="95"/>
        <v>72.464999999999947</v>
      </c>
      <c r="I291" s="311"/>
      <c r="J291" s="311">
        <f t="shared" ref="J291:L291" si="96">SUM(J281:J289)</f>
        <v>41.727484056205945</v>
      </c>
      <c r="K291" s="311">
        <f t="shared" si="96"/>
        <v>39.398515943793946</v>
      </c>
      <c r="L291" s="311">
        <f t="shared" si="96"/>
        <v>81.125999999999877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1.6117086236490914</v>
      </c>
      <c r="C298" s="302">
        <v>3.3855514723271427</v>
      </c>
      <c r="D298" s="302">
        <f>SUM(B298:C298)</f>
        <v>4.9972600959762339</v>
      </c>
      <c r="E298" s="303"/>
      <c r="F298" s="302">
        <v>2.1617489398758307</v>
      </c>
      <c r="G298" s="302">
        <v>3.7571604456417571</v>
      </c>
      <c r="H298" s="302">
        <f>SUM(F298:G298)</f>
        <v>5.9189093855175878</v>
      </c>
      <c r="I298" s="303"/>
      <c r="J298" s="302">
        <v>2.6378741364903435</v>
      </c>
      <c r="K298" s="302">
        <v>4.6874454947087472</v>
      </c>
      <c r="L298" s="302">
        <f>SUM(J298:K298)</f>
        <v>7.3253196311990907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2.4740692346137747</v>
      </c>
      <c r="C299" s="302">
        <v>2.8813777979095039</v>
      </c>
      <c r="D299" s="302">
        <f t="shared" ref="D299:D306" si="97">SUM(B299:C299)</f>
        <v>5.3554470325232781</v>
      </c>
      <c r="E299" s="303"/>
      <c r="F299" s="302">
        <v>3.2922040921660884</v>
      </c>
      <c r="G299" s="302">
        <v>3.4451931340293895</v>
      </c>
      <c r="H299" s="302">
        <f t="shared" ref="H299:H306" si="98">SUM(F299:G299)</f>
        <v>6.737397226195478</v>
      </c>
      <c r="I299" s="303"/>
      <c r="J299" s="302">
        <v>4.2964699414646255</v>
      </c>
      <c r="K299" s="302">
        <v>4.5748916184150676</v>
      </c>
      <c r="L299" s="302">
        <f t="shared" ref="L299:L306" si="99">SUM(J299:K299)</f>
        <v>8.8713615598796931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3.2185350581751426</v>
      </c>
      <c r="C300" s="302">
        <v>4.1207663000526873</v>
      </c>
      <c r="D300" s="302">
        <f t="shared" si="97"/>
        <v>7.3393013582278304</v>
      </c>
      <c r="E300" s="303"/>
      <c r="F300" s="302">
        <v>4.0440255537987921</v>
      </c>
      <c r="G300" s="302">
        <v>4.5649516112987332</v>
      </c>
      <c r="H300" s="302">
        <f t="shared" si="98"/>
        <v>8.6089771650975244</v>
      </c>
      <c r="I300" s="303"/>
      <c r="J300" s="302">
        <v>4.7337622911008603</v>
      </c>
      <c r="K300" s="302">
        <v>4.9039187208218076</v>
      </c>
      <c r="L300" s="302">
        <f t="shared" si="99"/>
        <v>9.6376810119226679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5.0152114289938243</v>
      </c>
      <c r="C301" s="302">
        <v>1.2494152116841848</v>
      </c>
      <c r="D301" s="302">
        <f t="shared" si="97"/>
        <v>6.2646266406780091</v>
      </c>
      <c r="E301" s="303"/>
      <c r="F301" s="302">
        <v>5.0347838611997844</v>
      </c>
      <c r="G301" s="302">
        <v>1.2396916285265969</v>
      </c>
      <c r="H301" s="302">
        <f t="shared" si="98"/>
        <v>6.274475489726381</v>
      </c>
      <c r="I301" s="303"/>
      <c r="J301" s="302">
        <v>5.1494427313514608</v>
      </c>
      <c r="K301" s="302">
        <v>1.405314710869134</v>
      </c>
      <c r="L301" s="302">
        <f t="shared" si="99"/>
        <v>6.5547574422205948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0.33937521313237301</v>
      </c>
      <c r="C302" s="302">
        <v>2.2074375299288618</v>
      </c>
      <c r="D302" s="302">
        <f t="shared" si="97"/>
        <v>2.5468127430612348</v>
      </c>
      <c r="E302" s="303"/>
      <c r="F302" s="302">
        <v>0.42498917905312694</v>
      </c>
      <c r="G302" s="302">
        <v>1.7398929270054762</v>
      </c>
      <c r="H302" s="302">
        <f t="shared" si="98"/>
        <v>2.1648821060586032</v>
      </c>
      <c r="I302" s="303"/>
      <c r="J302" s="302">
        <v>0.70275702809553353</v>
      </c>
      <c r="K302" s="302">
        <v>1.74287639436759</v>
      </c>
      <c r="L302" s="302">
        <f t="shared" si="99"/>
        <v>2.4456334224631235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3.5026389350103506</v>
      </c>
      <c r="C303" s="302">
        <v>1.2820677626811525</v>
      </c>
      <c r="D303" s="302">
        <f t="shared" si="97"/>
        <v>4.7847066976915027</v>
      </c>
      <c r="E303" s="303"/>
      <c r="F303" s="302">
        <v>3.6283481876488963</v>
      </c>
      <c r="G303" s="302">
        <v>1.3159273917306746</v>
      </c>
      <c r="H303" s="302">
        <f t="shared" si="98"/>
        <v>4.9442755793795712</v>
      </c>
      <c r="I303" s="303"/>
      <c r="J303" s="302">
        <v>4.3241999018492407</v>
      </c>
      <c r="K303" s="302">
        <v>1.7953727781719706</v>
      </c>
      <c r="L303" s="302">
        <f t="shared" si="99"/>
        <v>6.1195726800212116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1.7168764952637552</v>
      </c>
      <c r="C304" s="302">
        <v>1.6379418568806843</v>
      </c>
      <c r="D304" s="302">
        <f t="shared" si="97"/>
        <v>3.3548183521444397</v>
      </c>
      <c r="E304" s="303"/>
      <c r="F304" s="302">
        <v>1.7631769905365586</v>
      </c>
      <c r="G304" s="302">
        <v>1.4226914618495581</v>
      </c>
      <c r="H304" s="302">
        <f t="shared" si="98"/>
        <v>3.1858684523861167</v>
      </c>
      <c r="I304" s="303"/>
      <c r="J304" s="302">
        <v>2.492316134611773</v>
      </c>
      <c r="K304" s="302">
        <v>1.7580216328581522</v>
      </c>
      <c r="L304" s="302">
        <f t="shared" si="99"/>
        <v>4.250337767469925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0.4616457139436011</v>
      </c>
      <c r="C305" s="302">
        <v>2.5131305762926721</v>
      </c>
      <c r="D305" s="302">
        <f t="shared" si="97"/>
        <v>2.9747762902362731</v>
      </c>
      <c r="E305" s="303"/>
      <c r="F305" s="302">
        <v>0.39715399615132629</v>
      </c>
      <c r="G305" s="302">
        <v>2.0213288828852249</v>
      </c>
      <c r="H305" s="302">
        <f t="shared" si="98"/>
        <v>2.4184828790365511</v>
      </c>
      <c r="I305" s="303"/>
      <c r="J305" s="302">
        <v>0.78310144769640044</v>
      </c>
      <c r="K305" s="302">
        <v>2.3124112878749119</v>
      </c>
      <c r="L305" s="302">
        <f t="shared" si="99"/>
        <v>3.0955127355713126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6.3918681000052091</v>
      </c>
      <c r="C306" s="302">
        <v>12.066382689455974</v>
      </c>
      <c r="D306" s="302">
        <f t="shared" si="97"/>
        <v>18.458250789461182</v>
      </c>
      <c r="E306" s="303"/>
      <c r="F306" s="302">
        <v>5.5216451972765661</v>
      </c>
      <c r="G306" s="302">
        <v>9.3410865193255628</v>
      </c>
      <c r="H306" s="302">
        <f t="shared" si="98"/>
        <v>14.862731716602129</v>
      </c>
      <c r="I306" s="303"/>
      <c r="J306" s="302">
        <v>5.8908639518670523</v>
      </c>
      <c r="K306" s="302">
        <v>10.889959797385277</v>
      </c>
      <c r="L306" s="302">
        <f t="shared" si="99"/>
        <v>16.780823749252328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24.73192880278712</v>
      </c>
      <c r="C308" s="311">
        <f t="shared" ref="C308:D308" si="100">SUM(C298:C306)</f>
        <v>31.344071197212863</v>
      </c>
      <c r="D308" s="311">
        <f t="shared" si="100"/>
        <v>56.075999999999986</v>
      </c>
      <c r="E308" s="311"/>
      <c r="F308" s="311">
        <f t="shared" ref="F308:H308" si="101">SUM(F298:F306)</f>
        <v>26.268075997706973</v>
      </c>
      <c r="G308" s="311">
        <f t="shared" si="101"/>
        <v>28.84792400229297</v>
      </c>
      <c r="H308" s="311">
        <f t="shared" si="101"/>
        <v>55.115999999999943</v>
      </c>
      <c r="I308" s="311"/>
      <c r="J308" s="311">
        <f t="shared" ref="J308:L308" si="102">SUM(J298:J306)</f>
        <v>31.010787564527291</v>
      </c>
      <c r="K308" s="311">
        <f t="shared" si="102"/>
        <v>34.070212435472655</v>
      </c>
      <c r="L308" s="311">
        <f t="shared" si="102"/>
        <v>65.08099999999996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1.2304990947305106</v>
      </c>
      <c r="C315" s="302">
        <v>2.4339806054991784</v>
      </c>
      <c r="D315" s="302">
        <f>SUM(B315:C315)</f>
        <v>3.6644797002296889</v>
      </c>
      <c r="E315" s="303"/>
      <c r="F315" s="302">
        <v>1.7540187502367504</v>
      </c>
      <c r="G315" s="302">
        <v>3.1622523771512006</v>
      </c>
      <c r="H315" s="302">
        <f>SUM(F315:G315)</f>
        <v>4.9162711273879509</v>
      </c>
      <c r="I315" s="303"/>
      <c r="J315" s="302">
        <v>1.9572852370757554</v>
      </c>
      <c r="K315" s="302">
        <v>3.1371224132555406</v>
      </c>
      <c r="L315" s="302">
        <f>SUM(J315:K315)</f>
        <v>5.0944076503312958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5.0387573084121664</v>
      </c>
      <c r="C316" s="302">
        <v>4.3450580533959782</v>
      </c>
      <c r="D316" s="302">
        <f t="shared" ref="D316:D323" si="103">SUM(B316:C316)</f>
        <v>9.3838153618081446</v>
      </c>
      <c r="E316" s="303"/>
      <c r="F316" s="302">
        <v>7.2894658123445044</v>
      </c>
      <c r="G316" s="302">
        <v>6.3209815793312334</v>
      </c>
      <c r="H316" s="302">
        <f t="shared" ref="H316:H323" si="104">SUM(F316:G316)</f>
        <v>13.610447391675738</v>
      </c>
      <c r="I316" s="303"/>
      <c r="J316" s="302">
        <v>8.2901594841423343</v>
      </c>
      <c r="K316" s="302">
        <v>7.2411854016165487</v>
      </c>
      <c r="L316" s="302">
        <f t="shared" ref="L316:L323" si="105">SUM(J316:K316)</f>
        <v>15.531344885758884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4.5262690696155365</v>
      </c>
      <c r="C317" s="302">
        <v>5.8243330035932832</v>
      </c>
      <c r="D317" s="302">
        <f t="shared" si="103"/>
        <v>10.350602073208819</v>
      </c>
      <c r="E317" s="303"/>
      <c r="F317" s="302">
        <v>5.9848231416619759</v>
      </c>
      <c r="G317" s="302">
        <v>7.2707354354000913</v>
      </c>
      <c r="H317" s="302">
        <f t="shared" si="104"/>
        <v>13.255558577062068</v>
      </c>
      <c r="I317" s="303"/>
      <c r="J317" s="302">
        <v>7.356237346907661</v>
      </c>
      <c r="K317" s="302">
        <v>6.7010508330145173</v>
      </c>
      <c r="L317" s="302">
        <f t="shared" si="105"/>
        <v>14.057288179922178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7.8160665524230231</v>
      </c>
      <c r="C318" s="302">
        <v>2.3680059933044761</v>
      </c>
      <c r="D318" s="302">
        <f t="shared" si="103"/>
        <v>10.184072545727499</v>
      </c>
      <c r="E318" s="303"/>
      <c r="F318" s="302">
        <v>8.1606355005794544</v>
      </c>
      <c r="G318" s="302">
        <v>2.7830851589371677</v>
      </c>
      <c r="H318" s="302">
        <f t="shared" si="104"/>
        <v>10.943720659516622</v>
      </c>
      <c r="I318" s="303"/>
      <c r="J318" s="302">
        <v>5.5024179095799015</v>
      </c>
      <c r="K318" s="302">
        <v>2.1761782653923061</v>
      </c>
      <c r="L318" s="302">
        <f t="shared" si="105"/>
        <v>7.678596174972208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0.10113400591210561</v>
      </c>
      <c r="C319" s="302">
        <v>0.85041287566953239</v>
      </c>
      <c r="D319" s="302">
        <f t="shared" si="103"/>
        <v>0.95154688158163803</v>
      </c>
      <c r="E319" s="303"/>
      <c r="F319" s="302">
        <v>0.12319914370009166</v>
      </c>
      <c r="G319" s="302">
        <v>0.78157048738979851</v>
      </c>
      <c r="H319" s="302">
        <f t="shared" si="104"/>
        <v>0.90476963108989017</v>
      </c>
      <c r="I319" s="303"/>
      <c r="J319" s="302">
        <v>0.2839362528524807</v>
      </c>
      <c r="K319" s="302">
        <v>0.73480797331770265</v>
      </c>
      <c r="L319" s="302">
        <f t="shared" si="105"/>
        <v>1.0187442261701833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2.0145216682665392</v>
      </c>
      <c r="C320" s="302">
        <v>0.42301212625199591</v>
      </c>
      <c r="D320" s="302">
        <f t="shared" si="103"/>
        <v>2.4375337945185351</v>
      </c>
      <c r="E320" s="303"/>
      <c r="F320" s="302">
        <v>2.1953927306043313</v>
      </c>
      <c r="G320" s="302">
        <v>0.50134196024208011</v>
      </c>
      <c r="H320" s="302">
        <f t="shared" si="104"/>
        <v>2.6967346908464114</v>
      </c>
      <c r="I320" s="303"/>
      <c r="J320" s="302">
        <v>2.3182237854732892</v>
      </c>
      <c r="K320" s="302">
        <v>0.6009702087354396</v>
      </c>
      <c r="L320" s="302">
        <f t="shared" si="105"/>
        <v>2.9191939942087286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0.69158672479027039</v>
      </c>
      <c r="C321" s="302">
        <v>0.35549916562338718</v>
      </c>
      <c r="D321" s="302">
        <f t="shared" si="103"/>
        <v>1.0470858904136575</v>
      </c>
      <c r="E321" s="303"/>
      <c r="F321" s="302">
        <v>0.79981754979191211</v>
      </c>
      <c r="G321" s="302">
        <v>0.39242452648542825</v>
      </c>
      <c r="H321" s="302">
        <f t="shared" si="104"/>
        <v>1.1922420762773402</v>
      </c>
      <c r="I321" s="303"/>
      <c r="J321" s="302">
        <v>0.88257317189065976</v>
      </c>
      <c r="K321" s="302">
        <v>0.49590286496285579</v>
      </c>
      <c r="L321" s="302">
        <f t="shared" si="105"/>
        <v>1.3784760368535156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7.3797925334964529E-2</v>
      </c>
      <c r="C322" s="302">
        <v>0.63536721931808937</v>
      </c>
      <c r="D322" s="302">
        <f t="shared" si="103"/>
        <v>0.70916514465305391</v>
      </c>
      <c r="E322" s="303"/>
      <c r="F322" s="302">
        <v>7.0877780834042267E-2</v>
      </c>
      <c r="G322" s="302">
        <v>0.57856247449950071</v>
      </c>
      <c r="H322" s="302">
        <f t="shared" si="104"/>
        <v>0.64944025533354299</v>
      </c>
      <c r="I322" s="303"/>
      <c r="J322" s="302">
        <v>0.14109929412065372</v>
      </c>
      <c r="K322" s="302">
        <v>0.63134274633360155</v>
      </c>
      <c r="L322" s="302">
        <f t="shared" si="105"/>
        <v>0.77244204045425524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0.69953098929766511</v>
      </c>
      <c r="C323" s="302">
        <v>0.8681676185612448</v>
      </c>
      <c r="D323" s="302">
        <f t="shared" si="103"/>
        <v>1.5676986078589099</v>
      </c>
      <c r="E323" s="303"/>
      <c r="F323" s="302">
        <v>0.84691245138430893</v>
      </c>
      <c r="G323" s="302">
        <v>0.75490313942614029</v>
      </c>
      <c r="H323" s="302">
        <f t="shared" si="104"/>
        <v>1.6018155908104492</v>
      </c>
      <c r="I323" s="303"/>
      <c r="J323" s="302">
        <v>1.006422201815006</v>
      </c>
      <c r="K323" s="302">
        <v>0.6190846095136544</v>
      </c>
      <c r="L323" s="302">
        <f t="shared" si="105"/>
        <v>1.6255068113286604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22.19216333878278</v>
      </c>
      <c r="C325" s="311">
        <f t="shared" ref="C325:D325" si="106">SUM(C315:C323)</f>
        <v>18.103836661217166</v>
      </c>
      <c r="D325" s="311">
        <f t="shared" si="106"/>
        <v>40.295999999999943</v>
      </c>
      <c r="E325" s="311"/>
      <c r="F325" s="311">
        <f t="shared" ref="F325:H325" si="107">SUM(F315:F323)</f>
        <v>27.225142861137371</v>
      </c>
      <c r="G325" s="311">
        <f t="shared" si="107"/>
        <v>22.54585713886264</v>
      </c>
      <c r="H325" s="311">
        <f t="shared" si="107"/>
        <v>49.771000000000015</v>
      </c>
      <c r="I325" s="311"/>
      <c r="J325" s="311">
        <f t="shared" ref="J325:L325" si="108">SUM(J315:J323)</f>
        <v>27.73835468385774</v>
      </c>
      <c r="K325" s="311">
        <f t="shared" si="108"/>
        <v>22.337645316142165</v>
      </c>
      <c r="L325" s="311">
        <f t="shared" si="108"/>
        <v>50.075999999999908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0.67228243810899269</v>
      </c>
      <c r="C332" s="302">
        <v>0.77077562352901352</v>
      </c>
      <c r="D332" s="302">
        <f>SUM(B332:C332)</f>
        <v>1.4430580616380062</v>
      </c>
      <c r="E332" s="303"/>
      <c r="F332" s="302">
        <v>0.87429480920420632</v>
      </c>
      <c r="G332" s="302">
        <v>0.67917541878261456</v>
      </c>
      <c r="H332" s="302">
        <f>SUM(F332:G332)</f>
        <v>1.5534702279868209</v>
      </c>
      <c r="I332" s="303"/>
      <c r="J332" s="302">
        <v>1.0503847452592221</v>
      </c>
      <c r="K332" s="302">
        <v>0.69914159384827135</v>
      </c>
      <c r="L332" s="302">
        <f>SUM(J332:K332)</f>
        <v>1.7495263391074936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17.628367696221424</v>
      </c>
      <c r="C333" s="302">
        <v>11.761152386551744</v>
      </c>
      <c r="D333" s="302">
        <f t="shared" ref="D333:D340" si="109">SUM(B333:C333)</f>
        <v>29.389520082773167</v>
      </c>
      <c r="E333" s="303"/>
      <c r="F333" s="302">
        <v>21.245060347075508</v>
      </c>
      <c r="G333" s="302">
        <v>11.413911667621118</v>
      </c>
      <c r="H333" s="302">
        <f t="shared" ref="H333:H340" si="110">SUM(F333:G333)</f>
        <v>32.65897201469663</v>
      </c>
      <c r="I333" s="303"/>
      <c r="J333" s="302">
        <v>25.258489905754551</v>
      </c>
      <c r="K333" s="302">
        <v>13.115320657593166</v>
      </c>
      <c r="L333" s="302">
        <f t="shared" ref="L333:L340" si="111">SUM(J333:K333)</f>
        <v>38.373810563347718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2.9211979838217972</v>
      </c>
      <c r="C334" s="302">
        <v>1.7428744064471979</v>
      </c>
      <c r="D334" s="302">
        <f t="shared" si="109"/>
        <v>4.6640723902689949</v>
      </c>
      <c r="E334" s="303"/>
      <c r="F334" s="302">
        <v>3.2933525754859958</v>
      </c>
      <c r="G334" s="302">
        <v>1.5155241654440708</v>
      </c>
      <c r="H334" s="302">
        <f t="shared" si="110"/>
        <v>4.8088767409300663</v>
      </c>
      <c r="I334" s="303"/>
      <c r="J334" s="302">
        <v>3.674150255377663</v>
      </c>
      <c r="K334" s="302">
        <v>1.2082532558991383</v>
      </c>
      <c r="L334" s="302">
        <f t="shared" si="111"/>
        <v>4.8824035112768014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2.573337767167859</v>
      </c>
      <c r="C335" s="302">
        <v>0.41440476448755359</v>
      </c>
      <c r="D335" s="302">
        <f t="shared" si="109"/>
        <v>2.9877425316554125</v>
      </c>
      <c r="E335" s="303"/>
      <c r="F335" s="302">
        <v>2.4155926012909332</v>
      </c>
      <c r="G335" s="302">
        <v>0.32964702340848195</v>
      </c>
      <c r="H335" s="302">
        <f t="shared" si="110"/>
        <v>2.7452396246994151</v>
      </c>
      <c r="I335" s="303"/>
      <c r="J335" s="302">
        <v>1.0848375798688803</v>
      </c>
      <c r="K335" s="302">
        <v>0.26160689230447487</v>
      </c>
      <c r="L335" s="302">
        <f t="shared" si="111"/>
        <v>1.3464444721733551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0.39211926281578396</v>
      </c>
      <c r="C336" s="302">
        <v>0.42688243179782021</v>
      </c>
      <c r="D336" s="302">
        <f t="shared" si="109"/>
        <v>0.81900169461360417</v>
      </c>
      <c r="E336" s="303"/>
      <c r="F336" s="302">
        <v>0.34606691968611203</v>
      </c>
      <c r="G336" s="302">
        <v>0.25618918718707107</v>
      </c>
      <c r="H336" s="302">
        <f t="shared" si="110"/>
        <v>0.60225610687318309</v>
      </c>
      <c r="I336" s="303"/>
      <c r="J336" s="302">
        <v>0.28607985356451754</v>
      </c>
      <c r="K336" s="302">
        <v>0.17414418644375257</v>
      </c>
      <c r="L336" s="302">
        <f t="shared" si="111"/>
        <v>0.46022404000827011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12.468934950463852</v>
      </c>
      <c r="C337" s="302">
        <v>0.90823017010490303</v>
      </c>
      <c r="D337" s="302">
        <f t="shared" si="109"/>
        <v>13.377165120568755</v>
      </c>
      <c r="E337" s="303"/>
      <c r="F337" s="302">
        <v>12.328675090468245</v>
      </c>
      <c r="G337" s="302">
        <v>0.79909401292931803</v>
      </c>
      <c r="H337" s="302">
        <f t="shared" si="110"/>
        <v>13.127769103397563</v>
      </c>
      <c r="I337" s="303"/>
      <c r="J337" s="302">
        <v>13.742981640890843</v>
      </c>
      <c r="K337" s="302">
        <v>0.90567689005216567</v>
      </c>
      <c r="L337" s="302">
        <f t="shared" si="111"/>
        <v>14.648658530943008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0.2222083856150249</v>
      </c>
      <c r="C338" s="302">
        <v>9.4259065096420153E-2</v>
      </c>
      <c r="D338" s="302">
        <f t="shared" si="109"/>
        <v>0.31646745071144505</v>
      </c>
      <c r="E338" s="303"/>
      <c r="F338" s="302">
        <v>0.20881868055615915</v>
      </c>
      <c r="G338" s="302">
        <v>6.3981086891515992E-2</v>
      </c>
      <c r="H338" s="302">
        <f t="shared" si="110"/>
        <v>0.27279976744767515</v>
      </c>
      <c r="I338" s="303"/>
      <c r="J338" s="302">
        <v>0.19419805973140092</v>
      </c>
      <c r="K338" s="302">
        <v>7.1879719585430393E-2</v>
      </c>
      <c r="L338" s="302">
        <f t="shared" si="111"/>
        <v>0.2660777793168313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0.28496533336422936</v>
      </c>
      <c r="C339" s="302">
        <v>0.73172392418465282</v>
      </c>
      <c r="D339" s="302">
        <f t="shared" si="109"/>
        <v>1.0166892575488822</v>
      </c>
      <c r="E339" s="303"/>
      <c r="F339" s="302">
        <v>0.31246656427436187</v>
      </c>
      <c r="G339" s="302">
        <v>0.41208765354809157</v>
      </c>
      <c r="H339" s="302">
        <f t="shared" si="110"/>
        <v>0.72455421782245344</v>
      </c>
      <c r="I339" s="303"/>
      <c r="J339" s="302">
        <v>0.37236245328275724</v>
      </c>
      <c r="K339" s="302">
        <v>0.4290820989288639</v>
      </c>
      <c r="L339" s="302">
        <f t="shared" si="111"/>
        <v>0.80144455221162114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2.9758943540620382</v>
      </c>
      <c r="C340" s="302">
        <v>0.77838905615976006</v>
      </c>
      <c r="D340" s="302">
        <f t="shared" si="109"/>
        <v>3.7542834102217983</v>
      </c>
      <c r="E340" s="303"/>
      <c r="F340" s="302">
        <v>2.4242382897326062</v>
      </c>
      <c r="G340" s="302">
        <v>0.46782390641359134</v>
      </c>
      <c r="H340" s="302">
        <f t="shared" si="110"/>
        <v>2.8920621961461976</v>
      </c>
      <c r="I340" s="303"/>
      <c r="J340" s="302">
        <v>1.3680154015512873</v>
      </c>
      <c r="K340" s="302">
        <v>0.34039481006358624</v>
      </c>
      <c r="L340" s="302">
        <f t="shared" si="111"/>
        <v>1.7084102116148736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40.139308171640998</v>
      </c>
      <c r="C342" s="311">
        <f t="shared" ref="C342:D342" si="112">SUM(C332:C340)</f>
        <v>17.628691828359067</v>
      </c>
      <c r="D342" s="311">
        <f t="shared" si="112"/>
        <v>57.768000000000065</v>
      </c>
      <c r="E342" s="311"/>
      <c r="F342" s="311">
        <f t="shared" ref="F342:H342" si="113">SUM(F332:F340)</f>
        <v>43.448565877774122</v>
      </c>
      <c r="G342" s="311">
        <f t="shared" si="113"/>
        <v>15.937434122225872</v>
      </c>
      <c r="H342" s="311">
        <f t="shared" si="113"/>
        <v>59.386000000000003</v>
      </c>
      <c r="I342" s="311"/>
      <c r="J342" s="311">
        <f t="shared" ref="J342:L342" si="114">SUM(J332:J340)</f>
        <v>47.031499895281115</v>
      </c>
      <c r="K342" s="311">
        <f t="shared" si="114"/>
        <v>17.205500104718848</v>
      </c>
      <c r="L342" s="311">
        <f t="shared" si="114"/>
        <v>64.236999999999966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2.0949423545775696</v>
      </c>
      <c r="C349" s="302">
        <v>1.6985787394328116</v>
      </c>
      <c r="D349" s="302">
        <f>SUM(B349:C349)</f>
        <v>3.793521094010381</v>
      </c>
      <c r="E349" s="303"/>
      <c r="F349" s="302">
        <v>2.4061293880986767</v>
      </c>
      <c r="G349" s="302">
        <v>1.7628791623674414</v>
      </c>
      <c r="H349" s="302">
        <f>SUM(F349:G349)</f>
        <v>4.1690085504661178</v>
      </c>
      <c r="I349" s="303"/>
      <c r="J349" s="302">
        <v>3.5595206020247225</v>
      </c>
      <c r="K349" s="302">
        <v>2.1673780749062077</v>
      </c>
      <c r="L349" s="302">
        <f>SUM(J349:K349)</f>
        <v>5.7268986769309302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18.949083146174033</v>
      </c>
      <c r="C350" s="302">
        <v>7.9908459506505629</v>
      </c>
      <c r="D350" s="302">
        <f t="shared" ref="D350:D357" si="115">SUM(B350:C350)</f>
        <v>26.939929096824596</v>
      </c>
      <c r="E350" s="303"/>
      <c r="F350" s="302">
        <v>20.305943764609658</v>
      </c>
      <c r="G350" s="302">
        <v>8.6541466301765873</v>
      </c>
      <c r="H350" s="302">
        <f t="shared" ref="H350:H357" si="116">SUM(F350:G350)</f>
        <v>28.960090394786246</v>
      </c>
      <c r="I350" s="303"/>
      <c r="J350" s="302">
        <v>28.787954501885476</v>
      </c>
      <c r="K350" s="302">
        <v>11.729578980103449</v>
      </c>
      <c r="L350" s="302">
        <f t="shared" ref="L350:L357" si="117">SUM(J350:K350)</f>
        <v>40.517533481988927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8.6403614492173784</v>
      </c>
      <c r="C351" s="302">
        <v>3.0563491098121331</v>
      </c>
      <c r="D351" s="302">
        <f t="shared" si="115"/>
        <v>11.696710559029512</v>
      </c>
      <c r="E351" s="303"/>
      <c r="F351" s="302">
        <v>9.0078272873425789</v>
      </c>
      <c r="G351" s="302">
        <v>2.8796713971875945</v>
      </c>
      <c r="H351" s="302">
        <f t="shared" si="116"/>
        <v>11.887498684530174</v>
      </c>
      <c r="I351" s="303"/>
      <c r="J351" s="302">
        <v>11.801649473688963</v>
      </c>
      <c r="K351" s="302">
        <v>3.245241140335251</v>
      </c>
      <c r="L351" s="302">
        <f t="shared" si="117"/>
        <v>15.046890614024214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6.325555900601632</v>
      </c>
      <c r="C352" s="302">
        <v>1.0067404249949077</v>
      </c>
      <c r="D352" s="302">
        <f t="shared" si="115"/>
        <v>7.3322963255965394</v>
      </c>
      <c r="E352" s="303"/>
      <c r="F352" s="302">
        <v>5.352611389987139</v>
      </c>
      <c r="G352" s="302">
        <v>0.82805971011129509</v>
      </c>
      <c r="H352" s="302">
        <f t="shared" si="116"/>
        <v>6.1806711000984338</v>
      </c>
      <c r="I352" s="303"/>
      <c r="J352" s="302">
        <v>3.3429397777474867</v>
      </c>
      <c r="K352" s="302">
        <v>0.83344548390205708</v>
      </c>
      <c r="L352" s="302">
        <f t="shared" si="117"/>
        <v>4.1763852616495436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0.44193456275942761</v>
      </c>
      <c r="C353" s="302">
        <v>0.70789642017803966</v>
      </c>
      <c r="D353" s="302">
        <f t="shared" si="115"/>
        <v>1.1498309829374673</v>
      </c>
      <c r="E353" s="303"/>
      <c r="F353" s="302">
        <v>0.34689843566960699</v>
      </c>
      <c r="G353" s="302">
        <v>0.52476892022216703</v>
      </c>
      <c r="H353" s="302">
        <f t="shared" si="116"/>
        <v>0.87166735589177402</v>
      </c>
      <c r="I353" s="303"/>
      <c r="J353" s="302">
        <v>0.30230248788971897</v>
      </c>
      <c r="K353" s="302">
        <v>0.54659263314133044</v>
      </c>
      <c r="L353" s="302">
        <f t="shared" si="117"/>
        <v>0.84889512103104936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28.532365640915216</v>
      </c>
      <c r="C354" s="302">
        <v>2.6363322743208637</v>
      </c>
      <c r="D354" s="302">
        <f t="shared" si="115"/>
        <v>31.168697915236081</v>
      </c>
      <c r="E354" s="303"/>
      <c r="F354" s="302">
        <v>26.037003756534702</v>
      </c>
      <c r="G354" s="302">
        <v>2.4066497709208767</v>
      </c>
      <c r="H354" s="302">
        <f t="shared" si="116"/>
        <v>28.443653527455577</v>
      </c>
      <c r="I354" s="303"/>
      <c r="J354" s="302">
        <v>32.970829356821675</v>
      </c>
      <c r="K354" s="302">
        <v>3.6881601753429756</v>
      </c>
      <c r="L354" s="302">
        <f t="shared" si="117"/>
        <v>36.658989532164654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0.83511650941407467</v>
      </c>
      <c r="C355" s="302">
        <v>0.29426088658611282</v>
      </c>
      <c r="D355" s="302">
        <f t="shared" si="115"/>
        <v>1.1293773960001876</v>
      </c>
      <c r="E355" s="303"/>
      <c r="F355" s="302">
        <v>0.7139235692777588</v>
      </c>
      <c r="G355" s="302">
        <v>0.22058286328190799</v>
      </c>
      <c r="H355" s="302">
        <f t="shared" si="116"/>
        <v>0.93450643255966681</v>
      </c>
      <c r="I355" s="303"/>
      <c r="J355" s="302">
        <v>0.93464924248928438</v>
      </c>
      <c r="K355" s="302">
        <v>0.26170454812766231</v>
      </c>
      <c r="L355" s="302">
        <f t="shared" si="117"/>
        <v>1.1963537906169468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0.12581675898178044</v>
      </c>
      <c r="C356" s="302">
        <v>0.52295316502343825</v>
      </c>
      <c r="D356" s="302">
        <f t="shared" si="115"/>
        <v>0.64876992400521871</v>
      </c>
      <c r="E356" s="303"/>
      <c r="F356" s="302">
        <v>9.1220640097156996E-2</v>
      </c>
      <c r="G356" s="302">
        <v>0.38746783408331648</v>
      </c>
      <c r="H356" s="302">
        <f t="shared" si="116"/>
        <v>0.47868847418047344</v>
      </c>
      <c r="I356" s="303"/>
      <c r="J356" s="302">
        <v>9.4934325054110244E-2</v>
      </c>
      <c r="K356" s="302">
        <v>0.39524491543802515</v>
      </c>
      <c r="L356" s="302">
        <f t="shared" si="117"/>
        <v>0.4901792404921354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1.8407092119779191</v>
      </c>
      <c r="C357" s="302">
        <v>1.1061574943820018</v>
      </c>
      <c r="D357" s="302">
        <f t="shared" si="115"/>
        <v>2.9468667063599208</v>
      </c>
      <c r="E357" s="303"/>
      <c r="F357" s="302">
        <v>1.3079753986171667</v>
      </c>
      <c r="G357" s="302">
        <v>0.68124008141427539</v>
      </c>
      <c r="H357" s="302">
        <f t="shared" si="116"/>
        <v>1.9892154800314421</v>
      </c>
      <c r="I357" s="303"/>
      <c r="J357" s="302">
        <v>0.97403245818607909</v>
      </c>
      <c r="K357" s="302">
        <v>0.48584182291550337</v>
      </c>
      <c r="L357" s="302">
        <f t="shared" si="117"/>
        <v>1.4598742811015826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67.785885534619041</v>
      </c>
      <c r="C359" s="311">
        <f t="shared" ref="C359:D359" si="118">SUM(C349:C357)</f>
        <v>19.020114465380871</v>
      </c>
      <c r="D359" s="311">
        <f t="shared" si="118"/>
        <v>86.805999999999912</v>
      </c>
      <c r="E359" s="311"/>
      <c r="F359" s="311">
        <f t="shared" ref="F359:H359" si="119">SUM(F349:F357)</f>
        <v>65.569533630234446</v>
      </c>
      <c r="G359" s="311">
        <f t="shared" si="119"/>
        <v>18.345466369765465</v>
      </c>
      <c r="H359" s="311">
        <f t="shared" si="119"/>
        <v>83.914999999999921</v>
      </c>
      <c r="I359" s="311"/>
      <c r="J359" s="311">
        <f t="shared" ref="J359:L359" si="120">SUM(J349:J357)</f>
        <v>82.768812225787514</v>
      </c>
      <c r="K359" s="311">
        <f t="shared" si="120"/>
        <v>23.353187774212461</v>
      </c>
      <c r="L359" s="311">
        <f t="shared" si="120"/>
        <v>106.12199999999999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0.53807148938181015</v>
      </c>
      <c r="C366" s="302">
        <v>0.76747702817242858</v>
      </c>
      <c r="D366" s="302">
        <f>SUM(B366:C366)</f>
        <v>1.3055485175542387</v>
      </c>
      <c r="E366" s="303"/>
      <c r="F366" s="302">
        <v>0.66552779086230673</v>
      </c>
      <c r="G366" s="302">
        <v>0.88078511332946441</v>
      </c>
      <c r="H366" s="302">
        <f>SUM(F366:G366)</f>
        <v>1.5463129041917711</v>
      </c>
      <c r="I366" s="303"/>
      <c r="J366" s="302">
        <v>1.0770650462415796</v>
      </c>
      <c r="K366" s="302">
        <v>1.3782310135875022</v>
      </c>
      <c r="L366" s="302">
        <f>SUM(J366:K366)</f>
        <v>2.4552960598290818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1.2459266012282106</v>
      </c>
      <c r="C367" s="302">
        <v>1.1160408235046835</v>
      </c>
      <c r="D367" s="302">
        <f t="shared" ref="D367:D374" si="121">SUM(B367:C367)</f>
        <v>2.3619674247328941</v>
      </c>
      <c r="E367" s="303"/>
      <c r="F367" s="302">
        <v>1.5028804760536139</v>
      </c>
      <c r="G367" s="302">
        <v>1.2853222413864733</v>
      </c>
      <c r="H367" s="302">
        <f t="shared" ref="H367:H374" si="122">SUM(F367:G367)</f>
        <v>2.788202717440087</v>
      </c>
      <c r="I367" s="303"/>
      <c r="J367" s="302">
        <v>2.1121776194104638</v>
      </c>
      <c r="K367" s="302">
        <v>2.0441651200235627</v>
      </c>
      <c r="L367" s="302">
        <f t="shared" ref="L367:L374" si="123">SUM(J367:K367)</f>
        <v>4.1563427394340264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2.4386987382768957</v>
      </c>
      <c r="C368" s="302">
        <v>2.7346158503820872</v>
      </c>
      <c r="D368" s="302">
        <f t="shared" si="121"/>
        <v>5.1733145886589824</v>
      </c>
      <c r="E368" s="303"/>
      <c r="F368" s="302">
        <v>2.9279424212065384</v>
      </c>
      <c r="G368" s="302">
        <v>2.6071140525754588</v>
      </c>
      <c r="H368" s="302">
        <f t="shared" si="122"/>
        <v>5.5350564737819976</v>
      </c>
      <c r="I368" s="303"/>
      <c r="J368" s="302">
        <v>4.2160158180708915</v>
      </c>
      <c r="K368" s="302">
        <v>3.5867187544117356</v>
      </c>
      <c r="L368" s="302">
        <f t="shared" si="123"/>
        <v>7.8027345724826276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1.4136582292080382</v>
      </c>
      <c r="C369" s="302">
        <v>0.19738153606929157</v>
      </c>
      <c r="D369" s="302">
        <f t="shared" si="121"/>
        <v>1.6110397652773298</v>
      </c>
      <c r="E369" s="303"/>
      <c r="F369" s="302">
        <v>1.3201057269371932</v>
      </c>
      <c r="G369" s="302">
        <v>0.21389959092021485</v>
      </c>
      <c r="H369" s="302">
        <f t="shared" si="122"/>
        <v>1.534005317857408</v>
      </c>
      <c r="I369" s="303"/>
      <c r="J369" s="302">
        <v>1.3536343534348991</v>
      </c>
      <c r="K369" s="302">
        <v>0.325387398595539</v>
      </c>
      <c r="L369" s="302">
        <f t="shared" si="123"/>
        <v>1.679021752030438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0.27164024147781568</v>
      </c>
      <c r="C370" s="302">
        <v>1.0747685153562427</v>
      </c>
      <c r="D370" s="302">
        <f t="shared" si="121"/>
        <v>1.3464087568340584</v>
      </c>
      <c r="E370" s="303"/>
      <c r="F370" s="302">
        <v>0.31614253332980352</v>
      </c>
      <c r="G370" s="302">
        <v>0.94358531532622203</v>
      </c>
      <c r="H370" s="302">
        <f t="shared" si="122"/>
        <v>1.2597278486560255</v>
      </c>
      <c r="I370" s="303"/>
      <c r="J370" s="302">
        <v>0.50859226331697538</v>
      </c>
      <c r="K370" s="302">
        <v>1.1962810356003137</v>
      </c>
      <c r="L370" s="302">
        <f t="shared" si="123"/>
        <v>1.7048732989172892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1.2659409802931569</v>
      </c>
      <c r="C371" s="302">
        <v>0.57374098524088635</v>
      </c>
      <c r="D371" s="302">
        <f t="shared" si="121"/>
        <v>1.8396819655340433</v>
      </c>
      <c r="E371" s="303"/>
      <c r="F371" s="302">
        <v>1.1026380625484957</v>
      </c>
      <c r="G371" s="302">
        <v>0.68184375047764634</v>
      </c>
      <c r="H371" s="302">
        <f t="shared" si="122"/>
        <v>1.7844818130261419</v>
      </c>
      <c r="I371" s="303"/>
      <c r="J371" s="302">
        <v>1.3907246867398992</v>
      </c>
      <c r="K371" s="302">
        <v>1.0956483088201108</v>
      </c>
      <c r="L371" s="302">
        <f t="shared" si="123"/>
        <v>2.4863729955600098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0.38340250343928745</v>
      </c>
      <c r="C372" s="302">
        <v>0.3408320376610926</v>
      </c>
      <c r="D372" s="302">
        <f t="shared" si="121"/>
        <v>0.7242345411003801</v>
      </c>
      <c r="E372" s="303"/>
      <c r="F372" s="302">
        <v>0.33764471682703839</v>
      </c>
      <c r="G372" s="302">
        <v>0.3748001503574851</v>
      </c>
      <c r="H372" s="302">
        <f t="shared" si="122"/>
        <v>0.71244486718452349</v>
      </c>
      <c r="I372" s="303"/>
      <c r="J372" s="302">
        <v>0.43303311632927172</v>
      </c>
      <c r="K372" s="302">
        <v>0.512509562021362</v>
      </c>
      <c r="L372" s="302">
        <f t="shared" si="123"/>
        <v>0.94554267835063377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3.8149191956187621E-2</v>
      </c>
      <c r="C373" s="302">
        <v>0.16251986916436958</v>
      </c>
      <c r="D373" s="302">
        <f t="shared" si="121"/>
        <v>0.20066906112055721</v>
      </c>
      <c r="E373" s="303"/>
      <c r="F373" s="302">
        <v>3.3592317116485491E-2</v>
      </c>
      <c r="G373" s="302">
        <v>0.17124088820053668</v>
      </c>
      <c r="H373" s="302">
        <f t="shared" si="122"/>
        <v>0.20483320531702218</v>
      </c>
      <c r="I373" s="303"/>
      <c r="J373" s="302">
        <v>8.4119372262667524E-2</v>
      </c>
      <c r="K373" s="302">
        <v>0.24393722922991254</v>
      </c>
      <c r="L373" s="302">
        <f t="shared" si="123"/>
        <v>0.32805660149258009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0.95187055444348634</v>
      </c>
      <c r="C374" s="302">
        <v>0.93026482474403316</v>
      </c>
      <c r="D374" s="302">
        <f t="shared" si="121"/>
        <v>1.8821353791875195</v>
      </c>
      <c r="E374" s="303"/>
      <c r="F374" s="302">
        <v>0.7982223323672758</v>
      </c>
      <c r="G374" s="302">
        <v>0.90571252017771575</v>
      </c>
      <c r="H374" s="302">
        <f t="shared" si="122"/>
        <v>1.7039348525449916</v>
      </c>
      <c r="I374" s="303"/>
      <c r="J374" s="302">
        <v>0.76892159111834713</v>
      </c>
      <c r="K374" s="302">
        <v>1.0168377107849849</v>
      </c>
      <c r="L374" s="302">
        <f t="shared" si="123"/>
        <v>1.785759301903332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8.5473585297048889</v>
      </c>
      <c r="C376" s="311">
        <f t="shared" ref="C376:D376" si="124">SUM(C366:C374)</f>
        <v>7.897641470295115</v>
      </c>
      <c r="D376" s="311">
        <f t="shared" si="124"/>
        <v>16.445</v>
      </c>
      <c r="E376" s="311"/>
      <c r="F376" s="311">
        <f t="shared" ref="F376:H376" si="125">SUM(F366:F374)</f>
        <v>9.0046963772487505</v>
      </c>
      <c r="G376" s="311">
        <f t="shared" si="125"/>
        <v>8.0643036227512166</v>
      </c>
      <c r="H376" s="311">
        <f t="shared" si="125"/>
        <v>17.068999999999971</v>
      </c>
      <c r="I376" s="311"/>
      <c r="J376" s="311">
        <f t="shared" ref="J376:L376" si="126">SUM(J366:J374)</f>
        <v>11.944283866924996</v>
      </c>
      <c r="K376" s="311">
        <f t="shared" si="126"/>
        <v>11.399716133075025</v>
      </c>
      <c r="L376" s="311">
        <f t="shared" si="126"/>
        <v>23.344000000000019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0.69618686431462862</v>
      </c>
      <c r="C383" s="302">
        <v>0.63120940513722845</v>
      </c>
      <c r="D383" s="302">
        <f>SUM(B383:C383)</f>
        <v>1.3273962694518571</v>
      </c>
      <c r="E383" s="303"/>
      <c r="F383" s="302">
        <v>0.8596555020236949</v>
      </c>
      <c r="G383" s="302">
        <v>0.85861286196633591</v>
      </c>
      <c r="H383" s="302">
        <f>SUM(F383:G383)</f>
        <v>1.7182683639900307</v>
      </c>
      <c r="I383" s="303"/>
      <c r="J383" s="302">
        <v>1.0200311677502103</v>
      </c>
      <c r="K383" s="302">
        <v>1.092845025485629</v>
      </c>
      <c r="L383" s="302">
        <f>SUM(J383:K383)</f>
        <v>2.1128761932358393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1.5756301245942308</v>
      </c>
      <c r="C384" s="302">
        <v>1.0480580872944771</v>
      </c>
      <c r="D384" s="302">
        <f t="shared" ref="D384:D391" si="127">SUM(B384:C384)</f>
        <v>2.6236882118887079</v>
      </c>
      <c r="E384" s="303"/>
      <c r="F384" s="302">
        <v>1.7221959199407415</v>
      </c>
      <c r="G384" s="302">
        <v>1.3365056182567818</v>
      </c>
      <c r="H384" s="302">
        <f t="shared" ref="H384:H391" si="128">SUM(F384:G384)</f>
        <v>3.0587015381975231</v>
      </c>
      <c r="I384" s="303"/>
      <c r="J384" s="302">
        <v>1.8585587758099986</v>
      </c>
      <c r="K384" s="302">
        <v>1.6171304003212195</v>
      </c>
      <c r="L384" s="302">
        <f t="shared" ref="L384:L391" si="129">SUM(J384:K384)</f>
        <v>3.4756891761312181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1.3366573963287516</v>
      </c>
      <c r="C385" s="302">
        <v>0.49460030356710499</v>
      </c>
      <c r="D385" s="302">
        <f t="shared" si="127"/>
        <v>1.8312576998958565</v>
      </c>
      <c r="E385" s="303"/>
      <c r="F385" s="302">
        <v>1.300811616499655</v>
      </c>
      <c r="G385" s="302">
        <v>0.6642872199823725</v>
      </c>
      <c r="H385" s="302">
        <f t="shared" si="128"/>
        <v>1.9650988364820274</v>
      </c>
      <c r="I385" s="303"/>
      <c r="J385" s="302">
        <v>1.4109865393297134</v>
      </c>
      <c r="K385" s="302">
        <v>0.61774398535689734</v>
      </c>
      <c r="L385" s="302">
        <f t="shared" si="129"/>
        <v>2.028730524686611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1.2629165459205398</v>
      </c>
      <c r="C386" s="302">
        <v>0.14319300339275348</v>
      </c>
      <c r="D386" s="302">
        <f t="shared" si="127"/>
        <v>1.4061095493132933</v>
      </c>
      <c r="E386" s="303"/>
      <c r="F386" s="302">
        <v>0.98994359614286986</v>
      </c>
      <c r="G386" s="302">
        <v>0.15073832260540881</v>
      </c>
      <c r="H386" s="302">
        <f t="shared" si="128"/>
        <v>1.1406819187482786</v>
      </c>
      <c r="I386" s="303"/>
      <c r="J386" s="302">
        <v>0.7920793902965666</v>
      </c>
      <c r="K386" s="302">
        <v>0.17465809714533276</v>
      </c>
      <c r="L386" s="302">
        <f t="shared" si="129"/>
        <v>0.96673748744189936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0.18737584941928673</v>
      </c>
      <c r="C387" s="302">
        <v>0.46237397073490494</v>
      </c>
      <c r="D387" s="302">
        <f t="shared" si="127"/>
        <v>0.64974982015419169</v>
      </c>
      <c r="E387" s="303"/>
      <c r="F387" s="302">
        <v>0.20601660209236239</v>
      </c>
      <c r="G387" s="302">
        <v>0.48814631443373174</v>
      </c>
      <c r="H387" s="302">
        <f t="shared" si="128"/>
        <v>0.69416291652609408</v>
      </c>
      <c r="I387" s="303"/>
      <c r="J387" s="302">
        <v>0.34122545639390284</v>
      </c>
      <c r="K387" s="302">
        <v>0.56901253988174694</v>
      </c>
      <c r="L387" s="302">
        <f t="shared" si="129"/>
        <v>0.91023799627564972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3.7956589624153247</v>
      </c>
      <c r="C388" s="302">
        <v>0.84025766232021781</v>
      </c>
      <c r="D388" s="302">
        <f t="shared" si="127"/>
        <v>4.6359166247355423</v>
      </c>
      <c r="E388" s="303"/>
      <c r="F388" s="302">
        <v>3.3063632460569061</v>
      </c>
      <c r="G388" s="302">
        <v>1.0907015114639105</v>
      </c>
      <c r="H388" s="302">
        <f t="shared" si="128"/>
        <v>4.3970647575208162</v>
      </c>
      <c r="I388" s="303"/>
      <c r="J388" s="302">
        <v>3.2238352246978561</v>
      </c>
      <c r="K388" s="302">
        <v>1.3305839046501033</v>
      </c>
      <c r="L388" s="302">
        <f t="shared" si="129"/>
        <v>4.5544191293479592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0.3660923562099867</v>
      </c>
      <c r="C389" s="302">
        <v>0.23557177939922133</v>
      </c>
      <c r="D389" s="302">
        <f t="shared" si="127"/>
        <v>0.60166413560920806</v>
      </c>
      <c r="E389" s="303"/>
      <c r="F389" s="302">
        <v>0.36724374112288261</v>
      </c>
      <c r="G389" s="302">
        <v>0.36768721267828325</v>
      </c>
      <c r="H389" s="302">
        <f t="shared" si="128"/>
        <v>0.73493095380116591</v>
      </c>
      <c r="I389" s="303"/>
      <c r="J389" s="302">
        <v>0.3346854898831767</v>
      </c>
      <c r="K389" s="302">
        <v>0.36056419406337137</v>
      </c>
      <c r="L389" s="302">
        <f t="shared" si="129"/>
        <v>0.69524968394654807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0.17696689714908972</v>
      </c>
      <c r="C390" s="302">
        <v>0.2590020684005705</v>
      </c>
      <c r="D390" s="302">
        <f t="shared" si="127"/>
        <v>0.43596896554966025</v>
      </c>
      <c r="E390" s="303"/>
      <c r="F390" s="302">
        <v>0.13115245383902549</v>
      </c>
      <c r="G390" s="302">
        <v>0.31660552724534463</v>
      </c>
      <c r="H390" s="302">
        <f t="shared" si="128"/>
        <v>0.44775798108437015</v>
      </c>
      <c r="I390" s="303"/>
      <c r="J390" s="302">
        <v>0.27683513041865554</v>
      </c>
      <c r="K390" s="302">
        <v>0.31760470351240422</v>
      </c>
      <c r="L390" s="302">
        <f t="shared" si="129"/>
        <v>0.5944398339310597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0.85319720269736932</v>
      </c>
      <c r="C391" s="302">
        <v>0.50605152070429793</v>
      </c>
      <c r="D391" s="302">
        <f t="shared" si="127"/>
        <v>1.3592487234016672</v>
      </c>
      <c r="E391" s="303"/>
      <c r="F391" s="302">
        <v>0.54183344096901653</v>
      </c>
      <c r="G391" s="302">
        <v>0.59749929268068713</v>
      </c>
      <c r="H391" s="302">
        <f t="shared" si="128"/>
        <v>1.1393327336497037</v>
      </c>
      <c r="I391" s="303"/>
      <c r="J391" s="302">
        <v>0.35334797108758559</v>
      </c>
      <c r="K391" s="302">
        <v>0.55427200391561526</v>
      </c>
      <c r="L391" s="302">
        <f t="shared" si="129"/>
        <v>0.9076199750032008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10.250682199049207</v>
      </c>
      <c r="C393" s="311">
        <f t="shared" ref="C393:D393" si="130">SUM(C383:C391)</f>
        <v>4.6203178009507759</v>
      </c>
      <c r="D393" s="311">
        <f t="shared" si="130"/>
        <v>14.870999999999984</v>
      </c>
      <c r="E393" s="311"/>
      <c r="F393" s="311">
        <f t="shared" ref="F393:H393" si="131">SUM(F383:F391)</f>
        <v>9.4252161186871533</v>
      </c>
      <c r="G393" s="311">
        <f t="shared" si="131"/>
        <v>5.8707838813128559</v>
      </c>
      <c r="H393" s="311">
        <f t="shared" si="131"/>
        <v>15.296000000000012</v>
      </c>
      <c r="I393" s="311"/>
      <c r="J393" s="311">
        <f t="shared" ref="J393:L393" si="132">SUM(J383:J391)</f>
        <v>9.6115851456676644</v>
      </c>
      <c r="K393" s="311">
        <f t="shared" si="132"/>
        <v>6.63441485433232</v>
      </c>
      <c r="L393" s="311">
        <f t="shared" si="132"/>
        <v>16.245999999999984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 and North Somerset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43.975847185004554</v>
      </c>
      <c r="C9" s="249">
        <f t="shared" ref="C9:D9" si="0">SUM(C26,C43,C60,C77,C94,C111,C128,C145,C162,C179,C196,C213,C230,C247,C264,C281,C298,C315,C332,C349,C366,C383)</f>
        <v>6.5200952362717848</v>
      </c>
      <c r="D9" s="249">
        <f t="shared" si="0"/>
        <v>14.907003991372724</v>
      </c>
      <c r="E9" s="249">
        <f>SUM(B9:D9)</f>
        <v>65.402946412649058</v>
      </c>
      <c r="F9" s="238"/>
      <c r="G9" s="249">
        <f>SUM(G26,G43,G60,G77,G94,G111,G128,G145,G162,G179,G196,G213,G230,G247,G264,G281,G298,G315,G332,G349,G366,G383)</f>
        <v>52.094534911738023</v>
      </c>
      <c r="H9" s="249">
        <f t="shared" ref="H9:I9" si="1">SUM(H26,H43,H60,H77,H94,H111,H128,H145,H162,H179,H196,H213,H230,H247,H264,H281,H298,H315,H332,H349,H366,H383)</f>
        <v>10.413425240217846</v>
      </c>
      <c r="I9" s="249">
        <f t="shared" si="1"/>
        <v>17.506553140767092</v>
      </c>
      <c r="J9" s="249">
        <f>SUM(G9:I9)</f>
        <v>80.014513292722967</v>
      </c>
      <c r="K9" s="238"/>
      <c r="L9" s="249">
        <f>SUM(L26,L43,L60,L77,L94,L111,L128,L145,L162,L179,L196,L213,L230,L247,L264,L281,L298,L315,L332,L349,L366,L383)</f>
        <v>59.057843047004667</v>
      </c>
      <c r="M9" s="249">
        <f t="shared" ref="M9:N9" si="2">SUM(M26,M43,M60,M77,M94,M111,M128,M145,M162,M179,M196,M213,M230,M247,M264,M281,M298,M315,M332,M349,M366,M383)</f>
        <v>13.501400976256509</v>
      </c>
      <c r="N9" s="249">
        <f t="shared" si="2"/>
        <v>20.274064134219707</v>
      </c>
      <c r="O9" s="249">
        <f>SUM(L9:N9)</f>
        <v>92.833308157480872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87.018608384510614</v>
      </c>
      <c r="C10" s="249">
        <f t="shared" si="3"/>
        <v>28.341815028998255</v>
      </c>
      <c r="D10" s="249">
        <f t="shared" si="3"/>
        <v>20.371892892085697</v>
      </c>
      <c r="E10" s="249">
        <f t="shared" ref="E10:E17" si="4">SUM(B10:D10)</f>
        <v>135.73231630559457</v>
      </c>
      <c r="F10" s="238"/>
      <c r="G10" s="249">
        <f t="shared" ref="G10:I10" si="5">SUM(G27,G44,G61,G78,G95,G112,G129,G146,G163,G180,G197,G214,G231,G248,G265,G282,G299,G316,G333,G350,G367,G384)</f>
        <v>109.89557083025602</v>
      </c>
      <c r="H10" s="249">
        <f t="shared" si="5"/>
        <v>35.400669159092892</v>
      </c>
      <c r="I10" s="249">
        <f t="shared" si="5"/>
        <v>19.793469209861573</v>
      </c>
      <c r="J10" s="249">
        <f t="shared" ref="J10:J17" si="6">SUM(G10:I10)</f>
        <v>165.08970919921049</v>
      </c>
      <c r="K10" s="238"/>
      <c r="L10" s="249">
        <f t="shared" ref="L10:N10" si="7">SUM(L27,L44,L61,L78,L95,L112,L129,L146,L163,L180,L197,L214,L231,L248,L265,L282,L299,L316,L333,L350,L367,L384)</f>
        <v>136.37555578252935</v>
      </c>
      <c r="M10" s="249">
        <f t="shared" si="7"/>
        <v>46.785434328447359</v>
      </c>
      <c r="N10" s="249">
        <f t="shared" si="7"/>
        <v>20.483854429616468</v>
      </c>
      <c r="O10" s="249">
        <f t="shared" ref="O10:O17" si="8">SUM(L10:N10)</f>
        <v>203.64484454059317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50.623296289307099</v>
      </c>
      <c r="C11" s="249">
        <f t="shared" si="3"/>
        <v>16.519178896699056</v>
      </c>
      <c r="D11" s="249">
        <f t="shared" si="3"/>
        <v>15.616478476734947</v>
      </c>
      <c r="E11" s="249">
        <f t="shared" si="4"/>
        <v>82.758953662741106</v>
      </c>
      <c r="F11" s="238"/>
      <c r="G11" s="249">
        <f t="shared" ref="G11:I11" si="9">SUM(G28,G45,G62,G79,G96,G113,G130,G147,G164,G181,G198,G215,G232,G249,G266,G283,G300,G317,G334,G351,G368,G385)</f>
        <v>61.415187741922907</v>
      </c>
      <c r="H11" s="249">
        <f t="shared" si="9"/>
        <v>20.000121993709321</v>
      </c>
      <c r="I11" s="249">
        <f t="shared" si="9"/>
        <v>15.408530417517053</v>
      </c>
      <c r="J11" s="249">
        <f t="shared" si="6"/>
        <v>96.823840153149291</v>
      </c>
      <c r="K11" s="238"/>
      <c r="L11" s="249">
        <f t="shared" ref="L11:N11" si="10">SUM(L28,L45,L62,L79,L96,L113,L130,L147,L164,L181,L198,L215,L232,L249,L266,L283,L300,L317,L334,L351,L368,L385)</f>
        <v>64.399265904980666</v>
      </c>
      <c r="M11" s="249">
        <f t="shared" si="10"/>
        <v>23.181463259439717</v>
      </c>
      <c r="N11" s="249">
        <f t="shared" si="10"/>
        <v>17.597508770375995</v>
      </c>
      <c r="O11" s="249">
        <f t="shared" si="8"/>
        <v>105.17823793479637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38.332087431349265</v>
      </c>
      <c r="C12" s="249">
        <f t="shared" si="3"/>
        <v>30.613172458267595</v>
      </c>
      <c r="D12" s="249">
        <f t="shared" si="3"/>
        <v>4.2626569093849618</v>
      </c>
      <c r="E12" s="249">
        <f t="shared" si="4"/>
        <v>73.207916799001822</v>
      </c>
      <c r="F12" s="238"/>
      <c r="G12" s="249">
        <f t="shared" ref="G12:I12" si="11">SUM(G29,G46,G63,G80,G97,G114,G131,G148,G165,G182,G199,G216,G233,G250,G267,G284,G301,G318,G335,G352,G369,G386)</f>
        <v>40.308410998787878</v>
      </c>
      <c r="H12" s="249">
        <f t="shared" si="11"/>
        <v>31.029119845984546</v>
      </c>
      <c r="I12" s="249">
        <f t="shared" si="11"/>
        <v>4.8832549099592031</v>
      </c>
      <c r="J12" s="249">
        <f t="shared" si="6"/>
        <v>76.220785754731637</v>
      </c>
      <c r="K12" s="238"/>
      <c r="L12" s="249">
        <f t="shared" ref="L12:N12" si="12">SUM(L29,L46,L63,L80,L97,L114,L131,L148,L165,L182,L199,L216,L233,L250,L267,L284,L301,L318,L335,L352,L369,L386)</f>
        <v>33.693149587407945</v>
      </c>
      <c r="M12" s="249">
        <f t="shared" si="12"/>
        <v>26.407977732079679</v>
      </c>
      <c r="N12" s="249">
        <f t="shared" si="12"/>
        <v>5.7624375198442266</v>
      </c>
      <c r="O12" s="249">
        <f t="shared" si="8"/>
        <v>65.863564839331843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36.758720058722609</v>
      </c>
      <c r="C13" s="249">
        <f t="shared" si="3"/>
        <v>5.8135845990752237</v>
      </c>
      <c r="D13" s="249">
        <f t="shared" si="3"/>
        <v>23.902129200651569</v>
      </c>
      <c r="E13" s="249">
        <f t="shared" si="4"/>
        <v>66.474433858449402</v>
      </c>
      <c r="F13" s="238"/>
      <c r="G13" s="249">
        <f t="shared" ref="G13:I13" si="13">SUM(G30,G47,G64,G81,G98,G115,G132,G149,G166,G183,G200,G217,G234,G251,G268,G285,G302,G319,G336,G353,G370,G387)</f>
        <v>32.798598862978807</v>
      </c>
      <c r="H13" s="249">
        <f t="shared" si="13"/>
        <v>5.4377999580449536</v>
      </c>
      <c r="I13" s="249">
        <f t="shared" si="13"/>
        <v>23.517420337496347</v>
      </c>
      <c r="J13" s="249">
        <f t="shared" si="6"/>
        <v>61.753819158520109</v>
      </c>
      <c r="K13" s="238"/>
      <c r="L13" s="249">
        <f t="shared" ref="L13:N13" si="14">SUM(L30,L47,L64,L81,L98,L115,L132,L149,L166,L183,L200,L217,L234,L251,L268,L285,L302,L319,L336,L353,L370,L387)</f>
        <v>30.283401012017226</v>
      </c>
      <c r="M13" s="249">
        <f t="shared" si="14"/>
        <v>6.7053442614640693</v>
      </c>
      <c r="N13" s="249">
        <f t="shared" si="14"/>
        <v>27.68534715155128</v>
      </c>
      <c r="O13" s="249">
        <f t="shared" si="8"/>
        <v>64.674092425032569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26.479130102155921</v>
      </c>
      <c r="C14" s="249">
        <f t="shared" si="3"/>
        <v>32.470028935180892</v>
      </c>
      <c r="D14" s="249">
        <f t="shared" si="3"/>
        <v>7.6455356039530713</v>
      </c>
      <c r="E14" s="249">
        <f t="shared" si="4"/>
        <v>66.594694641289891</v>
      </c>
      <c r="F14" s="238"/>
      <c r="G14" s="249">
        <f t="shared" ref="G14:I14" si="15">SUM(G31,G48,G65,G82,G99,G116,G133,G150,G167,G184,G201,G218,G235,G252,G269,G286,G303,G320,G337,G354,G371,G388)</f>
        <v>26.044523052128653</v>
      </c>
      <c r="H14" s="249">
        <f t="shared" si="15"/>
        <v>30.609683972839008</v>
      </c>
      <c r="I14" s="249">
        <f t="shared" si="15"/>
        <v>8.195765880553525</v>
      </c>
      <c r="J14" s="249">
        <f t="shared" si="6"/>
        <v>64.849972905521184</v>
      </c>
      <c r="K14" s="238"/>
      <c r="L14" s="249">
        <f t="shared" ref="L14:N14" si="16">SUM(L31,L48,L65,L82,L99,L116,L133,L150,L167,L184,L201,L218,L235,L252,L269,L286,L303,L320,L337,L354,L371,L388)</f>
        <v>33.151691684705298</v>
      </c>
      <c r="M14" s="249">
        <f t="shared" si="16"/>
        <v>35.176587438940878</v>
      </c>
      <c r="N14" s="249">
        <f t="shared" si="16"/>
        <v>10.894488027004053</v>
      </c>
      <c r="O14" s="249">
        <f t="shared" si="8"/>
        <v>79.222767150650242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19.765402701939077</v>
      </c>
      <c r="C15" s="249">
        <f t="shared" si="3"/>
        <v>32.19933777406635</v>
      </c>
      <c r="D15" s="249">
        <f t="shared" si="3"/>
        <v>4.3615757300676776</v>
      </c>
      <c r="E15" s="249">
        <f t="shared" si="4"/>
        <v>56.326316206073109</v>
      </c>
      <c r="F15" s="238"/>
      <c r="G15" s="249">
        <f t="shared" ref="G15:I15" si="17">SUM(G32,G49,G66,G83,G100,G117,G134,G151,G168,G185,G202,G219,G236,G253,G270,G287,G304,G321,G338,G355,G372,G389)</f>
        <v>20.079934291075752</v>
      </c>
      <c r="H15" s="249">
        <f t="shared" si="17"/>
        <v>31.80494083524691</v>
      </c>
      <c r="I15" s="249">
        <f t="shared" si="17"/>
        <v>3.6595048250201558</v>
      </c>
      <c r="J15" s="249">
        <f t="shared" si="6"/>
        <v>55.544379951342819</v>
      </c>
      <c r="K15" s="238"/>
      <c r="L15" s="249">
        <f t="shared" ref="L15:N15" si="18">SUM(L32,L49,L66,L83,L100,L117,L134,L151,L168,L185,L202,L219,L236,L253,L270,L287,L304,L321,L338,L355,L372,L389)</f>
        <v>20.101841168930971</v>
      </c>
      <c r="M15" s="249">
        <f t="shared" si="18"/>
        <v>32.935199928024453</v>
      </c>
      <c r="N15" s="249">
        <f t="shared" si="18"/>
        <v>3.2185367131968792</v>
      </c>
      <c r="O15" s="249">
        <f t="shared" si="8"/>
        <v>56.255577810152296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25.01838563383307</v>
      </c>
      <c r="C16" s="249">
        <f t="shared" si="3"/>
        <v>5.1662896539391081</v>
      </c>
      <c r="D16" s="249">
        <f t="shared" si="3"/>
        <v>4.5651170573287727</v>
      </c>
      <c r="E16" s="249">
        <f t="shared" si="4"/>
        <v>34.74979234510095</v>
      </c>
      <c r="F16" s="238"/>
      <c r="G16" s="249">
        <f t="shared" ref="G16:I16" si="19">SUM(G33,G50,G67,G84,G101,G118,G135,G152,G169,G186,G203,G220,G237,G254,G271,G288,G305,G322,G339,G356,G373,G390)</f>
        <v>22.11227543534978</v>
      </c>
      <c r="H16" s="249">
        <f t="shared" si="19"/>
        <v>5.4471384200731814</v>
      </c>
      <c r="I16" s="249">
        <f t="shared" si="19"/>
        <v>5.1061373927490701</v>
      </c>
      <c r="J16" s="249">
        <f t="shared" si="6"/>
        <v>32.665551248172029</v>
      </c>
      <c r="K16" s="238"/>
      <c r="L16" s="249">
        <f t="shared" ref="L16:N16" si="20">SUM(L33,L50,L67,L84,L101,L118,L135,L152,L169,L186,L203,L220,L237,L254,L271,L288,L305,L322,L339,L356,L373,L390)</f>
        <v>23.385971566722876</v>
      </c>
      <c r="M16" s="249">
        <f t="shared" si="20"/>
        <v>7.9399244125587565</v>
      </c>
      <c r="N16" s="249">
        <f t="shared" si="20"/>
        <v>6.4341558523502238</v>
      </c>
      <c r="O16" s="249">
        <f t="shared" si="8"/>
        <v>37.760051831631856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29.871169478843157</v>
      </c>
      <c r="C17" s="249">
        <f t="shared" si="3"/>
        <v>35.229120131405814</v>
      </c>
      <c r="D17" s="249">
        <f t="shared" si="3"/>
        <v>5.7133401588508992</v>
      </c>
      <c r="E17" s="249">
        <f t="shared" si="4"/>
        <v>70.813629769099876</v>
      </c>
      <c r="F17" s="238"/>
      <c r="G17" s="249">
        <f t="shared" ref="G17:I17" si="21">SUM(G34,G51,G68,G85,G102,G119,G136,G153,G170,G187,G204,G221,G238,G255,G272,G289,G306,G323,G340,G357,G374,G391)</f>
        <v>25.613103394786499</v>
      </c>
      <c r="H17" s="249">
        <f t="shared" si="21"/>
        <v>34.350040978650064</v>
      </c>
      <c r="I17" s="249">
        <f t="shared" si="21"/>
        <v>5.9922839631927109</v>
      </c>
      <c r="J17" s="249">
        <f t="shared" si="6"/>
        <v>65.955428336629268</v>
      </c>
      <c r="K17" s="238"/>
      <c r="L17" s="249">
        <f t="shared" ref="L17:N17" si="22">SUM(L34,L51,L68,L85,L102,L119,L136,L153,L170,L187,L204,L221,L238,L255,L272,L289,L306,L323,L340,L357,L374,L391)</f>
        <v>26.10750822770672</v>
      </c>
      <c r="M17" s="249">
        <f t="shared" si="22"/>
        <v>31.539827375136881</v>
      </c>
      <c r="N17" s="249">
        <f t="shared" si="22"/>
        <v>8.7712197074870666</v>
      </c>
      <c r="O17" s="249">
        <f t="shared" si="8"/>
        <v>66.41855531033066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357.84264726566539</v>
      </c>
      <c r="C19" s="247">
        <f t="shared" ref="C19:O19" si="23">SUM(C9:C17)</f>
        <v>192.87262271390409</v>
      </c>
      <c r="D19" s="247">
        <f t="shared" si="23"/>
        <v>101.34573002043032</v>
      </c>
      <c r="E19" s="247">
        <f t="shared" si="23"/>
        <v>652.06099999999981</v>
      </c>
      <c r="F19" s="247"/>
      <c r="G19" s="247">
        <f t="shared" si="23"/>
        <v>390.36213951902431</v>
      </c>
      <c r="H19" s="247">
        <f t="shared" si="23"/>
        <v>204.49294040385871</v>
      </c>
      <c r="I19" s="247">
        <f t="shared" si="23"/>
        <v>104.06292007711673</v>
      </c>
      <c r="J19" s="247">
        <f t="shared" si="23"/>
        <v>698.91799999999967</v>
      </c>
      <c r="K19" s="247"/>
      <c r="L19" s="247">
        <f t="shared" si="23"/>
        <v>426.55622798200568</v>
      </c>
      <c r="M19" s="247">
        <f t="shared" si="23"/>
        <v>224.17315971234831</v>
      </c>
      <c r="N19" s="247">
        <f t="shared" si="23"/>
        <v>121.12161230564591</v>
      </c>
      <c r="O19" s="247">
        <f t="shared" si="23"/>
        <v>771.85099999999989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0.21492599550254204</v>
      </c>
      <c r="C26" s="302">
        <v>1.8263640116444387E-2</v>
      </c>
      <c r="D26" s="302">
        <v>3.920296839832791E-2</v>
      </c>
      <c r="E26" s="302">
        <f>SUM(B26:D26)</f>
        <v>0.27239260401731435</v>
      </c>
      <c r="F26" s="303"/>
      <c r="G26" s="302">
        <v>0.27552109988909484</v>
      </c>
      <c r="H26" s="302">
        <v>0.13695065780200383</v>
      </c>
      <c r="I26" s="302">
        <v>7.2816466801176982E-2</v>
      </c>
      <c r="J26" s="302">
        <f>SUM(G26:I26)</f>
        <v>0.48528822449227565</v>
      </c>
      <c r="K26" s="303"/>
      <c r="L26" s="302">
        <v>0.45042117915065066</v>
      </c>
      <c r="M26" s="302">
        <v>0.15757257880739453</v>
      </c>
      <c r="N26" s="302">
        <v>5.9584420484839251E-2</v>
      </c>
      <c r="O26" s="302">
        <f>SUM(L26:N26)</f>
        <v>0.66757817844288447</v>
      </c>
    </row>
    <row r="27" spans="1:15" s="236" customFormat="1" x14ac:dyDescent="0.2">
      <c r="A27" s="237" t="str">
        <f>name!E$5</f>
        <v>Professional occupations</v>
      </c>
      <c r="B27" s="302">
        <v>0.16608681176892667</v>
      </c>
      <c r="C27" s="302">
        <v>1.374378319582374E-2</v>
      </c>
      <c r="D27" s="302">
        <v>2.8110388452628976E-2</v>
      </c>
      <c r="E27" s="302">
        <f t="shared" ref="E27:E34" si="24">SUM(B27:D27)</f>
        <v>0.20794098341737938</v>
      </c>
      <c r="F27" s="303"/>
      <c r="G27" s="302">
        <v>0.2509121510320102</v>
      </c>
      <c r="H27" s="302">
        <v>0.16007318131337256</v>
      </c>
      <c r="I27" s="302">
        <v>6.3306847820980228E-2</v>
      </c>
      <c r="J27" s="302">
        <f t="shared" ref="J27:J34" si="25">SUM(G27:I27)</f>
        <v>0.47429218016636299</v>
      </c>
      <c r="K27" s="303"/>
      <c r="L27" s="302">
        <v>0.37610331303912276</v>
      </c>
      <c r="M27" s="302">
        <v>0.2165273968749605</v>
      </c>
      <c r="N27" s="302">
        <v>4.5545497208813984E-2</v>
      </c>
      <c r="O27" s="302">
        <f t="shared" ref="O27:O34" si="26">SUM(L27:N27)</f>
        <v>0.63817620712289724</v>
      </c>
    </row>
    <row r="28" spans="1:15" s="236" customFormat="1" x14ac:dyDescent="0.2">
      <c r="A28" s="237" t="str">
        <f>name!E$6</f>
        <v>Associate professional occupations</v>
      </c>
      <c r="B28" s="302">
        <v>9.9319902325424855E-2</v>
      </c>
      <c r="C28" s="302">
        <v>1.2753292085167069E-2</v>
      </c>
      <c r="D28" s="302">
        <v>2.6715534184048408E-2</v>
      </c>
      <c r="E28" s="302">
        <f t="shared" si="24"/>
        <v>0.13878872859464034</v>
      </c>
      <c r="F28" s="303"/>
      <c r="G28" s="302">
        <v>0.13867684808545552</v>
      </c>
      <c r="H28" s="302">
        <v>0.1294536329293291</v>
      </c>
      <c r="I28" s="302">
        <v>6.7838430408644915E-2</v>
      </c>
      <c r="J28" s="302">
        <f t="shared" si="25"/>
        <v>0.33596891142342955</v>
      </c>
      <c r="K28" s="303"/>
      <c r="L28" s="302">
        <v>0.16180627017510046</v>
      </c>
      <c r="M28" s="302">
        <v>0.12367367921978056</v>
      </c>
      <c r="N28" s="302">
        <v>7.8768457349880097E-2</v>
      </c>
      <c r="O28" s="302">
        <f t="shared" si="26"/>
        <v>0.36424840674476111</v>
      </c>
    </row>
    <row r="29" spans="1:15" s="236" customFormat="1" x14ac:dyDescent="0.2">
      <c r="A29" s="237" t="str">
        <f>name!E$7</f>
        <v>Administrative and secretarial occupations</v>
      </c>
      <c r="B29" s="302">
        <v>7.8580718557354476E-2</v>
      </c>
      <c r="C29" s="302">
        <v>4.1241719567531289E-2</v>
      </c>
      <c r="D29" s="302">
        <v>3.0777867966885551E-2</v>
      </c>
      <c r="E29" s="302">
        <f t="shared" si="24"/>
        <v>0.15060030609177133</v>
      </c>
      <c r="F29" s="303"/>
      <c r="G29" s="302">
        <v>9.6138960300298323E-2</v>
      </c>
      <c r="H29" s="302">
        <v>0.15570188875921828</v>
      </c>
      <c r="I29" s="302">
        <v>7.7745906050651098E-2</v>
      </c>
      <c r="J29" s="302">
        <f t="shared" si="25"/>
        <v>0.32958675511016766</v>
      </c>
      <c r="K29" s="303"/>
      <c r="L29" s="302">
        <v>6.9919859134596224E-2</v>
      </c>
      <c r="M29" s="302">
        <v>0.13329287582163743</v>
      </c>
      <c r="N29" s="302">
        <v>3.9914578687591101E-2</v>
      </c>
      <c r="O29" s="302">
        <f t="shared" si="26"/>
        <v>0.24312731364382476</v>
      </c>
    </row>
    <row r="30" spans="1:15" s="236" customFormat="1" x14ac:dyDescent="0.2">
      <c r="A30" s="237" t="str">
        <f>name!E$8</f>
        <v>Skilled trades occupations</v>
      </c>
      <c r="B30" s="302">
        <v>1.0299501380343377</v>
      </c>
      <c r="C30" s="302">
        <v>0.10988732340815402</v>
      </c>
      <c r="D30" s="302">
        <v>1.4821735025267586</v>
      </c>
      <c r="E30" s="302">
        <f t="shared" si="24"/>
        <v>2.6220109639692506</v>
      </c>
      <c r="F30" s="303"/>
      <c r="G30" s="302">
        <v>1.0612503040063419</v>
      </c>
      <c r="H30" s="302">
        <v>0.15812345285082158</v>
      </c>
      <c r="I30" s="302">
        <v>2.3784662160016303</v>
      </c>
      <c r="J30" s="302">
        <f>SUM(G30:I30)</f>
        <v>3.597839972858794</v>
      </c>
      <c r="K30" s="303"/>
      <c r="L30" s="302">
        <v>1.3202341396521233</v>
      </c>
      <c r="M30" s="302">
        <v>0.25877867679956573</v>
      </c>
      <c r="N30" s="302">
        <v>1.8897134250784655</v>
      </c>
      <c r="O30" s="302">
        <f t="shared" si="26"/>
        <v>3.4687262415301543</v>
      </c>
    </row>
    <row r="31" spans="1:15" s="236" customFormat="1" x14ac:dyDescent="0.2">
      <c r="A31" s="237" t="str">
        <f>name!E$9</f>
        <v>Caring, leisure and other service occupations</v>
      </c>
      <c r="B31" s="302">
        <v>0.13931286947403021</v>
      </c>
      <c r="C31" s="302">
        <v>4.2575314649447235E-2</v>
      </c>
      <c r="D31" s="302">
        <v>9.7462689353285809E-2</v>
      </c>
      <c r="E31" s="302">
        <f t="shared" si="24"/>
        <v>0.27935087347676324</v>
      </c>
      <c r="F31" s="303"/>
      <c r="G31" s="302">
        <v>0.1552889443974475</v>
      </c>
      <c r="H31" s="302">
        <v>7.1609960379053608E-2</v>
      </c>
      <c r="I31" s="302">
        <v>0.29870817170547598</v>
      </c>
      <c r="J31" s="302">
        <f t="shared" si="25"/>
        <v>0.52560707648197713</v>
      </c>
      <c r="K31" s="303"/>
      <c r="L31" s="302">
        <v>0.18219821343259654</v>
      </c>
      <c r="M31" s="302">
        <v>4.1084667307860666E-2</v>
      </c>
      <c r="N31" s="302">
        <v>0.31761258798320147</v>
      </c>
      <c r="O31" s="302">
        <f t="shared" si="26"/>
        <v>0.54089546872365868</v>
      </c>
    </row>
    <row r="32" spans="1:15" s="236" customFormat="1" x14ac:dyDescent="0.2">
      <c r="A32" s="237" t="str">
        <f>name!E$10</f>
        <v>Sales and customer service occupations</v>
      </c>
      <c r="B32" s="302">
        <v>4.4111270195157565E-2</v>
      </c>
      <c r="C32" s="302">
        <v>1.2916752831473794E-2</v>
      </c>
      <c r="D32" s="302">
        <v>1.7664489033131898E-2</v>
      </c>
      <c r="E32" s="302">
        <f t="shared" si="24"/>
        <v>7.4692512059763266E-2</v>
      </c>
      <c r="F32" s="303"/>
      <c r="G32" s="302">
        <v>4.9111000453007883E-2</v>
      </c>
      <c r="H32" s="302">
        <v>6.4658704874260647E-2</v>
      </c>
      <c r="I32" s="302">
        <v>2.8631403925600343E-2</v>
      </c>
      <c r="J32" s="302">
        <f t="shared" si="25"/>
        <v>0.14240110925286886</v>
      </c>
      <c r="K32" s="303"/>
      <c r="L32" s="302">
        <v>5.9041453542259259E-2</v>
      </c>
      <c r="M32" s="302">
        <v>7.9319183896882084E-2</v>
      </c>
      <c r="N32" s="302">
        <v>2.3694635431088025E-2</v>
      </c>
      <c r="O32" s="302">
        <f t="shared" si="26"/>
        <v>0.16205527287022936</v>
      </c>
    </row>
    <row r="33" spans="1:15" s="236" customFormat="1" x14ac:dyDescent="0.2">
      <c r="A33" s="237" t="str">
        <f>name!E$11</f>
        <v>Process, plant and machine operatives</v>
      </c>
      <c r="B33" s="302">
        <v>0.20574172461599391</v>
      </c>
      <c r="C33" s="302">
        <v>6.7058619214085385E-3</v>
      </c>
      <c r="D33" s="302">
        <v>4.7303258181239587E-2</v>
      </c>
      <c r="E33" s="302">
        <f t="shared" si="24"/>
        <v>0.25975084471864202</v>
      </c>
      <c r="F33" s="303"/>
      <c r="G33" s="302">
        <v>0.18301523193390373</v>
      </c>
      <c r="H33" s="302">
        <v>4.0412322894456343E-2</v>
      </c>
      <c r="I33" s="302">
        <v>0.12346972957247973</v>
      </c>
      <c r="J33" s="302">
        <f t="shared" si="25"/>
        <v>0.34689728440083978</v>
      </c>
      <c r="K33" s="303"/>
      <c r="L33" s="302">
        <v>0.19395560939311718</v>
      </c>
      <c r="M33" s="302">
        <v>4.0857075734946728E-2</v>
      </c>
      <c r="N33" s="302">
        <v>0.28941861621845155</v>
      </c>
      <c r="O33" s="302">
        <f t="shared" si="26"/>
        <v>0.52423130134651541</v>
      </c>
    </row>
    <row r="34" spans="1:15" s="236" customFormat="1" x14ac:dyDescent="0.2">
      <c r="A34" s="237" t="str">
        <f>name!E$12</f>
        <v>Elementary occupations</v>
      </c>
      <c r="B34" s="302">
        <v>0.47958536758260589</v>
      </c>
      <c r="C34" s="302">
        <v>8.4690550870351475E-2</v>
      </c>
      <c r="D34" s="302">
        <v>0.55319626520152521</v>
      </c>
      <c r="E34" s="302">
        <f t="shared" si="24"/>
        <v>1.1174721836544825</v>
      </c>
      <c r="F34" s="303"/>
      <c r="G34" s="302">
        <v>0.40870628853649738</v>
      </c>
      <c r="H34" s="302">
        <v>0.1634197376649458</v>
      </c>
      <c r="I34" s="302">
        <v>0.87699245961185812</v>
      </c>
      <c r="J34" s="302">
        <f t="shared" si="25"/>
        <v>1.4491184858133013</v>
      </c>
      <c r="K34" s="303"/>
      <c r="L34" s="302">
        <v>0.30021262856125686</v>
      </c>
      <c r="M34" s="302">
        <v>7.4161821703950581E-2</v>
      </c>
      <c r="N34" s="302">
        <v>1.3195871593098627</v>
      </c>
      <c r="O34" s="302">
        <f t="shared" si="26"/>
        <v>1.6939616095750702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2.4576147980563734</v>
      </c>
      <c r="C36" s="311">
        <f t="shared" ref="C36:O36" si="27">SUM(C26:C34)</f>
        <v>0.34277823864580159</v>
      </c>
      <c r="D36" s="311">
        <f t="shared" si="27"/>
        <v>2.3226069632978321</v>
      </c>
      <c r="E36" s="311">
        <f t="shared" si="27"/>
        <v>5.1230000000000064</v>
      </c>
      <c r="F36" s="311"/>
      <c r="G36" s="311">
        <f t="shared" si="27"/>
        <v>2.6186208286340573</v>
      </c>
      <c r="H36" s="311">
        <f t="shared" si="27"/>
        <v>1.0804035394674618</v>
      </c>
      <c r="I36" s="311">
        <f t="shared" si="27"/>
        <v>3.9879756318984976</v>
      </c>
      <c r="J36" s="311">
        <f t="shared" si="27"/>
        <v>7.6870000000000172</v>
      </c>
      <c r="K36" s="311"/>
      <c r="L36" s="311">
        <f t="shared" si="27"/>
        <v>3.1138926660808237</v>
      </c>
      <c r="M36" s="311">
        <f t="shared" si="27"/>
        <v>1.1252679561669787</v>
      </c>
      <c r="N36" s="311">
        <f t="shared" si="27"/>
        <v>4.0638393777521937</v>
      </c>
      <c r="O36" s="311">
        <f t="shared" si="27"/>
        <v>8.3029999999999955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3.2764373785707963E-2</v>
      </c>
      <c r="C43" s="302">
        <v>3.7961159877391806E-4</v>
      </c>
      <c r="D43" s="302">
        <v>1.5754467290827634E-2</v>
      </c>
      <c r="E43" s="302">
        <f>SUM(B43:D43)</f>
        <v>4.8898452675309519E-2</v>
      </c>
      <c r="F43" s="303"/>
      <c r="G43" s="302">
        <v>4.7777892840210827E-2</v>
      </c>
      <c r="H43" s="302">
        <v>3.9498099384693575E-4</v>
      </c>
      <c r="I43" s="302">
        <v>0</v>
      </c>
      <c r="J43" s="302">
        <f>SUM(G43:I43)</f>
        <v>4.8172873834057765E-2</v>
      </c>
      <c r="K43" s="303"/>
      <c r="L43" s="302">
        <v>2.921985537155844E-2</v>
      </c>
      <c r="M43" s="302">
        <v>3.2674706447515038E-4</v>
      </c>
      <c r="N43" s="302">
        <v>0</v>
      </c>
      <c r="O43" s="302">
        <f>SUM(L43:N43)</f>
        <v>2.9546602436033589E-2</v>
      </c>
    </row>
    <row r="44" spans="1:15" s="236" customFormat="1" x14ac:dyDescent="0.2">
      <c r="A44" s="237" t="str">
        <f>name!E$5</f>
        <v>Professional occupations</v>
      </c>
      <c r="B44" s="302">
        <v>3.9741931146145729E-2</v>
      </c>
      <c r="C44" s="302">
        <v>9.8126898710404345E-4</v>
      </c>
      <c r="D44" s="302">
        <v>1.2098232942887097E-2</v>
      </c>
      <c r="E44" s="302">
        <f t="shared" ref="E44:E51" si="28">SUM(B44:D44)</f>
        <v>5.2821433076136869E-2</v>
      </c>
      <c r="F44" s="303"/>
      <c r="G44" s="302">
        <v>6.069681719832775E-2</v>
      </c>
      <c r="H44" s="302">
        <v>1.521391338567395E-3</v>
      </c>
      <c r="I44" s="302">
        <v>0</v>
      </c>
      <c r="J44" s="302">
        <f t="shared" ref="J44:J46" si="29">SUM(G44:I44)</f>
        <v>6.2218208536895143E-2</v>
      </c>
      <c r="K44" s="303"/>
      <c r="L44" s="302">
        <v>4.1004158450647789E-2</v>
      </c>
      <c r="M44" s="302">
        <v>1.0891169863372848E-3</v>
      </c>
      <c r="N44" s="302">
        <v>0</v>
      </c>
      <c r="O44" s="302">
        <f t="shared" ref="O44:O51" si="30">SUM(L44:N44)</f>
        <v>4.2093275436985073E-2</v>
      </c>
    </row>
    <row r="45" spans="1:15" s="236" customFormat="1" x14ac:dyDescent="0.2">
      <c r="A45" s="237" t="str">
        <f>name!E$6</f>
        <v>Associate professional occupations</v>
      </c>
      <c r="B45" s="302">
        <v>3.0310113504438768E-2</v>
      </c>
      <c r="C45" s="302">
        <v>8.6276331636329017E-4</v>
      </c>
      <c r="D45" s="302">
        <v>6.858985914774152E-3</v>
      </c>
      <c r="E45" s="302">
        <f t="shared" si="28"/>
        <v>3.8031862735576211E-2</v>
      </c>
      <c r="F45" s="303"/>
      <c r="G45" s="302">
        <v>4.4258176157042257E-2</v>
      </c>
      <c r="H45" s="302">
        <v>1.2736888568605506E-3</v>
      </c>
      <c r="I45" s="302">
        <v>0</v>
      </c>
      <c r="J45" s="302">
        <f t="shared" si="29"/>
        <v>4.5531865013902807E-2</v>
      </c>
      <c r="K45" s="303"/>
      <c r="L45" s="302">
        <v>2.3292825413414021E-2</v>
      </c>
      <c r="M45" s="302">
        <v>8.1346724516946644E-4</v>
      </c>
      <c r="N45" s="302">
        <v>0</v>
      </c>
      <c r="O45" s="302">
        <f t="shared" si="30"/>
        <v>2.4106292658583488E-2</v>
      </c>
    </row>
    <row r="46" spans="1:15" s="236" customFormat="1" x14ac:dyDescent="0.2">
      <c r="A46" s="237" t="str">
        <f>name!E$7</f>
        <v>Administrative and secretarial occupations</v>
      </c>
      <c r="B46" s="302">
        <v>1.3448041109433208E-2</v>
      </c>
      <c r="C46" s="302">
        <v>1.1714403368173697E-3</v>
      </c>
      <c r="D46" s="302">
        <v>3.1566070021783101E-3</v>
      </c>
      <c r="E46" s="302">
        <f t="shared" si="28"/>
        <v>1.7776088448428887E-2</v>
      </c>
      <c r="F46" s="303"/>
      <c r="G46" s="302">
        <v>1.6324624477194138E-2</v>
      </c>
      <c r="H46" s="302">
        <v>1.6687021460133264E-3</v>
      </c>
      <c r="I46" s="302">
        <v>0</v>
      </c>
      <c r="J46" s="302">
        <f t="shared" si="29"/>
        <v>1.7993326623207465E-2</v>
      </c>
      <c r="K46" s="303"/>
      <c r="L46" s="302">
        <v>7.6365118227416633E-3</v>
      </c>
      <c r="M46" s="302">
        <v>6.2270774894802698E-4</v>
      </c>
      <c r="N46" s="302">
        <v>0</v>
      </c>
      <c r="O46" s="302">
        <f t="shared" si="30"/>
        <v>8.2592195716896903E-3</v>
      </c>
    </row>
    <row r="47" spans="1:15" s="236" customFormat="1" x14ac:dyDescent="0.2">
      <c r="A47" s="237" t="str">
        <f>name!E$8</f>
        <v>Skilled trades occupations</v>
      </c>
      <c r="B47" s="302">
        <v>5.1502566143689671E-2</v>
      </c>
      <c r="C47" s="302">
        <v>1.0022361218403985E-3</v>
      </c>
      <c r="D47" s="302">
        <v>2.9871020876318138E-2</v>
      </c>
      <c r="E47" s="302">
        <f t="shared" si="28"/>
        <v>8.2375823141848201E-2</v>
      </c>
      <c r="F47" s="303"/>
      <c r="G47" s="302">
        <v>5.5649175435730343E-2</v>
      </c>
      <c r="H47" s="302">
        <v>9.2313531674771351E-4</v>
      </c>
      <c r="I47" s="302">
        <v>0</v>
      </c>
      <c r="J47" s="302">
        <f>SUM(G47:I47)</f>
        <v>5.657231075247806E-2</v>
      </c>
      <c r="K47" s="303"/>
      <c r="L47" s="302">
        <v>2.4207843413871589E-2</v>
      </c>
      <c r="M47" s="302">
        <v>2.3973068827937125E-4</v>
      </c>
      <c r="N47" s="302">
        <v>0</v>
      </c>
      <c r="O47" s="302">
        <f t="shared" si="30"/>
        <v>2.4447574102150961E-2</v>
      </c>
    </row>
    <row r="48" spans="1:15" s="236" customFormat="1" x14ac:dyDescent="0.2">
      <c r="A48" s="237" t="str">
        <f>name!E$9</f>
        <v>Caring, leisure and other service occupations</v>
      </c>
      <c r="B48" s="302">
        <v>6.7667997734294312E-3</v>
      </c>
      <c r="C48" s="302">
        <v>3.2503733061190997E-3</v>
      </c>
      <c r="D48" s="302">
        <v>9.4619497197189308E-4</v>
      </c>
      <c r="E48" s="302">
        <f t="shared" si="28"/>
        <v>1.0963368051520424E-2</v>
      </c>
      <c r="F48" s="303"/>
      <c r="G48" s="302">
        <v>7.8523681794923552E-3</v>
      </c>
      <c r="H48" s="302">
        <v>6.5427087317439592E-3</v>
      </c>
      <c r="I48" s="302">
        <v>0</v>
      </c>
      <c r="J48" s="302">
        <f t="shared" ref="J48:J51" si="31">SUM(G48:I48)</f>
        <v>1.4395076911236315E-2</v>
      </c>
      <c r="K48" s="303"/>
      <c r="L48" s="302">
        <v>4.4476601991099525E-3</v>
      </c>
      <c r="M48" s="302">
        <v>4.7785271292951174E-3</v>
      </c>
      <c r="N48" s="302">
        <v>0</v>
      </c>
      <c r="O48" s="302">
        <f t="shared" si="30"/>
        <v>9.2261873284050708E-3</v>
      </c>
    </row>
    <row r="49" spans="1:15" s="236" customFormat="1" x14ac:dyDescent="0.2">
      <c r="A49" s="237" t="str">
        <f>name!E$10</f>
        <v>Sales and customer service occupations</v>
      </c>
      <c r="B49" s="302">
        <v>4.9687771924961195E-3</v>
      </c>
      <c r="C49" s="302">
        <v>1.968674635936472E-3</v>
      </c>
      <c r="D49" s="302">
        <v>2.261397386845315E-3</v>
      </c>
      <c r="E49" s="302">
        <f t="shared" si="28"/>
        <v>9.1988492152779069E-3</v>
      </c>
      <c r="F49" s="303"/>
      <c r="G49" s="302">
        <v>5.9363360417268186E-3</v>
      </c>
      <c r="H49" s="302">
        <v>1.4938719629329358E-3</v>
      </c>
      <c r="I49" s="302">
        <v>0</v>
      </c>
      <c r="J49" s="302">
        <f t="shared" si="31"/>
        <v>7.4302080046597541E-3</v>
      </c>
      <c r="K49" s="303"/>
      <c r="L49" s="302">
        <v>3.5767548921497015E-3</v>
      </c>
      <c r="M49" s="302">
        <v>7.6827962529109881E-4</v>
      </c>
      <c r="N49" s="302">
        <v>0</v>
      </c>
      <c r="O49" s="302">
        <f t="shared" si="30"/>
        <v>4.3450345174408005E-3</v>
      </c>
    </row>
    <row r="50" spans="1:15" s="236" customFormat="1" x14ac:dyDescent="0.2">
      <c r="A50" s="237" t="str">
        <f>name!E$11</f>
        <v>Process, plant and machine operatives</v>
      </c>
      <c r="B50" s="302">
        <v>0.10472042216851714</v>
      </c>
      <c r="C50" s="302">
        <v>5.9545399579315488E-4</v>
      </c>
      <c r="D50" s="302">
        <v>1.8529547802959494E-2</v>
      </c>
      <c r="E50" s="302">
        <f t="shared" si="28"/>
        <v>0.12384542396726979</v>
      </c>
      <c r="F50" s="303"/>
      <c r="G50" s="302">
        <v>0.1157369909630491</v>
      </c>
      <c r="H50" s="302">
        <v>2.9382182285639515E-4</v>
      </c>
      <c r="I50" s="302">
        <v>0</v>
      </c>
      <c r="J50" s="302">
        <f t="shared" si="31"/>
        <v>0.11603081278590549</v>
      </c>
      <c r="K50" s="303"/>
      <c r="L50" s="302">
        <v>6.5462530949525158E-2</v>
      </c>
      <c r="M50" s="302">
        <v>1.839694383234053E-4</v>
      </c>
      <c r="N50" s="302">
        <v>0</v>
      </c>
      <c r="O50" s="302">
        <f t="shared" si="30"/>
        <v>6.5646500387848569E-2</v>
      </c>
    </row>
    <row r="51" spans="1:15" s="236" customFormat="1" x14ac:dyDescent="0.2">
      <c r="A51" s="237" t="str">
        <f>name!E$12</f>
        <v>Elementary occupations</v>
      </c>
      <c r="B51" s="302">
        <v>5.1809486869127952E-3</v>
      </c>
      <c r="C51" s="302">
        <v>2.7646784489589742E-3</v>
      </c>
      <c r="D51" s="302">
        <v>4.5143071552760025E-2</v>
      </c>
      <c r="E51" s="302">
        <f t="shared" si="28"/>
        <v>5.3088698688631794E-2</v>
      </c>
      <c r="F51" s="303"/>
      <c r="G51" s="302">
        <v>4.9030531195766187E-3</v>
      </c>
      <c r="H51" s="302">
        <v>1.7522644180796726E-3</v>
      </c>
      <c r="I51" s="302">
        <v>0</v>
      </c>
      <c r="J51" s="302">
        <f t="shared" si="31"/>
        <v>6.655317537656291E-3</v>
      </c>
      <c r="K51" s="303"/>
      <c r="L51" s="302">
        <v>1.6215164792095491E-3</v>
      </c>
      <c r="M51" s="302">
        <v>7.0779708165338081E-4</v>
      </c>
      <c r="N51" s="302">
        <v>0</v>
      </c>
      <c r="O51" s="302">
        <f t="shared" si="30"/>
        <v>2.3293135608629298E-3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0.28940397351077085</v>
      </c>
      <c r="C53" s="311">
        <f t="shared" ref="C53:E53" si="32">SUM(C43:C51)</f>
        <v>1.2976500747706721E-2</v>
      </c>
      <c r="D53" s="311">
        <f t="shared" si="32"/>
        <v>0.13461952574152206</v>
      </c>
      <c r="E53" s="311">
        <f t="shared" si="32"/>
        <v>0.43699999999999961</v>
      </c>
      <c r="F53" s="311"/>
      <c r="G53" s="311">
        <f t="shared" ref="G53:J53" si="33">SUM(G43:G51)</f>
        <v>0.35913543441235019</v>
      </c>
      <c r="H53" s="311">
        <f t="shared" si="33"/>
        <v>1.5864565587648885E-2</v>
      </c>
      <c r="I53" s="311">
        <f t="shared" si="33"/>
        <v>0</v>
      </c>
      <c r="J53" s="311">
        <f t="shared" si="33"/>
        <v>0.37499999999999911</v>
      </c>
      <c r="K53" s="311"/>
      <c r="L53" s="311">
        <f t="shared" ref="L53:O53" si="34">SUM(L43:L51)</f>
        <v>0.20046965699222785</v>
      </c>
      <c r="M53" s="311">
        <f t="shared" si="34"/>
        <v>9.530343007772302E-3</v>
      </c>
      <c r="N53" s="311">
        <f t="shared" si="34"/>
        <v>0</v>
      </c>
      <c r="O53" s="311">
        <f t="shared" si="34"/>
        <v>0.21000000000000021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0.29667551950760263</v>
      </c>
      <c r="C60" s="302">
        <v>3.8101432742033293E-2</v>
      </c>
      <c r="D60" s="302">
        <v>5.7453072837035511E-2</v>
      </c>
      <c r="E60" s="302">
        <f>SUM(B60:D60)</f>
        <v>0.39223002508667143</v>
      </c>
      <c r="F60" s="303"/>
      <c r="G60" s="302">
        <v>0.37109556314858166</v>
      </c>
      <c r="H60" s="302">
        <v>5.8506412117666474E-2</v>
      </c>
      <c r="I60" s="302">
        <v>7.1248434865373175E-2</v>
      </c>
      <c r="J60" s="302">
        <f>SUM(G60:I60)</f>
        <v>0.50085041013162135</v>
      </c>
      <c r="K60" s="303"/>
      <c r="L60" s="302">
        <v>0.2799676685671883</v>
      </c>
      <c r="M60" s="302">
        <v>4.8865693013818018E-2</v>
      </c>
      <c r="N60" s="302">
        <v>6.2734452330446472E-2</v>
      </c>
      <c r="O60" s="302">
        <f>SUM(L60:N60)</f>
        <v>0.39156781391145279</v>
      </c>
    </row>
    <row r="61" spans="1:15" s="236" customFormat="1" x14ac:dyDescent="0.2">
      <c r="A61" s="237" t="str">
        <f>name!E$5</f>
        <v>Professional occupations</v>
      </c>
      <c r="B61" s="302">
        <v>0.27222540938946393</v>
      </c>
      <c r="C61" s="302">
        <v>2.25232683909188E-2</v>
      </c>
      <c r="D61" s="302">
        <v>1.7947428251428012E-2</v>
      </c>
      <c r="E61" s="302">
        <f t="shared" ref="E61:E68" si="35">SUM(B61:D61)</f>
        <v>0.31269610603181075</v>
      </c>
      <c r="F61" s="303"/>
      <c r="G61" s="302">
        <v>0.38861478786347459</v>
      </c>
      <c r="H61" s="302">
        <v>3.9006603546092027E-2</v>
      </c>
      <c r="I61" s="302">
        <v>3.7659496355082679E-2</v>
      </c>
      <c r="J61" s="302">
        <f t="shared" ref="J61:J63" si="36">SUM(G61:I61)</f>
        <v>0.46528088776464932</v>
      </c>
      <c r="K61" s="303"/>
      <c r="L61" s="302">
        <v>0.36063251815720604</v>
      </c>
      <c r="M61" s="302">
        <v>2.7662828357452342E-2</v>
      </c>
      <c r="N61" s="302">
        <v>2.086252404887827E-2</v>
      </c>
      <c r="O61" s="302">
        <f t="shared" ref="O61:O68" si="37">SUM(L61:N61)</f>
        <v>0.40915787056353664</v>
      </c>
    </row>
    <row r="62" spans="1:15" s="236" customFormat="1" x14ac:dyDescent="0.2">
      <c r="A62" s="237" t="str">
        <f>name!E$6</f>
        <v>Associate professional occupations</v>
      </c>
      <c r="B62" s="302">
        <v>0.36866264716145003</v>
      </c>
      <c r="C62" s="302">
        <v>4.7241876962474054E-2</v>
      </c>
      <c r="D62" s="302">
        <v>1.3938271473174793E-2</v>
      </c>
      <c r="E62" s="302">
        <f t="shared" si="35"/>
        <v>0.42984279559709887</v>
      </c>
      <c r="F62" s="303"/>
      <c r="G62" s="302">
        <v>0.47755007018926615</v>
      </c>
      <c r="H62" s="302">
        <v>6.6753169038280824E-2</v>
      </c>
      <c r="I62" s="302">
        <v>2.2915008036617716E-2</v>
      </c>
      <c r="J62" s="302">
        <f t="shared" si="36"/>
        <v>0.5672182472641647</v>
      </c>
      <c r="K62" s="303"/>
      <c r="L62" s="302">
        <v>0.35430308918149273</v>
      </c>
      <c r="M62" s="302">
        <v>3.9601167772559058E-2</v>
      </c>
      <c r="N62" s="302">
        <v>1.2150951840438498E-2</v>
      </c>
      <c r="O62" s="302">
        <f t="shared" si="37"/>
        <v>0.40605520879449031</v>
      </c>
    </row>
    <row r="63" spans="1:15" s="236" customFormat="1" x14ac:dyDescent="0.2">
      <c r="A63" s="237" t="str">
        <f>name!E$7</f>
        <v>Administrative and secretarial occupations</v>
      </c>
      <c r="B63" s="302">
        <v>0.30428972128642129</v>
      </c>
      <c r="C63" s="302">
        <v>0.11863136078537519</v>
      </c>
      <c r="D63" s="302">
        <v>7.0596628956261787E-3</v>
      </c>
      <c r="E63" s="302">
        <f t="shared" si="35"/>
        <v>0.42998074496742267</v>
      </c>
      <c r="F63" s="303"/>
      <c r="G63" s="302">
        <v>0.34321961642303034</v>
      </c>
      <c r="H63" s="302">
        <v>0.12116005808869156</v>
      </c>
      <c r="I63" s="302">
        <v>1.967776272906344E-2</v>
      </c>
      <c r="J63" s="302">
        <f t="shared" si="36"/>
        <v>0.48405743724078537</v>
      </c>
      <c r="K63" s="303"/>
      <c r="L63" s="302">
        <v>0.21661023423546133</v>
      </c>
      <c r="M63" s="302">
        <v>7.5260366897837896E-2</v>
      </c>
      <c r="N63" s="302">
        <v>9.1994421338693431E-3</v>
      </c>
      <c r="O63" s="302">
        <f t="shared" si="37"/>
        <v>0.30107004326716857</v>
      </c>
    </row>
    <row r="64" spans="1:15" s="236" customFormat="1" x14ac:dyDescent="0.2">
      <c r="A64" s="237" t="str">
        <f>name!E$8</f>
        <v>Skilled trades occupations</v>
      </c>
      <c r="B64" s="302">
        <v>0.45747369933798426</v>
      </c>
      <c r="C64" s="302">
        <v>2.9341418834601278E-2</v>
      </c>
      <c r="D64" s="302">
        <v>0.10201193095887788</v>
      </c>
      <c r="E64" s="302">
        <f t="shared" si="35"/>
        <v>0.58882704913146344</v>
      </c>
      <c r="F64" s="303"/>
      <c r="G64" s="302">
        <v>0.38925193844874401</v>
      </c>
      <c r="H64" s="302">
        <v>2.0485192163241801E-2</v>
      </c>
      <c r="I64" s="302">
        <v>0.17597890696448168</v>
      </c>
      <c r="J64" s="302">
        <f>SUM(G64:I64)</f>
        <v>0.58571603757646751</v>
      </c>
      <c r="K64" s="303"/>
      <c r="L64" s="302">
        <v>0.25684292213121762</v>
      </c>
      <c r="M64" s="302">
        <v>1.3044087542753604E-2</v>
      </c>
      <c r="N64" s="302">
        <v>0.1167495800304735</v>
      </c>
      <c r="O64" s="302">
        <f t="shared" si="37"/>
        <v>0.3866365897044447</v>
      </c>
    </row>
    <row r="65" spans="1:15" s="236" customFormat="1" x14ac:dyDescent="0.2">
      <c r="A65" s="237" t="str">
        <f>name!E$9</f>
        <v>Caring, leisure and other service occupations</v>
      </c>
      <c r="B65" s="302">
        <v>3.9549945761306771E-2</v>
      </c>
      <c r="C65" s="302">
        <v>1.0023861877521438E-2</v>
      </c>
      <c r="D65" s="302">
        <v>3.2727525894241504E-3</v>
      </c>
      <c r="E65" s="302">
        <f t="shared" si="35"/>
        <v>5.2846560228252362E-2</v>
      </c>
      <c r="F65" s="303"/>
      <c r="G65" s="302">
        <v>4.5145748941824645E-2</v>
      </c>
      <c r="H65" s="302">
        <v>1.2786178112858079E-2</v>
      </c>
      <c r="I65" s="302">
        <v>1.5586204446039548E-2</v>
      </c>
      <c r="J65" s="302">
        <f t="shared" ref="J65:J68" si="38">SUM(G65:I65)</f>
        <v>7.351813150072227E-2</v>
      </c>
      <c r="K65" s="303"/>
      <c r="L65" s="302">
        <v>3.4670776421189139E-2</v>
      </c>
      <c r="M65" s="302">
        <v>6.9359591558228557E-3</v>
      </c>
      <c r="N65" s="302">
        <v>1.3903802974743824E-2</v>
      </c>
      <c r="O65" s="302">
        <f t="shared" si="37"/>
        <v>5.551053855175582E-2</v>
      </c>
    </row>
    <row r="66" spans="1:15" s="236" customFormat="1" x14ac:dyDescent="0.2">
      <c r="A66" s="237" t="str">
        <f>name!E$10</f>
        <v>Sales and customer service occupations</v>
      </c>
      <c r="B66" s="302">
        <v>0.23024856047062639</v>
      </c>
      <c r="C66" s="302">
        <v>0.15464940316483172</v>
      </c>
      <c r="D66" s="302">
        <v>1.4166979613235512E-2</v>
      </c>
      <c r="E66" s="302">
        <f t="shared" si="35"/>
        <v>0.39906494324869363</v>
      </c>
      <c r="F66" s="303"/>
      <c r="G66" s="302">
        <v>0.23929532689249386</v>
      </c>
      <c r="H66" s="302">
        <v>0.13700821264540111</v>
      </c>
      <c r="I66" s="302">
        <v>1.7363375681488005E-2</v>
      </c>
      <c r="J66" s="302">
        <f t="shared" si="38"/>
        <v>0.39366691521938296</v>
      </c>
      <c r="K66" s="303"/>
      <c r="L66" s="302">
        <v>0.18150556147352609</v>
      </c>
      <c r="M66" s="302">
        <v>9.875885463390803E-2</v>
      </c>
      <c r="N66" s="302">
        <v>1.2193614838328938E-2</v>
      </c>
      <c r="O66" s="302">
        <f t="shared" si="37"/>
        <v>0.29245803094576306</v>
      </c>
    </row>
    <row r="67" spans="1:15" s="236" customFormat="1" x14ac:dyDescent="0.2">
      <c r="A67" s="237" t="str">
        <f>name!E$11</f>
        <v>Process, plant and machine operatives</v>
      </c>
      <c r="B67" s="302">
        <v>1.3397488547975265</v>
      </c>
      <c r="C67" s="302">
        <v>0.10474174061481549</v>
      </c>
      <c r="D67" s="302">
        <v>2.429971686248944E-2</v>
      </c>
      <c r="E67" s="302">
        <f t="shared" si="35"/>
        <v>1.4687903122748314</v>
      </c>
      <c r="F67" s="303"/>
      <c r="G67" s="302">
        <v>1.1354611406411972</v>
      </c>
      <c r="H67" s="302">
        <v>8.891693651939471E-2</v>
      </c>
      <c r="I67" s="302">
        <v>5.5772305503404992E-2</v>
      </c>
      <c r="J67" s="302">
        <f t="shared" si="38"/>
        <v>1.2801503826639968</v>
      </c>
      <c r="K67" s="303"/>
      <c r="L67" s="302">
        <v>0.85271076875377438</v>
      </c>
      <c r="M67" s="302">
        <v>9.2433974954586606E-2</v>
      </c>
      <c r="N67" s="302">
        <v>6.5548458565202736E-2</v>
      </c>
      <c r="O67" s="302">
        <f t="shared" si="37"/>
        <v>1.0106932022735637</v>
      </c>
    </row>
    <row r="68" spans="1:15" s="236" customFormat="1" x14ac:dyDescent="0.2">
      <c r="A68" s="237" t="str">
        <f>name!E$12</f>
        <v>Elementary occupations</v>
      </c>
      <c r="B68" s="302">
        <v>0.5826401010394876</v>
      </c>
      <c r="C68" s="302">
        <v>0.11979462864137651</v>
      </c>
      <c r="D68" s="302">
        <v>7.2867337528873134E-3</v>
      </c>
      <c r="E68" s="302">
        <f t="shared" si="35"/>
        <v>0.70972146343375142</v>
      </c>
      <c r="F68" s="303"/>
      <c r="G68" s="302">
        <v>0.49212775388321334</v>
      </c>
      <c r="H68" s="302">
        <v>9.4696665360781335E-2</v>
      </c>
      <c r="I68" s="302">
        <v>1.471713139421015E-2</v>
      </c>
      <c r="J68" s="302">
        <f t="shared" si="38"/>
        <v>0.6015415506382048</v>
      </c>
      <c r="K68" s="303"/>
      <c r="L68" s="302">
        <v>0.27702079797334123</v>
      </c>
      <c r="M68" s="302">
        <v>5.2245206142552111E-2</v>
      </c>
      <c r="N68" s="302">
        <v>1.4584697871929621E-2</v>
      </c>
      <c r="O68" s="302">
        <f t="shared" si="37"/>
        <v>0.34385070198782297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3.8915144587518693</v>
      </c>
      <c r="C70" s="311">
        <f t="shared" ref="C70:E70" si="39">SUM(C60:C68)</f>
        <v>0.64504899201394772</v>
      </c>
      <c r="D70" s="311">
        <f t="shared" si="39"/>
        <v>0.24743654923417879</v>
      </c>
      <c r="E70" s="311">
        <f t="shared" si="39"/>
        <v>4.7839999999999954</v>
      </c>
      <c r="F70" s="311"/>
      <c r="G70" s="311">
        <f t="shared" ref="G70:J70" si="40">SUM(G60:G68)</f>
        <v>3.8817619464318254</v>
      </c>
      <c r="H70" s="311">
        <f t="shared" si="40"/>
        <v>0.6393194275924079</v>
      </c>
      <c r="I70" s="311">
        <f t="shared" si="40"/>
        <v>0.43091862597576136</v>
      </c>
      <c r="J70" s="311">
        <f t="shared" si="40"/>
        <v>4.9519999999999946</v>
      </c>
      <c r="K70" s="311"/>
      <c r="L70" s="311">
        <f t="shared" ref="L70:O70" si="41">SUM(L60:L68)</f>
        <v>2.8142643368943965</v>
      </c>
      <c r="M70" s="311">
        <f t="shared" si="41"/>
        <v>0.45480813847129054</v>
      </c>
      <c r="N70" s="311">
        <f t="shared" si="41"/>
        <v>0.32792752463431118</v>
      </c>
      <c r="O70" s="311">
        <f t="shared" si="41"/>
        <v>3.5969999999999986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0.79881841602419579</v>
      </c>
      <c r="C77" s="302">
        <v>4.1979510444923117E-2</v>
      </c>
      <c r="D77" s="302">
        <v>7.430533918764215E-2</v>
      </c>
      <c r="E77" s="302">
        <f>SUM(B77:D77)</f>
        <v>0.91510326565676103</v>
      </c>
      <c r="F77" s="303"/>
      <c r="G77" s="302">
        <v>0.8556158325011074</v>
      </c>
      <c r="H77" s="302">
        <v>5.484012937386358E-2</v>
      </c>
      <c r="I77" s="302">
        <v>0.14307067713769034</v>
      </c>
      <c r="J77" s="302">
        <f>SUM(G77:I77)</f>
        <v>1.0535266390126614</v>
      </c>
      <c r="K77" s="303"/>
      <c r="L77" s="302">
        <v>0.7095479726585816</v>
      </c>
      <c r="M77" s="302">
        <v>5.408302749806735E-2</v>
      </c>
      <c r="N77" s="302">
        <v>0.12312589767843517</v>
      </c>
      <c r="O77" s="302">
        <f>SUM(L77:N77)</f>
        <v>0.88675689783508416</v>
      </c>
    </row>
    <row r="78" spans="1:15" s="236" customFormat="1" x14ac:dyDescent="0.2">
      <c r="A78" s="237" t="str">
        <f>name!E$5</f>
        <v>Professional occupations</v>
      </c>
      <c r="B78" s="302">
        <v>0.95394026252432373</v>
      </c>
      <c r="C78" s="302">
        <v>3.1176118372882689E-2</v>
      </c>
      <c r="D78" s="302">
        <v>8.3765820431588048E-2</v>
      </c>
      <c r="E78" s="302">
        <f t="shared" ref="E78:E85" si="42">SUM(B78:D78)</f>
        <v>1.0688822013287944</v>
      </c>
      <c r="F78" s="303"/>
      <c r="G78" s="302">
        <v>1.1577676079841666</v>
      </c>
      <c r="H78" s="302">
        <v>4.3949531952705768E-2</v>
      </c>
      <c r="I78" s="302">
        <v>9.9907624705495954E-2</v>
      </c>
      <c r="J78" s="302">
        <f t="shared" ref="J78:J80" si="43">SUM(G78:I78)</f>
        <v>1.3016247646423682</v>
      </c>
      <c r="K78" s="303"/>
      <c r="L78" s="302">
        <v>1.03057024281928</v>
      </c>
      <c r="M78" s="302">
        <v>4.9559088754404894E-2</v>
      </c>
      <c r="N78" s="302">
        <v>7.8955078258172176E-2</v>
      </c>
      <c r="O78" s="302">
        <f t="shared" ref="O78:O85" si="44">SUM(L78:N78)</f>
        <v>1.1590844098318571</v>
      </c>
    </row>
    <row r="79" spans="1:15" s="236" customFormat="1" x14ac:dyDescent="0.2">
      <c r="A79" s="237" t="str">
        <f>name!E$6</f>
        <v>Associate professional occupations</v>
      </c>
      <c r="B79" s="302">
        <v>0.61345064845078856</v>
      </c>
      <c r="C79" s="302">
        <v>4.7617254558252074E-2</v>
      </c>
      <c r="D79" s="302">
        <v>3.277535372442645E-2</v>
      </c>
      <c r="E79" s="302">
        <f t="shared" si="42"/>
        <v>0.69384325673346703</v>
      </c>
      <c r="F79" s="303"/>
      <c r="G79" s="302">
        <v>0.68897646270394775</v>
      </c>
      <c r="H79" s="302">
        <v>5.8608518534764897E-2</v>
      </c>
      <c r="I79" s="302">
        <v>5.2385656908301353E-2</v>
      </c>
      <c r="J79" s="302">
        <f t="shared" si="43"/>
        <v>0.79997063814701397</v>
      </c>
      <c r="K79" s="303"/>
      <c r="L79" s="302">
        <v>0.50422674089087627</v>
      </c>
      <c r="M79" s="302">
        <v>5.5901385082215635E-2</v>
      </c>
      <c r="N79" s="302">
        <v>2.9973538639598823E-2</v>
      </c>
      <c r="O79" s="302">
        <f t="shared" si="44"/>
        <v>0.59010166461269076</v>
      </c>
    </row>
    <row r="80" spans="1:15" s="236" customFormat="1" x14ac:dyDescent="0.2">
      <c r="A80" s="237" t="str">
        <f>name!E$7</f>
        <v>Administrative and secretarial occupations</v>
      </c>
      <c r="B80" s="302">
        <v>0.35049261598956871</v>
      </c>
      <c r="C80" s="302">
        <v>9.895756612820128E-2</v>
      </c>
      <c r="D80" s="302">
        <v>1.1525790293356286E-2</v>
      </c>
      <c r="E80" s="302">
        <f t="shared" si="42"/>
        <v>0.46097597241112626</v>
      </c>
      <c r="F80" s="303"/>
      <c r="G80" s="302">
        <v>0.36044526288645917</v>
      </c>
      <c r="H80" s="302">
        <v>9.5549456363387214E-2</v>
      </c>
      <c r="I80" s="302">
        <v>4.7089193177252284E-2</v>
      </c>
      <c r="J80" s="302">
        <f t="shared" si="43"/>
        <v>0.5030839124270986</v>
      </c>
      <c r="K80" s="303"/>
      <c r="L80" s="302">
        <v>0.25241809259986614</v>
      </c>
      <c r="M80" s="302">
        <v>6.2644897531767732E-2</v>
      </c>
      <c r="N80" s="302">
        <v>3.1755001246548287E-2</v>
      </c>
      <c r="O80" s="302">
        <f t="shared" si="44"/>
        <v>0.34681799137818214</v>
      </c>
    </row>
    <row r="81" spans="1:15" s="236" customFormat="1" x14ac:dyDescent="0.2">
      <c r="A81" s="237" t="str">
        <f>name!E$8</f>
        <v>Skilled trades occupations</v>
      </c>
      <c r="B81" s="302">
        <v>1.2438387451250703</v>
      </c>
      <c r="C81" s="302">
        <v>4.5164366392302188E-2</v>
      </c>
      <c r="D81" s="302">
        <v>0.11300143670775435</v>
      </c>
      <c r="E81" s="302">
        <f t="shared" si="42"/>
        <v>1.4020045482251269</v>
      </c>
      <c r="F81" s="303"/>
      <c r="G81" s="302">
        <v>0.95296955249202897</v>
      </c>
      <c r="H81" s="302">
        <v>2.7643018876701092E-2</v>
      </c>
      <c r="I81" s="302">
        <v>8.3605862646626575E-2</v>
      </c>
      <c r="J81" s="302">
        <f>SUM(G81:I81)</f>
        <v>1.0642184340153567</v>
      </c>
      <c r="K81" s="303"/>
      <c r="L81" s="302">
        <v>0.70107811032093326</v>
      </c>
      <c r="M81" s="302">
        <v>3.121053146471553E-2</v>
      </c>
      <c r="N81" s="302">
        <v>8.5693122647155645E-2</v>
      </c>
      <c r="O81" s="302">
        <f t="shared" si="44"/>
        <v>0.81798176443280446</v>
      </c>
    </row>
    <row r="82" spans="1:15" s="236" customFormat="1" x14ac:dyDescent="0.2">
      <c r="A82" s="237" t="str">
        <f>name!E$9</f>
        <v>Caring, leisure and other service occupations</v>
      </c>
      <c r="B82" s="302">
        <v>4.3021390361088915E-2</v>
      </c>
      <c r="C82" s="302">
        <v>1.0555745869595488E-2</v>
      </c>
      <c r="D82" s="302">
        <v>6.3638966066527315E-3</v>
      </c>
      <c r="E82" s="302">
        <f t="shared" si="42"/>
        <v>5.9941032837337128E-2</v>
      </c>
      <c r="F82" s="303"/>
      <c r="G82" s="302">
        <v>3.7794365813273514E-2</v>
      </c>
      <c r="H82" s="302">
        <v>9.324858301284435E-3</v>
      </c>
      <c r="I82" s="302">
        <v>2.3856178466694942E-2</v>
      </c>
      <c r="J82" s="302">
        <f t="shared" ref="J82:J85" si="45">SUM(G82:I82)</f>
        <v>7.0975402581252886E-2</v>
      </c>
      <c r="K82" s="303"/>
      <c r="L82" s="302">
        <v>2.9696145084983874E-2</v>
      </c>
      <c r="M82" s="302">
        <v>6.3301573332999574E-3</v>
      </c>
      <c r="N82" s="302">
        <v>3.4983863048145963E-2</v>
      </c>
      <c r="O82" s="302">
        <f t="shared" si="44"/>
        <v>7.1010165466429798E-2</v>
      </c>
    </row>
    <row r="83" spans="1:15" s="236" customFormat="1" x14ac:dyDescent="0.2">
      <c r="A83" s="237" t="str">
        <f>name!E$10</f>
        <v>Sales and customer service occupations</v>
      </c>
      <c r="B83" s="302">
        <v>0.16653824961303598</v>
      </c>
      <c r="C83" s="302">
        <v>3.2831633829668735E-2</v>
      </c>
      <c r="D83" s="302">
        <v>8.5584030147072589E-3</v>
      </c>
      <c r="E83" s="302">
        <f t="shared" si="42"/>
        <v>0.20792828645741199</v>
      </c>
      <c r="F83" s="303"/>
      <c r="G83" s="302">
        <v>0.15915345676197024</v>
      </c>
      <c r="H83" s="302">
        <v>2.9362953103657143E-2</v>
      </c>
      <c r="I83" s="302">
        <v>1.7632883299727595E-2</v>
      </c>
      <c r="J83" s="302">
        <f t="shared" si="45"/>
        <v>0.20614929316535496</v>
      </c>
      <c r="K83" s="303"/>
      <c r="L83" s="302">
        <v>0.14028871302266968</v>
      </c>
      <c r="M83" s="302">
        <v>3.0075170617523062E-2</v>
      </c>
      <c r="N83" s="302">
        <v>1.68890633784772E-2</v>
      </c>
      <c r="O83" s="302">
        <f t="shared" si="44"/>
        <v>0.18725294701866996</v>
      </c>
    </row>
    <row r="84" spans="1:15" s="236" customFormat="1" x14ac:dyDescent="0.2">
      <c r="A84" s="237" t="str">
        <f>name!E$11</f>
        <v>Process, plant and machine operatives</v>
      </c>
      <c r="B84" s="302">
        <v>0.85228879158407689</v>
      </c>
      <c r="C84" s="302">
        <v>6.5331203873989649E-2</v>
      </c>
      <c r="D84" s="302">
        <v>2.1392599346686532E-2</v>
      </c>
      <c r="E84" s="302">
        <f t="shared" si="42"/>
        <v>0.93901259480475308</v>
      </c>
      <c r="F84" s="303"/>
      <c r="G84" s="302">
        <v>0.6058256130813382</v>
      </c>
      <c r="H84" s="302">
        <v>4.6294979781295167E-2</v>
      </c>
      <c r="I84" s="302">
        <v>3.2758513214169747E-2</v>
      </c>
      <c r="J84" s="302">
        <f t="shared" si="45"/>
        <v>0.68487910607680313</v>
      </c>
      <c r="K84" s="303"/>
      <c r="L84" s="302">
        <v>0.53182438174489455</v>
      </c>
      <c r="M84" s="302">
        <v>5.105401652967835E-2</v>
      </c>
      <c r="N84" s="302">
        <v>3.7199864791259536E-2</v>
      </c>
      <c r="O84" s="302">
        <f t="shared" si="44"/>
        <v>0.62007826306583247</v>
      </c>
    </row>
    <row r="85" spans="1:15" s="236" customFormat="1" x14ac:dyDescent="0.2">
      <c r="A85" s="237" t="str">
        <f>name!E$12</f>
        <v>Elementary occupations</v>
      </c>
      <c r="B85" s="302">
        <v>0.24188035400803157</v>
      </c>
      <c r="C85" s="302">
        <v>2.4350811055911938E-2</v>
      </c>
      <c r="D85" s="302">
        <v>1.2077676481287689E-2</v>
      </c>
      <c r="E85" s="302">
        <f t="shared" si="42"/>
        <v>0.27830884154523122</v>
      </c>
      <c r="F85" s="303"/>
      <c r="G85" s="302">
        <v>0.16891729954197232</v>
      </c>
      <c r="H85" s="302">
        <v>1.9921649076858415E-2</v>
      </c>
      <c r="I85" s="302">
        <v>2.8732861313253706E-2</v>
      </c>
      <c r="J85" s="302">
        <f t="shared" si="45"/>
        <v>0.21757180993208444</v>
      </c>
      <c r="K85" s="303"/>
      <c r="L85" s="302">
        <v>9.9339556118750866E-2</v>
      </c>
      <c r="M85" s="302">
        <v>1.2347212753638849E-2</v>
      </c>
      <c r="N85" s="302">
        <v>3.7229127486058652E-2</v>
      </c>
      <c r="O85" s="302">
        <f t="shared" si="44"/>
        <v>0.14891589635844837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5.2642694736801809</v>
      </c>
      <c r="C87" s="311">
        <f t="shared" ref="C87:E87" si="46">SUM(C77:C85)</f>
        <v>0.39796421052572717</v>
      </c>
      <c r="D87" s="311">
        <f t="shared" si="46"/>
        <v>0.36376631579410151</v>
      </c>
      <c r="E87" s="311">
        <f t="shared" si="46"/>
        <v>6.0260000000000087</v>
      </c>
      <c r="F87" s="311"/>
      <c r="G87" s="311">
        <f t="shared" ref="G87:J87" si="47">SUM(G77:G85)</f>
        <v>4.9874654537662648</v>
      </c>
      <c r="H87" s="311">
        <f t="shared" si="47"/>
        <v>0.3854950953645177</v>
      </c>
      <c r="I87" s="311">
        <f t="shared" si="47"/>
        <v>0.52903945086921256</v>
      </c>
      <c r="J87" s="311">
        <f t="shared" si="47"/>
        <v>5.9019999999999939</v>
      </c>
      <c r="K87" s="311"/>
      <c r="L87" s="311">
        <f t="shared" ref="L87:O87" si="48">SUM(L77:L85)</f>
        <v>3.9989899552608361</v>
      </c>
      <c r="M87" s="311">
        <f t="shared" si="48"/>
        <v>0.35320548756531134</v>
      </c>
      <c r="N87" s="311">
        <f t="shared" si="48"/>
        <v>0.47580455717385145</v>
      </c>
      <c r="O87" s="311">
        <f t="shared" si="48"/>
        <v>4.8279999999999994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2.6604607328274819</v>
      </c>
      <c r="C94" s="302">
        <v>0.16228172796947879</v>
      </c>
      <c r="D94" s="302">
        <v>0.45332639633550265</v>
      </c>
      <c r="E94" s="302">
        <f>SUM(B94:D94)</f>
        <v>3.2760688571324632</v>
      </c>
      <c r="F94" s="303"/>
      <c r="G94" s="302">
        <v>3.2957510697722374</v>
      </c>
      <c r="H94" s="302">
        <v>0.26780065952648163</v>
      </c>
      <c r="I94" s="302">
        <v>0.50749296785082409</v>
      </c>
      <c r="J94" s="302">
        <f>SUM(G94:I94)</f>
        <v>4.0710446971495431</v>
      </c>
      <c r="K94" s="303"/>
      <c r="L94" s="302">
        <v>3.0897464841174718</v>
      </c>
      <c r="M94" s="302">
        <v>0.27021096873418887</v>
      </c>
      <c r="N94" s="302">
        <v>0.45596517373595524</v>
      </c>
      <c r="O94" s="302">
        <f>SUM(L94:N94)</f>
        <v>3.8159226265876161</v>
      </c>
    </row>
    <row r="95" spans="1:15" s="236" customFormat="1" x14ac:dyDescent="0.2">
      <c r="A95" s="237" t="str">
        <f>name!E$5</f>
        <v>Professional occupations</v>
      </c>
      <c r="B95" s="302">
        <v>3.6047113359008041</v>
      </c>
      <c r="C95" s="302">
        <v>0.12720862539337011</v>
      </c>
      <c r="D95" s="302">
        <v>0.25140782999865785</v>
      </c>
      <c r="E95" s="302">
        <f t="shared" ref="E95:E102" si="49">SUM(B95:D95)</f>
        <v>3.9833277912928318</v>
      </c>
      <c r="F95" s="303"/>
      <c r="G95" s="302">
        <v>4.9904472439051437</v>
      </c>
      <c r="H95" s="302">
        <v>0.25355994306351948</v>
      </c>
      <c r="I95" s="302">
        <v>0.30421770127211117</v>
      </c>
      <c r="J95" s="302">
        <f t="shared" ref="J95:J97" si="50">SUM(G95:I95)</f>
        <v>5.5482248882407745</v>
      </c>
      <c r="K95" s="303"/>
      <c r="L95" s="302">
        <v>5.4082806195893571</v>
      </c>
      <c r="M95" s="302">
        <v>0.27548104708914639</v>
      </c>
      <c r="N95" s="302">
        <v>0.23593302028308802</v>
      </c>
      <c r="O95" s="302">
        <f t="shared" ref="O95:O102" si="51">SUM(L95:N95)</f>
        <v>5.9196946869615914</v>
      </c>
    </row>
    <row r="96" spans="1:15" s="236" customFormat="1" x14ac:dyDescent="0.2">
      <c r="A96" s="237" t="str">
        <f>name!E$6</f>
        <v>Associate professional occupations</v>
      </c>
      <c r="B96" s="302">
        <v>2.4222000927123117</v>
      </c>
      <c r="C96" s="302">
        <v>0.19042616171566631</v>
      </c>
      <c r="D96" s="302">
        <v>0.21075106212476152</v>
      </c>
      <c r="E96" s="302">
        <f t="shared" si="49"/>
        <v>2.8233773165527394</v>
      </c>
      <c r="F96" s="303"/>
      <c r="G96" s="302">
        <v>3.1625792824845704</v>
      </c>
      <c r="H96" s="302">
        <v>0.25909876309171709</v>
      </c>
      <c r="I96" s="302">
        <v>0.30365189718017155</v>
      </c>
      <c r="J96" s="302">
        <f t="shared" si="50"/>
        <v>3.725329942756459</v>
      </c>
      <c r="K96" s="303"/>
      <c r="L96" s="302">
        <v>2.7577098923013907</v>
      </c>
      <c r="M96" s="302">
        <v>0.2157510223165077</v>
      </c>
      <c r="N96" s="302">
        <v>0.25871281453002776</v>
      </c>
      <c r="O96" s="302">
        <f t="shared" si="51"/>
        <v>3.2321737291479264</v>
      </c>
    </row>
    <row r="97" spans="1:15" s="236" customFormat="1" x14ac:dyDescent="0.2">
      <c r="A97" s="237" t="str">
        <f>name!E$7</f>
        <v>Administrative and secretarial occupations</v>
      </c>
      <c r="B97" s="302">
        <v>1.7983107213596536</v>
      </c>
      <c r="C97" s="302">
        <v>0.49680141679503231</v>
      </c>
      <c r="D97" s="302">
        <v>5.8003966564427793E-2</v>
      </c>
      <c r="E97" s="302">
        <f t="shared" si="49"/>
        <v>2.3531161047191138</v>
      </c>
      <c r="F97" s="303"/>
      <c r="G97" s="302">
        <v>2.1306755569973221</v>
      </c>
      <c r="H97" s="302">
        <v>0.47613357092504988</v>
      </c>
      <c r="I97" s="302">
        <v>0.11787632142741754</v>
      </c>
      <c r="J97" s="302">
        <f t="shared" si="50"/>
        <v>2.7246854493497894</v>
      </c>
      <c r="K97" s="303"/>
      <c r="L97" s="302">
        <v>1.8420702176948731</v>
      </c>
      <c r="M97" s="302">
        <v>0.33467038100797047</v>
      </c>
      <c r="N97" s="302">
        <v>7.9929351172522145E-2</v>
      </c>
      <c r="O97" s="302">
        <f t="shared" si="51"/>
        <v>2.2566699498753655</v>
      </c>
    </row>
    <row r="98" spans="1:15" s="236" customFormat="1" x14ac:dyDescent="0.2">
      <c r="A98" s="237" t="str">
        <f>name!E$8</f>
        <v>Skilled trades occupations</v>
      </c>
      <c r="B98" s="302">
        <v>7.4649225895886353</v>
      </c>
      <c r="C98" s="302">
        <v>0.28674543808433522</v>
      </c>
      <c r="D98" s="302">
        <v>1.0497876755693889</v>
      </c>
      <c r="E98" s="302">
        <f t="shared" si="49"/>
        <v>8.8014557032423593</v>
      </c>
      <c r="F98" s="303"/>
      <c r="G98" s="302">
        <v>6.5262291867025581</v>
      </c>
      <c r="H98" s="302">
        <v>0.2005280640489846</v>
      </c>
      <c r="I98" s="302">
        <v>1.0076418171715698</v>
      </c>
      <c r="J98" s="302">
        <f>SUM(G98:I98)</f>
        <v>7.7343990679231132</v>
      </c>
      <c r="K98" s="303"/>
      <c r="L98" s="302">
        <v>5.1750129974057408</v>
      </c>
      <c r="M98" s="302">
        <v>0.22381258519643052</v>
      </c>
      <c r="N98" s="302">
        <v>0.91723913126761003</v>
      </c>
      <c r="O98" s="302">
        <f t="shared" si="51"/>
        <v>6.3160647138697819</v>
      </c>
    </row>
    <row r="99" spans="1:15" s="236" customFormat="1" x14ac:dyDescent="0.2">
      <c r="A99" s="237" t="str">
        <f>name!E$9</f>
        <v>Caring, leisure and other service occupations</v>
      </c>
      <c r="B99" s="302">
        <v>0.18961357532501905</v>
      </c>
      <c r="C99" s="302">
        <v>3.7487116761702403E-2</v>
      </c>
      <c r="D99" s="302">
        <v>3.2074174912576081E-2</v>
      </c>
      <c r="E99" s="302">
        <f t="shared" si="49"/>
        <v>0.25917486699929754</v>
      </c>
      <c r="F99" s="303"/>
      <c r="G99" s="302">
        <v>0.23022792057416827</v>
      </c>
      <c r="H99" s="302">
        <v>5.4612623155839909E-2</v>
      </c>
      <c r="I99" s="302">
        <v>0.12495434641363098</v>
      </c>
      <c r="J99" s="302">
        <f t="shared" ref="J99:J102" si="52">SUM(G99:I99)</f>
        <v>0.40979489014363912</v>
      </c>
      <c r="K99" s="303"/>
      <c r="L99" s="302">
        <v>0.28273701963572956</v>
      </c>
      <c r="M99" s="302">
        <v>4.9835110287594901E-2</v>
      </c>
      <c r="N99" s="302">
        <v>0.12930171952081121</v>
      </c>
      <c r="O99" s="302">
        <f t="shared" si="51"/>
        <v>0.46187384944413568</v>
      </c>
    </row>
    <row r="100" spans="1:15" s="236" customFormat="1" x14ac:dyDescent="0.2">
      <c r="A100" s="237" t="str">
        <f>name!E$10</f>
        <v>Sales and customer service occupations</v>
      </c>
      <c r="B100" s="302">
        <v>0.59963762749972405</v>
      </c>
      <c r="C100" s="302">
        <v>0.18058329835200884</v>
      </c>
      <c r="D100" s="302">
        <v>8.7501084170738916E-2</v>
      </c>
      <c r="E100" s="302">
        <f t="shared" si="49"/>
        <v>0.86772201002247173</v>
      </c>
      <c r="F100" s="303"/>
      <c r="G100" s="302">
        <v>0.64640891596168171</v>
      </c>
      <c r="H100" s="302">
        <v>0.18036525103572171</v>
      </c>
      <c r="I100" s="302">
        <v>8.5673182922686553E-2</v>
      </c>
      <c r="J100" s="302">
        <f t="shared" si="52"/>
        <v>0.91244734992008991</v>
      </c>
      <c r="K100" s="303"/>
      <c r="L100" s="302">
        <v>0.64888535426333149</v>
      </c>
      <c r="M100" s="302">
        <v>0.1780469824856025</v>
      </c>
      <c r="N100" s="302">
        <v>7.1464527121285093E-2</v>
      </c>
      <c r="O100" s="302">
        <f t="shared" si="51"/>
        <v>0.89839686387021911</v>
      </c>
    </row>
    <row r="101" spans="1:15" s="236" customFormat="1" x14ac:dyDescent="0.2">
      <c r="A101" s="237" t="str">
        <f>name!E$11</f>
        <v>Process, plant and machine operatives</v>
      </c>
      <c r="B101" s="302">
        <v>3.7481406539513595</v>
      </c>
      <c r="C101" s="302">
        <v>0.29606342360344046</v>
      </c>
      <c r="D101" s="302">
        <v>0.19325657861853862</v>
      </c>
      <c r="E101" s="302">
        <f t="shared" si="49"/>
        <v>4.2374606561733383</v>
      </c>
      <c r="F101" s="303"/>
      <c r="G101" s="302">
        <v>3.0891348622942854</v>
      </c>
      <c r="H101" s="302">
        <v>0.25626492551590702</v>
      </c>
      <c r="I101" s="302">
        <v>0.47020222786401716</v>
      </c>
      <c r="J101" s="302">
        <f t="shared" si="52"/>
        <v>3.8156020156742092</v>
      </c>
      <c r="K101" s="303"/>
      <c r="L101" s="302">
        <v>2.8613155409165123</v>
      </c>
      <c r="M101" s="302">
        <v>0.28490483539038503</v>
      </c>
      <c r="N101" s="302">
        <v>0.4894145697598129</v>
      </c>
      <c r="O101" s="302">
        <f t="shared" si="51"/>
        <v>3.6356349460667099</v>
      </c>
    </row>
    <row r="102" spans="1:15" s="236" customFormat="1" x14ac:dyDescent="0.2">
      <c r="A102" s="237" t="str">
        <f>name!E$12</f>
        <v>Elementary occupations</v>
      </c>
      <c r="B102" s="302">
        <v>1.3460455210625959</v>
      </c>
      <c r="C102" s="302">
        <v>0.21528755747905703</v>
      </c>
      <c r="D102" s="302">
        <v>0.14896361532372124</v>
      </c>
      <c r="E102" s="302">
        <f t="shared" si="49"/>
        <v>1.7102966938653743</v>
      </c>
      <c r="F102" s="303"/>
      <c r="G102" s="302">
        <v>1.1084459044204373</v>
      </c>
      <c r="H102" s="302">
        <v>0.1895702118752208</v>
      </c>
      <c r="I102" s="302">
        <v>0.24745558254673769</v>
      </c>
      <c r="J102" s="302">
        <f t="shared" si="52"/>
        <v>1.5454716988423958</v>
      </c>
      <c r="K102" s="303"/>
      <c r="L102" s="302">
        <v>0.69940803559210396</v>
      </c>
      <c r="M102" s="302">
        <v>0.127684697677246</v>
      </c>
      <c r="N102" s="302">
        <v>0.22947590090727232</v>
      </c>
      <c r="O102" s="302">
        <f t="shared" si="51"/>
        <v>1.0565686341766223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23.834042850227586</v>
      </c>
      <c r="C104" s="311">
        <f t="shared" ref="C104:E104" si="53">SUM(C94:C102)</f>
        <v>1.9928847661540914</v>
      </c>
      <c r="D104" s="311">
        <f t="shared" si="53"/>
        <v>2.4850723836183133</v>
      </c>
      <c r="E104" s="311">
        <f t="shared" si="53"/>
        <v>28.311999999999991</v>
      </c>
      <c r="F104" s="311"/>
      <c r="G104" s="311">
        <f t="shared" ref="G104:J104" si="54">SUM(G94:G102)</f>
        <v>25.179899943112407</v>
      </c>
      <c r="H104" s="311">
        <f t="shared" si="54"/>
        <v>2.1379340122384423</v>
      </c>
      <c r="I104" s="311">
        <f t="shared" si="54"/>
        <v>3.1691660446491658</v>
      </c>
      <c r="J104" s="311">
        <f t="shared" si="54"/>
        <v>30.487000000000013</v>
      </c>
      <c r="K104" s="311"/>
      <c r="L104" s="311">
        <f t="shared" ref="L104:O104" si="55">SUM(L94:L102)</f>
        <v>22.765166161516508</v>
      </c>
      <c r="M104" s="311">
        <f t="shared" si="55"/>
        <v>1.9603976301850725</v>
      </c>
      <c r="N104" s="311">
        <f t="shared" si="55"/>
        <v>2.8674362082983844</v>
      </c>
      <c r="O104" s="311">
        <f t="shared" si="55"/>
        <v>27.592999999999964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9.4148007245384469E-2</v>
      </c>
      <c r="C111" s="302">
        <v>3.5357298795631923E-3</v>
      </c>
      <c r="D111" s="302">
        <v>9.0847913318992512E-3</v>
      </c>
      <c r="E111" s="302">
        <f>SUM(B111:D111)</f>
        <v>0.10676852845684691</v>
      </c>
      <c r="F111" s="303"/>
      <c r="G111" s="302">
        <v>0.15864559324374147</v>
      </c>
      <c r="H111" s="302">
        <v>1.3689077958117338E-2</v>
      </c>
      <c r="I111" s="302">
        <v>0</v>
      </c>
      <c r="J111" s="302">
        <f>SUM(G111:I111)</f>
        <v>0.1723346712018588</v>
      </c>
      <c r="K111" s="303"/>
      <c r="L111" s="302">
        <v>0.14878431943988679</v>
      </c>
      <c r="M111" s="302">
        <v>1.3912883949412622E-2</v>
      </c>
      <c r="N111" s="302">
        <v>0</v>
      </c>
      <c r="O111" s="302">
        <f>SUM(L111:N111)</f>
        <v>0.16269720338929941</v>
      </c>
    </row>
    <row r="112" spans="1:15" s="236" customFormat="1" x14ac:dyDescent="0.2">
      <c r="A112" s="237" t="str">
        <f>name!E$5</f>
        <v>Professional occupations</v>
      </c>
      <c r="B112" s="302">
        <v>0.26403771418478283</v>
      </c>
      <c r="C112" s="302">
        <v>4.5360864554944685E-3</v>
      </c>
      <c r="D112" s="302">
        <v>1.1565264236887206E-2</v>
      </c>
      <c r="E112" s="302">
        <f t="shared" ref="E112:E119" si="56">SUM(B112:D112)</f>
        <v>0.2801390648771645</v>
      </c>
      <c r="F112" s="303"/>
      <c r="G112" s="302">
        <v>0.49807166573669803</v>
      </c>
      <c r="H112" s="302">
        <v>1.836363604581287E-2</v>
      </c>
      <c r="I112" s="302">
        <v>0</v>
      </c>
      <c r="J112" s="302">
        <f t="shared" ref="J112:J114" si="57">SUM(G112:I112)</f>
        <v>0.51643530178251096</v>
      </c>
      <c r="K112" s="303"/>
      <c r="L112" s="302">
        <v>0.49294644918625785</v>
      </c>
      <c r="M112" s="302">
        <v>1.8302116248686037E-2</v>
      </c>
      <c r="N112" s="302">
        <v>0</v>
      </c>
      <c r="O112" s="302">
        <f t="shared" ref="O112:O119" si="58">SUM(L112:N112)</f>
        <v>0.5112485654349439</v>
      </c>
    </row>
    <row r="113" spans="1:15" s="236" customFormat="1" x14ac:dyDescent="0.2">
      <c r="A113" s="237" t="str">
        <f>name!E$6</f>
        <v>Associate professional occupations</v>
      </c>
      <c r="B113" s="302">
        <v>0.17728939634247351</v>
      </c>
      <c r="C113" s="302">
        <v>6.8071728011621811E-3</v>
      </c>
      <c r="D113" s="302">
        <v>5.4982020073946637E-3</v>
      </c>
      <c r="E113" s="302">
        <f t="shared" si="56"/>
        <v>0.18959477115103038</v>
      </c>
      <c r="F113" s="303"/>
      <c r="G113" s="302">
        <v>0.3203655113682054</v>
      </c>
      <c r="H113" s="302">
        <v>2.0833961359461597E-2</v>
      </c>
      <c r="I113" s="302">
        <v>0</v>
      </c>
      <c r="J113" s="302">
        <f t="shared" si="57"/>
        <v>0.34119947272766699</v>
      </c>
      <c r="K113" s="303"/>
      <c r="L113" s="302">
        <v>0.25279935587772584</v>
      </c>
      <c r="M113" s="302">
        <v>1.917240743747468E-2</v>
      </c>
      <c r="N113" s="302">
        <v>0</v>
      </c>
      <c r="O113" s="302">
        <f t="shared" si="58"/>
        <v>0.27197176331520051</v>
      </c>
    </row>
    <row r="114" spans="1:15" s="236" customFormat="1" x14ac:dyDescent="0.2">
      <c r="A114" s="237" t="str">
        <f>name!E$7</f>
        <v>Administrative and secretarial occupations</v>
      </c>
      <c r="B114" s="302">
        <v>0.28440917478320121</v>
      </c>
      <c r="C114" s="302">
        <v>2.0217664807115246E-2</v>
      </c>
      <c r="D114" s="302">
        <v>3.7168730914145464E-3</v>
      </c>
      <c r="E114" s="302">
        <f t="shared" si="56"/>
        <v>0.308343712681731</v>
      </c>
      <c r="F114" s="303"/>
      <c r="G114" s="302">
        <v>0.41771451258960757</v>
      </c>
      <c r="H114" s="302">
        <v>5.4451334314658234E-2</v>
      </c>
      <c r="I114" s="302">
        <v>0</v>
      </c>
      <c r="J114" s="302">
        <f t="shared" si="57"/>
        <v>0.47216584690426577</v>
      </c>
      <c r="K114" s="303"/>
      <c r="L114" s="302">
        <v>0.32220004427502197</v>
      </c>
      <c r="M114" s="302">
        <v>3.70512627431238E-2</v>
      </c>
      <c r="N114" s="302">
        <v>0</v>
      </c>
      <c r="O114" s="302">
        <f t="shared" si="58"/>
        <v>0.35925130701814578</v>
      </c>
    </row>
    <row r="115" spans="1:15" s="236" customFormat="1" x14ac:dyDescent="0.2">
      <c r="A115" s="237" t="str">
        <f>name!E$8</f>
        <v>Skilled trades occupations</v>
      </c>
      <c r="B115" s="302">
        <v>0.18786486970711855</v>
      </c>
      <c r="C115" s="302">
        <v>2.8717113786869909E-3</v>
      </c>
      <c r="D115" s="302">
        <v>1.0508788079480278E-2</v>
      </c>
      <c r="E115" s="302">
        <f t="shared" si="56"/>
        <v>0.20124536916528582</v>
      </c>
      <c r="F115" s="303"/>
      <c r="G115" s="302">
        <v>0.23301346330768036</v>
      </c>
      <c r="H115" s="302">
        <v>8.8491474452192728E-3</v>
      </c>
      <c r="I115" s="302">
        <v>0</v>
      </c>
      <c r="J115" s="302">
        <f>SUM(G115:I115)</f>
        <v>0.24186261075289964</v>
      </c>
      <c r="K115" s="303"/>
      <c r="L115" s="302">
        <v>0.17815554639212228</v>
      </c>
      <c r="M115" s="302">
        <v>6.8892401035886425E-3</v>
      </c>
      <c r="N115" s="302">
        <v>0</v>
      </c>
      <c r="O115" s="302">
        <f t="shared" si="58"/>
        <v>0.18504478649571093</v>
      </c>
    </row>
    <row r="116" spans="1:15" s="236" customFormat="1" x14ac:dyDescent="0.2">
      <c r="A116" s="237" t="str">
        <f>name!E$9</f>
        <v>Caring, leisure and other service occupations</v>
      </c>
      <c r="B116" s="302">
        <v>3.452357385394822E-2</v>
      </c>
      <c r="C116" s="302">
        <v>3.7999067861117283E-3</v>
      </c>
      <c r="D116" s="302">
        <v>9.8547123519268816E-4</v>
      </c>
      <c r="E116" s="302">
        <f t="shared" si="56"/>
        <v>3.9308951875252636E-2</v>
      </c>
      <c r="F116" s="303"/>
      <c r="G116" s="302">
        <v>5.2771007186197157E-2</v>
      </c>
      <c r="H116" s="302">
        <v>1.1816655564416332E-2</v>
      </c>
      <c r="I116" s="302">
        <v>0</v>
      </c>
      <c r="J116" s="302">
        <f t="shared" ref="J116:J119" si="59">SUM(G116:I116)</f>
        <v>6.4587662750613492E-2</v>
      </c>
      <c r="K116" s="303"/>
      <c r="L116" s="302">
        <v>5.8132794219655094E-2</v>
      </c>
      <c r="M116" s="302">
        <v>9.6976511746619618E-3</v>
      </c>
      <c r="N116" s="302">
        <v>0</v>
      </c>
      <c r="O116" s="302">
        <f t="shared" si="58"/>
        <v>6.7830445394317054E-2</v>
      </c>
    </row>
    <row r="117" spans="1:15" s="236" customFormat="1" x14ac:dyDescent="0.2">
      <c r="A117" s="237" t="str">
        <f>name!E$10</f>
        <v>Sales and customer service occupations</v>
      </c>
      <c r="B117" s="302">
        <v>0.23802889719987433</v>
      </c>
      <c r="C117" s="302">
        <v>3.2264206389686807E-2</v>
      </c>
      <c r="D117" s="302">
        <v>1.6822070075554103E-2</v>
      </c>
      <c r="E117" s="302">
        <f t="shared" si="56"/>
        <v>0.28711517366511524</v>
      </c>
      <c r="F117" s="303"/>
      <c r="G117" s="302">
        <v>0.35662785094355809</v>
      </c>
      <c r="H117" s="302">
        <v>0.12030295625867625</v>
      </c>
      <c r="I117" s="302">
        <v>0</v>
      </c>
      <c r="J117" s="302">
        <f t="shared" si="59"/>
        <v>0.47693080720223435</v>
      </c>
      <c r="K117" s="303"/>
      <c r="L117" s="302">
        <v>0.40281821161417658</v>
      </c>
      <c r="M117" s="302">
        <v>0.13130594351246863</v>
      </c>
      <c r="N117" s="302">
        <v>0</v>
      </c>
      <c r="O117" s="302">
        <f t="shared" si="58"/>
        <v>0.53412415512664524</v>
      </c>
    </row>
    <row r="118" spans="1:15" s="236" customFormat="1" x14ac:dyDescent="0.2">
      <c r="A118" s="237" t="str">
        <f>name!E$11</f>
        <v>Process, plant and machine operatives</v>
      </c>
      <c r="B118" s="302">
        <v>9.0355062969443525E-2</v>
      </c>
      <c r="C118" s="302">
        <v>1.3105300909675166E-3</v>
      </c>
      <c r="D118" s="302">
        <v>5.7030049297681872E-3</v>
      </c>
      <c r="E118" s="302">
        <f t="shared" si="56"/>
        <v>9.7368597990179231E-2</v>
      </c>
      <c r="F118" s="303"/>
      <c r="G118" s="302">
        <v>0.11178945351617132</v>
      </c>
      <c r="H118" s="302">
        <v>6.7215676998759327E-3</v>
      </c>
      <c r="I118" s="302">
        <v>0</v>
      </c>
      <c r="J118" s="302">
        <f t="shared" si="59"/>
        <v>0.11851102121604726</v>
      </c>
      <c r="K118" s="303"/>
      <c r="L118" s="302">
        <v>0.12281770431713269</v>
      </c>
      <c r="M118" s="302">
        <v>8.7455219453757352E-3</v>
      </c>
      <c r="N118" s="302">
        <v>0</v>
      </c>
      <c r="O118" s="302">
        <f t="shared" si="58"/>
        <v>0.13156322626250844</v>
      </c>
    </row>
    <row r="119" spans="1:15" s="236" customFormat="1" x14ac:dyDescent="0.2">
      <c r="A119" s="237" t="str">
        <f>name!E$12</f>
        <v>Elementary occupations</v>
      </c>
      <c r="B119" s="302">
        <v>3.1018737320913415E-2</v>
      </c>
      <c r="C119" s="302">
        <v>6.7975941981912903E-3</v>
      </c>
      <c r="D119" s="302">
        <v>1.2994986182906362E-3</v>
      </c>
      <c r="E119" s="302">
        <f t="shared" si="56"/>
        <v>3.9115830137395342E-2</v>
      </c>
      <c r="F119" s="303"/>
      <c r="G119" s="302">
        <v>4.008679410994985E-2</v>
      </c>
      <c r="H119" s="302">
        <v>1.2885811351953611E-2</v>
      </c>
      <c r="I119" s="302">
        <v>0</v>
      </c>
      <c r="J119" s="302">
        <f t="shared" si="59"/>
        <v>5.2972605461903459E-2</v>
      </c>
      <c r="K119" s="303"/>
      <c r="L119" s="302">
        <v>2.6215634388558194E-2</v>
      </c>
      <c r="M119" s="302">
        <v>6.0529131746658998E-3</v>
      </c>
      <c r="N119" s="302">
        <v>0</v>
      </c>
      <c r="O119" s="302">
        <f t="shared" si="58"/>
        <v>3.2268547563224094E-2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1.4016754336071402</v>
      </c>
      <c r="C121" s="311">
        <f t="shared" ref="C121:E121" si="60">SUM(C111:C119)</f>
        <v>8.2140602786979419E-2</v>
      </c>
      <c r="D121" s="311">
        <f t="shared" si="60"/>
        <v>6.5183963605881551E-2</v>
      </c>
      <c r="E121" s="311">
        <f t="shared" si="60"/>
        <v>1.549000000000001</v>
      </c>
      <c r="F121" s="311"/>
      <c r="G121" s="311">
        <f t="shared" ref="G121:J121" si="61">SUM(G111:G119)</f>
        <v>2.1890858520018091</v>
      </c>
      <c r="H121" s="311">
        <f t="shared" si="61"/>
        <v>0.26791414799819141</v>
      </c>
      <c r="I121" s="311">
        <f t="shared" si="61"/>
        <v>0</v>
      </c>
      <c r="J121" s="311">
        <f t="shared" si="61"/>
        <v>2.4570000000000007</v>
      </c>
      <c r="K121" s="311"/>
      <c r="L121" s="311">
        <f t="shared" ref="L121:O121" si="62">SUM(L111:L119)</f>
        <v>2.0048700597105373</v>
      </c>
      <c r="M121" s="311">
        <f t="shared" si="62"/>
        <v>0.25112994028945801</v>
      </c>
      <c r="N121" s="311">
        <f t="shared" si="62"/>
        <v>0</v>
      </c>
      <c r="O121" s="311">
        <f t="shared" si="62"/>
        <v>2.2559999999999958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0.39686766235364179</v>
      </c>
      <c r="C128" s="302">
        <v>2.8970502695604288E-2</v>
      </c>
      <c r="D128" s="302">
        <v>0.17495519402488766</v>
      </c>
      <c r="E128" s="302">
        <f>SUM(B128:D128)</f>
        <v>0.60079335907413378</v>
      </c>
      <c r="F128" s="303"/>
      <c r="G128" s="302">
        <v>0.70203825705779832</v>
      </c>
      <c r="H128" s="302">
        <v>4.8924528993570401E-2</v>
      </c>
      <c r="I128" s="302">
        <v>2.6827114690338759E-3</v>
      </c>
      <c r="J128" s="302">
        <f>SUM(G128:I128)</f>
        <v>0.75364549752040255</v>
      </c>
      <c r="K128" s="303"/>
      <c r="L128" s="302">
        <v>0.83503693673544677</v>
      </c>
      <c r="M128" s="302">
        <v>6.7079272059032233E-2</v>
      </c>
      <c r="N128" s="302">
        <v>2.5605405450681053E-3</v>
      </c>
      <c r="O128" s="302">
        <f>SUM(L128:N128)</f>
        <v>0.90467674933954711</v>
      </c>
    </row>
    <row r="129" spans="1:15" s="236" customFormat="1" x14ac:dyDescent="0.2">
      <c r="A129" s="237" t="str">
        <f>name!E$5</f>
        <v>Professional occupations</v>
      </c>
      <c r="B129" s="302">
        <v>0.36953428306339908</v>
      </c>
      <c r="C129" s="302">
        <v>5.2471910433504805E-2</v>
      </c>
      <c r="D129" s="302">
        <v>8.3151449918638001E-2</v>
      </c>
      <c r="E129" s="302">
        <f t="shared" ref="E129:E136" si="63">SUM(B129:D129)</f>
        <v>0.50515764341554192</v>
      </c>
      <c r="F129" s="303"/>
      <c r="G129" s="302">
        <v>0.7436959395340762</v>
      </c>
      <c r="H129" s="302">
        <v>7.6271195404617964E-2</v>
      </c>
      <c r="I129" s="302">
        <v>3.5952379311667703E-3</v>
      </c>
      <c r="J129" s="302">
        <f t="shared" ref="J129:J131" si="64">SUM(G129:I129)</f>
        <v>0.82356237286986089</v>
      </c>
      <c r="K129" s="303"/>
      <c r="L129" s="302">
        <v>0.97138671820889844</v>
      </c>
      <c r="M129" s="302">
        <v>0.10186955356912757</v>
      </c>
      <c r="N129" s="302">
        <v>3.111369979748911E-3</v>
      </c>
      <c r="O129" s="302">
        <f t="shared" ref="O129:O136" si="65">SUM(L129:N129)</f>
        <v>1.076367641757775</v>
      </c>
    </row>
    <row r="130" spans="1:15" s="236" customFormat="1" x14ac:dyDescent="0.2">
      <c r="A130" s="237" t="str">
        <f>name!E$6</f>
        <v>Associate professional occupations</v>
      </c>
      <c r="B130" s="302">
        <v>0.36433778907795034</v>
      </c>
      <c r="C130" s="302">
        <v>5.5288384573327617E-2</v>
      </c>
      <c r="D130" s="302">
        <v>6.3565838626605933E-2</v>
      </c>
      <c r="E130" s="302">
        <f t="shared" si="63"/>
        <v>0.48319201227788389</v>
      </c>
      <c r="F130" s="303"/>
      <c r="G130" s="302">
        <v>0.6354427685433639</v>
      </c>
      <c r="H130" s="302">
        <v>8.3980798670351881E-2</v>
      </c>
      <c r="I130" s="302">
        <v>3.9022037376281343E-3</v>
      </c>
      <c r="J130" s="302">
        <f t="shared" si="64"/>
        <v>0.72332577095134398</v>
      </c>
      <c r="K130" s="303"/>
      <c r="L130" s="302">
        <v>0.66176013061347971</v>
      </c>
      <c r="M130" s="302">
        <v>9.8483869966355178E-2</v>
      </c>
      <c r="N130" s="302">
        <v>4.8024589501608223E-3</v>
      </c>
      <c r="O130" s="302">
        <f t="shared" si="65"/>
        <v>0.76504645952999573</v>
      </c>
    </row>
    <row r="131" spans="1:15" s="236" customFormat="1" x14ac:dyDescent="0.2">
      <c r="A131" s="237" t="str">
        <f>name!E$7</f>
        <v>Administrative and secretarial occupations</v>
      </c>
      <c r="B131" s="302">
        <v>0.25520106534253184</v>
      </c>
      <c r="C131" s="302">
        <v>0.14527427084098088</v>
      </c>
      <c r="D131" s="302">
        <v>1.6645604481484642E-2</v>
      </c>
      <c r="E131" s="302">
        <f t="shared" si="63"/>
        <v>0.41712094066499739</v>
      </c>
      <c r="F131" s="303"/>
      <c r="G131" s="302">
        <v>0.36196351858229592</v>
      </c>
      <c r="H131" s="302">
        <v>0.15979309462324409</v>
      </c>
      <c r="I131" s="302">
        <v>1.2117358695186977E-3</v>
      </c>
      <c r="J131" s="302">
        <f t="shared" si="64"/>
        <v>0.52296834907505874</v>
      </c>
      <c r="K131" s="303"/>
      <c r="L131" s="302">
        <v>0.3611421585361293</v>
      </c>
      <c r="M131" s="302">
        <v>0.16098159368643086</v>
      </c>
      <c r="N131" s="302">
        <v>2.2753322795865715E-3</v>
      </c>
      <c r="O131" s="302">
        <f t="shared" si="65"/>
        <v>0.52439908450214667</v>
      </c>
    </row>
    <row r="132" spans="1:15" s="236" customFormat="1" x14ac:dyDescent="0.2">
      <c r="A132" s="237" t="str">
        <f>name!E$8</f>
        <v>Skilled trades occupations</v>
      </c>
      <c r="B132" s="302">
        <v>0.39925714428196679</v>
      </c>
      <c r="C132" s="302">
        <v>4.2731069876990393E-2</v>
      </c>
      <c r="D132" s="302">
        <v>0.34214995012362825</v>
      </c>
      <c r="E132" s="302">
        <f t="shared" si="63"/>
        <v>0.78413816428258543</v>
      </c>
      <c r="F132" s="303"/>
      <c r="G132" s="302">
        <v>0.55323440354102693</v>
      </c>
      <c r="H132" s="302">
        <v>3.8881271753088913E-2</v>
      </c>
      <c r="I132" s="302">
        <v>5.966458507235501E-3</v>
      </c>
      <c r="J132" s="302">
        <f>SUM(G132:I132)</f>
        <v>0.59808213380135133</v>
      </c>
      <c r="K132" s="303"/>
      <c r="L132" s="302">
        <v>0.66501945102585114</v>
      </c>
      <c r="M132" s="302">
        <v>6.8491615107053247E-2</v>
      </c>
      <c r="N132" s="302">
        <v>7.1195573752943185E-3</v>
      </c>
      <c r="O132" s="302">
        <f t="shared" si="65"/>
        <v>0.74063062350819875</v>
      </c>
    </row>
    <row r="133" spans="1:15" s="236" customFormat="1" x14ac:dyDescent="0.2">
      <c r="A133" s="237" t="str">
        <f>name!E$9</f>
        <v>Caring, leisure and other service occupations</v>
      </c>
      <c r="B133" s="302">
        <v>6.7096103055897319E-2</v>
      </c>
      <c r="C133" s="302">
        <v>2.1274332819894513E-2</v>
      </c>
      <c r="D133" s="302">
        <v>2.0011074350300227E-2</v>
      </c>
      <c r="E133" s="302">
        <f t="shared" si="63"/>
        <v>0.10838151022609205</v>
      </c>
      <c r="F133" s="303"/>
      <c r="G133" s="302">
        <v>9.3235004448950748E-2</v>
      </c>
      <c r="H133" s="302">
        <v>1.8009034128701411E-2</v>
      </c>
      <c r="I133" s="302">
        <v>2.2226437136864652E-3</v>
      </c>
      <c r="J133" s="302">
        <f t="shared" ref="J133:J136" si="66">SUM(G133:I133)</f>
        <v>0.11346668229133863</v>
      </c>
      <c r="K133" s="303"/>
      <c r="L133" s="302">
        <v>0.10360031502482361</v>
      </c>
      <c r="M133" s="302">
        <v>1.7945827190775653E-2</v>
      </c>
      <c r="N133" s="302">
        <v>2.5114499898790843E-3</v>
      </c>
      <c r="O133" s="302">
        <f t="shared" si="65"/>
        <v>0.12405759220547835</v>
      </c>
    </row>
    <row r="134" spans="1:15" s="236" customFormat="1" x14ac:dyDescent="0.2">
      <c r="A134" s="237" t="str">
        <f>name!E$10</f>
        <v>Sales and customer service occupations</v>
      </c>
      <c r="B134" s="302">
        <v>0.13484470192019365</v>
      </c>
      <c r="C134" s="302">
        <v>6.3759315489638285E-2</v>
      </c>
      <c r="D134" s="302">
        <v>4.0440000447075804E-2</v>
      </c>
      <c r="E134" s="302">
        <f t="shared" si="63"/>
        <v>0.23904401785690774</v>
      </c>
      <c r="F134" s="303"/>
      <c r="G134" s="302">
        <v>0.21555248977196867</v>
      </c>
      <c r="H134" s="302">
        <v>9.793058161945313E-2</v>
      </c>
      <c r="I134" s="302">
        <v>6.2904282093248097E-4</v>
      </c>
      <c r="J134" s="302">
        <f t="shared" si="66"/>
        <v>0.31411211421235424</v>
      </c>
      <c r="K134" s="303"/>
      <c r="L134" s="302">
        <v>0.29111904218655571</v>
      </c>
      <c r="M134" s="302">
        <v>0.12310214457857828</v>
      </c>
      <c r="N134" s="302">
        <v>5.1367409490406767E-4</v>
      </c>
      <c r="O134" s="302">
        <f t="shared" si="65"/>
        <v>0.41473486086003802</v>
      </c>
    </row>
    <row r="135" spans="1:15" s="236" customFormat="1" x14ac:dyDescent="0.2">
      <c r="A135" s="237" t="str">
        <f>name!E$11</f>
        <v>Process, plant and machine operatives</v>
      </c>
      <c r="B135" s="302">
        <v>1.0714607800936025</v>
      </c>
      <c r="C135" s="302">
        <v>3.8166588394534032E-2</v>
      </c>
      <c r="D135" s="302">
        <v>5.7887423420592964E-2</v>
      </c>
      <c r="E135" s="302">
        <f t="shared" si="63"/>
        <v>1.1675147919087296</v>
      </c>
      <c r="F135" s="303"/>
      <c r="G135" s="302">
        <v>1.4733775954118074</v>
      </c>
      <c r="H135" s="302">
        <v>5.89896753623824E-2</v>
      </c>
      <c r="I135" s="302">
        <v>1.1383504849514455E-3</v>
      </c>
      <c r="J135" s="302">
        <f t="shared" si="66"/>
        <v>1.5335056212591411</v>
      </c>
      <c r="K135" s="303"/>
      <c r="L135" s="302">
        <v>1.8408009558469853</v>
      </c>
      <c r="M135" s="302">
        <v>7.5231384544933999E-2</v>
      </c>
      <c r="N135" s="302">
        <v>5.624275133395833E-4</v>
      </c>
      <c r="O135" s="302">
        <f t="shared" si="65"/>
        <v>1.9165947679052588</v>
      </c>
    </row>
    <row r="136" spans="1:15" s="236" customFormat="1" x14ac:dyDescent="0.2">
      <c r="A136" s="237" t="str">
        <f>name!E$12</f>
        <v>Elementary occupations</v>
      </c>
      <c r="B136" s="302">
        <v>0.63710704661910367</v>
      </c>
      <c r="C136" s="302">
        <v>5.871478882514005E-2</v>
      </c>
      <c r="D136" s="302">
        <v>6.383572484889348E-2</v>
      </c>
      <c r="E136" s="302">
        <f t="shared" si="63"/>
        <v>0.75965756029313714</v>
      </c>
      <c r="F136" s="303"/>
      <c r="G136" s="302">
        <v>0.91372372909337685</v>
      </c>
      <c r="H136" s="302">
        <v>4.824452291204212E-2</v>
      </c>
      <c r="I136" s="302">
        <v>2.3632060137351225E-3</v>
      </c>
      <c r="J136" s="302">
        <f t="shared" si="66"/>
        <v>0.96433145801915399</v>
      </c>
      <c r="K136" s="303"/>
      <c r="L136" s="302">
        <v>0.91830485579031407</v>
      </c>
      <c r="M136" s="302">
        <v>4.0895206966189639E-2</v>
      </c>
      <c r="N136" s="302">
        <v>3.2921576350618477E-3</v>
      </c>
      <c r="O136" s="302">
        <f t="shared" si="65"/>
        <v>0.96249222039156557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3.6957065758082868</v>
      </c>
      <c r="C138" s="311">
        <f t="shared" ref="C138:E138" si="67">SUM(C128:C136)</f>
        <v>0.50665116394961474</v>
      </c>
      <c r="D138" s="311">
        <f t="shared" si="67"/>
        <v>0.862642260242107</v>
      </c>
      <c r="E138" s="311">
        <f t="shared" si="67"/>
        <v>5.0650000000000084</v>
      </c>
      <c r="F138" s="311"/>
      <c r="G138" s="311">
        <f t="shared" ref="G138:J138" si="68">SUM(G128:G136)</f>
        <v>5.692263705984665</v>
      </c>
      <c r="H138" s="311">
        <f t="shared" si="68"/>
        <v>0.63102470346745232</v>
      </c>
      <c r="I138" s="311">
        <f t="shared" si="68"/>
        <v>2.3711590547888496E-2</v>
      </c>
      <c r="J138" s="311">
        <f t="shared" si="68"/>
        <v>6.3470000000000057</v>
      </c>
      <c r="K138" s="311"/>
      <c r="L138" s="311">
        <f t="shared" ref="L138:O138" si="69">SUM(L128:L136)</f>
        <v>6.6481705639684847</v>
      </c>
      <c r="M138" s="311">
        <f t="shared" si="69"/>
        <v>0.75408046766847669</v>
      </c>
      <c r="N138" s="311">
        <f t="shared" si="69"/>
        <v>2.6748968363043309E-2</v>
      </c>
      <c r="O138" s="311">
        <f t="shared" si="69"/>
        <v>7.429000000000002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2.4668239458748453</v>
      </c>
      <c r="C145" s="302">
        <v>0.23473056349600535</v>
      </c>
      <c r="D145" s="302">
        <v>0.65494071630715689</v>
      </c>
      <c r="E145" s="302">
        <f>SUM(B145:D145)</f>
        <v>3.3564952256780076</v>
      </c>
      <c r="F145" s="303"/>
      <c r="G145" s="302">
        <v>3.7511209242416697</v>
      </c>
      <c r="H145" s="302">
        <v>0.54276955155915618</v>
      </c>
      <c r="I145" s="302">
        <v>1.4417887004331478</v>
      </c>
      <c r="J145" s="302">
        <f>SUM(G145:I145)</f>
        <v>5.7356791762339734</v>
      </c>
      <c r="K145" s="303"/>
      <c r="L145" s="302">
        <v>4.6541194423352774</v>
      </c>
      <c r="M145" s="302">
        <v>0.70992533371798006</v>
      </c>
      <c r="N145" s="302">
        <v>1.8286873212235246</v>
      </c>
      <c r="O145" s="302">
        <f>SUM(L145:N145)</f>
        <v>7.1927320972767816</v>
      </c>
    </row>
    <row r="146" spans="1:15" s="236" customFormat="1" x14ac:dyDescent="0.2">
      <c r="A146" s="237" t="str">
        <f>name!E$5</f>
        <v>Professional occupations</v>
      </c>
      <c r="B146" s="302">
        <v>3.5446223737603351</v>
      </c>
      <c r="C146" s="302">
        <v>0.16613244974688068</v>
      </c>
      <c r="D146" s="302">
        <v>0.33446992126033143</v>
      </c>
      <c r="E146" s="302">
        <f t="shared" ref="E146:E153" si="70">SUM(B146:D146)</f>
        <v>4.0452247447675473</v>
      </c>
      <c r="F146" s="303"/>
      <c r="G146" s="302">
        <v>6.0160823088774755</v>
      </c>
      <c r="H146" s="302">
        <v>0.34357813687400246</v>
      </c>
      <c r="I146" s="302">
        <v>0.57266877580537445</v>
      </c>
      <c r="J146" s="302">
        <f t="shared" ref="J146:J148" si="71">SUM(G146:I146)</f>
        <v>6.932329221556853</v>
      </c>
      <c r="K146" s="303"/>
      <c r="L146" s="302">
        <v>8.9834485344796029</v>
      </c>
      <c r="M146" s="302">
        <v>0.4588114822116896</v>
      </c>
      <c r="N146" s="302">
        <v>0.52585461807195633</v>
      </c>
      <c r="O146" s="302">
        <f t="shared" ref="O146:O153" si="72">SUM(L146:N146)</f>
        <v>9.9681146347632499</v>
      </c>
    </row>
    <row r="147" spans="1:15" s="236" customFormat="1" x14ac:dyDescent="0.2">
      <c r="A147" s="237" t="str">
        <f>name!E$6</f>
        <v>Associate professional occupations</v>
      </c>
      <c r="B147" s="302">
        <v>1.8977044636396907</v>
      </c>
      <c r="C147" s="302">
        <v>0.20130779433018237</v>
      </c>
      <c r="D147" s="302">
        <v>0.14650904077486565</v>
      </c>
      <c r="E147" s="302">
        <f t="shared" si="70"/>
        <v>2.2455212987447388</v>
      </c>
      <c r="F147" s="303"/>
      <c r="G147" s="302">
        <v>3.0435053735316044</v>
      </c>
      <c r="H147" s="302">
        <v>0.35088980313770651</v>
      </c>
      <c r="I147" s="302">
        <v>0.25230608914037822</v>
      </c>
      <c r="J147" s="302">
        <f t="shared" si="71"/>
        <v>3.6467012658096891</v>
      </c>
      <c r="K147" s="303"/>
      <c r="L147" s="302">
        <v>3.5999327832923793</v>
      </c>
      <c r="M147" s="302">
        <v>0.41189812967773015</v>
      </c>
      <c r="N147" s="302">
        <v>0.28410049110836638</v>
      </c>
      <c r="O147" s="302">
        <f t="shared" si="72"/>
        <v>4.2959314040784751</v>
      </c>
    </row>
    <row r="148" spans="1:15" s="236" customFormat="1" x14ac:dyDescent="0.2">
      <c r="A148" s="237" t="str">
        <f>name!E$7</f>
        <v>Administrative and secretarial occupations</v>
      </c>
      <c r="B148" s="302">
        <v>1.2554779046231179</v>
      </c>
      <c r="C148" s="302">
        <v>1.2105742875505554</v>
      </c>
      <c r="D148" s="302">
        <v>0.27593489533239951</v>
      </c>
      <c r="E148" s="302">
        <f t="shared" si="70"/>
        <v>2.741987087506073</v>
      </c>
      <c r="F148" s="303"/>
      <c r="G148" s="302">
        <v>1.5123771514433333</v>
      </c>
      <c r="H148" s="302">
        <v>1.4039846102619922</v>
      </c>
      <c r="I148" s="302">
        <v>0.72566430667561255</v>
      </c>
      <c r="J148" s="302">
        <f t="shared" si="71"/>
        <v>3.6420260683809382</v>
      </c>
      <c r="K148" s="303"/>
      <c r="L148" s="302">
        <v>1.2101611895761419</v>
      </c>
      <c r="M148" s="302">
        <v>1.6323770101140767</v>
      </c>
      <c r="N148" s="302">
        <v>0.72907484135030254</v>
      </c>
      <c r="O148" s="302">
        <f t="shared" si="72"/>
        <v>3.5716130410405209</v>
      </c>
    </row>
    <row r="149" spans="1:15" s="236" customFormat="1" x14ac:dyDescent="0.2">
      <c r="A149" s="237" t="str">
        <f>name!E$8</f>
        <v>Skilled trades occupations</v>
      </c>
      <c r="B149" s="302">
        <v>6.8024261987874546</v>
      </c>
      <c r="C149" s="302">
        <v>0.3636992631711754</v>
      </c>
      <c r="D149" s="302">
        <v>13.404544035653242</v>
      </c>
      <c r="E149" s="302">
        <f t="shared" si="70"/>
        <v>20.57066949761187</v>
      </c>
      <c r="F149" s="303"/>
      <c r="G149" s="302">
        <v>7.4100797574662955</v>
      </c>
      <c r="H149" s="302">
        <v>0.50424266811062468</v>
      </c>
      <c r="I149" s="302">
        <v>13.210527207986118</v>
      </c>
      <c r="J149" s="302">
        <f>SUM(G149:I149)</f>
        <v>21.124849633563038</v>
      </c>
      <c r="K149" s="303"/>
      <c r="L149" s="302">
        <v>7.4259167312047456</v>
      </c>
      <c r="M149" s="302">
        <v>0.96464000992004217</v>
      </c>
      <c r="N149" s="302">
        <v>16.819928986788153</v>
      </c>
      <c r="O149" s="302">
        <f t="shared" si="72"/>
        <v>25.210485727912939</v>
      </c>
    </row>
    <row r="150" spans="1:15" s="236" customFormat="1" x14ac:dyDescent="0.2">
      <c r="A150" s="237" t="str">
        <f>name!E$9</f>
        <v>Caring, leisure and other service occupations</v>
      </c>
      <c r="B150" s="302">
        <v>5.9413957676626626E-2</v>
      </c>
      <c r="C150" s="302">
        <v>1.3097995992125685E-2</v>
      </c>
      <c r="D150" s="302">
        <v>8.3732016837031551E-3</v>
      </c>
      <c r="E150" s="302">
        <f t="shared" si="70"/>
        <v>8.0885155352455468E-2</v>
      </c>
      <c r="F150" s="303"/>
      <c r="G150" s="302">
        <v>8.4975166358985471E-2</v>
      </c>
      <c r="H150" s="302">
        <v>2.3349470684059077E-2</v>
      </c>
      <c r="I150" s="302">
        <v>2.4369182594330061E-2</v>
      </c>
      <c r="J150" s="302">
        <f t="shared" ref="J150:J153" si="73">SUM(G150:I150)</f>
        <v>0.13269381963737459</v>
      </c>
      <c r="K150" s="303"/>
      <c r="L150" s="302">
        <v>0.1072292255448818</v>
      </c>
      <c r="M150" s="302">
        <v>2.1043575652001552E-2</v>
      </c>
      <c r="N150" s="302">
        <v>6.1944856667111574E-2</v>
      </c>
      <c r="O150" s="302">
        <f t="shared" si="72"/>
        <v>0.19021765786399494</v>
      </c>
    </row>
    <row r="151" spans="1:15" s="236" customFormat="1" x14ac:dyDescent="0.2">
      <c r="A151" s="237" t="str">
        <f>name!E$10</f>
        <v>Sales and customer service occupations</v>
      </c>
      <c r="B151" s="302">
        <v>0.39283708193149641</v>
      </c>
      <c r="C151" s="302">
        <v>0.23949158918222266</v>
      </c>
      <c r="D151" s="302">
        <v>7.3138601017137844E-2</v>
      </c>
      <c r="E151" s="302">
        <f t="shared" si="70"/>
        <v>0.70546727213085691</v>
      </c>
      <c r="F151" s="303"/>
      <c r="G151" s="302">
        <v>0.49837504433559549</v>
      </c>
      <c r="H151" s="302">
        <v>0.3403655416681865</v>
      </c>
      <c r="I151" s="302">
        <v>0.11065927509447764</v>
      </c>
      <c r="J151" s="302">
        <f t="shared" si="73"/>
        <v>0.94939986109825958</v>
      </c>
      <c r="K151" s="303"/>
      <c r="L151" s="302">
        <v>0.65957105653671733</v>
      </c>
      <c r="M151" s="302">
        <v>0.4748223632072513</v>
      </c>
      <c r="N151" s="302">
        <v>0.15623499502645388</v>
      </c>
      <c r="O151" s="302">
        <f t="shared" si="72"/>
        <v>1.2906284147704226</v>
      </c>
    </row>
    <row r="152" spans="1:15" s="236" customFormat="1" x14ac:dyDescent="0.2">
      <c r="A152" s="237" t="str">
        <f>name!E$11</f>
        <v>Process, plant and machine operatives</v>
      </c>
      <c r="B152" s="302">
        <v>2.5269488368085229</v>
      </c>
      <c r="C152" s="302">
        <v>6.1703710868180286E-2</v>
      </c>
      <c r="D152" s="302">
        <v>0.66032940275104157</v>
      </c>
      <c r="E152" s="302">
        <f t="shared" si="70"/>
        <v>3.2489819504277451</v>
      </c>
      <c r="F152" s="303"/>
      <c r="G152" s="302">
        <v>2.7577966381548031</v>
      </c>
      <c r="H152" s="302">
        <v>0.15064159988614259</v>
      </c>
      <c r="I152" s="302">
        <v>0.88612933631349833</v>
      </c>
      <c r="J152" s="302">
        <f t="shared" si="73"/>
        <v>3.7945675743544443</v>
      </c>
      <c r="K152" s="303"/>
      <c r="L152" s="302">
        <v>3.586364865786849</v>
      </c>
      <c r="M152" s="302">
        <v>0.19601757293135874</v>
      </c>
      <c r="N152" s="302">
        <v>1.3707100689552443</v>
      </c>
      <c r="O152" s="302">
        <f t="shared" si="72"/>
        <v>5.1530925076734517</v>
      </c>
    </row>
    <row r="153" spans="1:15" s="236" customFormat="1" x14ac:dyDescent="0.2">
      <c r="A153" s="237" t="str">
        <f>name!E$12</f>
        <v>Elementary occupations</v>
      </c>
      <c r="B153" s="302">
        <v>1.203752268779348</v>
      </c>
      <c r="C153" s="302">
        <v>0.21444734847322058</v>
      </c>
      <c r="D153" s="302">
        <v>0.69256815052815246</v>
      </c>
      <c r="E153" s="302">
        <f t="shared" si="70"/>
        <v>2.1107677677807208</v>
      </c>
      <c r="F153" s="303"/>
      <c r="G153" s="302">
        <v>1.2726526883755984</v>
      </c>
      <c r="H153" s="302">
        <v>0.32652039673673122</v>
      </c>
      <c r="I153" s="302">
        <v>0.83058029425317137</v>
      </c>
      <c r="J153" s="302">
        <f t="shared" si="73"/>
        <v>2.4297533793655011</v>
      </c>
      <c r="K153" s="303"/>
      <c r="L153" s="302">
        <v>1.0881900744192847</v>
      </c>
      <c r="M153" s="302">
        <v>0.25633764419028221</v>
      </c>
      <c r="N153" s="302">
        <v>1.2366567960106423</v>
      </c>
      <c r="O153" s="302">
        <f t="shared" si="72"/>
        <v>2.581184514620209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20.150007031881437</v>
      </c>
      <c r="C155" s="311">
        <f t="shared" ref="C155:E155" si="74">SUM(C145:C153)</f>
        <v>2.7051850028105489</v>
      </c>
      <c r="D155" s="311">
        <f t="shared" si="74"/>
        <v>16.250807965308031</v>
      </c>
      <c r="E155" s="311">
        <f t="shared" si="74"/>
        <v>39.106000000000016</v>
      </c>
      <c r="F155" s="311"/>
      <c r="G155" s="311">
        <f t="shared" ref="G155:J155" si="75">SUM(G145:G153)</f>
        <v>26.346965052785364</v>
      </c>
      <c r="H155" s="311">
        <f t="shared" si="75"/>
        <v>3.986341778918602</v>
      </c>
      <c r="I155" s="311">
        <f t="shared" si="75"/>
        <v>18.054693168296108</v>
      </c>
      <c r="J155" s="311">
        <f t="shared" si="75"/>
        <v>48.388000000000076</v>
      </c>
      <c r="K155" s="311"/>
      <c r="L155" s="311">
        <f t="shared" ref="L155:O155" si="76">SUM(L145:L153)</f>
        <v>31.314933903175874</v>
      </c>
      <c r="M155" s="311">
        <f t="shared" si="76"/>
        <v>5.125873121622412</v>
      </c>
      <c r="N155" s="311">
        <f t="shared" si="76"/>
        <v>23.013192975201754</v>
      </c>
      <c r="O155" s="311">
        <f t="shared" si="76"/>
        <v>59.45400000000005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6.8837626228034772</v>
      </c>
      <c r="C162" s="302">
        <v>0.8429836487275123</v>
      </c>
      <c r="D162" s="302">
        <v>2.8514934137334795</v>
      </c>
      <c r="E162" s="302">
        <f>SUM(B162:D162)</f>
        <v>10.578239685264469</v>
      </c>
      <c r="F162" s="303"/>
      <c r="G162" s="302">
        <v>8.3166596984661236</v>
      </c>
      <c r="H162" s="302">
        <v>1.1975122674407221</v>
      </c>
      <c r="I162" s="302">
        <v>3.8517684057913724</v>
      </c>
      <c r="J162" s="302">
        <f>SUM(G162:I162)</f>
        <v>13.365940371698217</v>
      </c>
      <c r="K162" s="303"/>
      <c r="L162" s="302">
        <v>9.7254294589607433</v>
      </c>
      <c r="M162" s="302">
        <v>1.3181646782372562</v>
      </c>
      <c r="N162" s="302">
        <v>3.6729554404812186</v>
      </c>
      <c r="O162" s="302">
        <f>SUM(L162:N162)</f>
        <v>14.716549577679217</v>
      </c>
    </row>
    <row r="163" spans="1:15" s="236" customFormat="1" x14ac:dyDescent="0.2">
      <c r="A163" s="237" t="str">
        <f>name!E$5</f>
        <v>Professional occupations</v>
      </c>
      <c r="B163" s="302">
        <v>4.4329978129092016</v>
      </c>
      <c r="C163" s="302">
        <v>1.3060074413025442</v>
      </c>
      <c r="D163" s="302">
        <v>0.41493895445877432</v>
      </c>
      <c r="E163" s="302">
        <f t="shared" ref="E163:E170" si="77">SUM(B163:D163)</f>
        <v>6.1539442086705201</v>
      </c>
      <c r="F163" s="303"/>
      <c r="G163" s="302">
        <v>6.2111769627738296</v>
      </c>
      <c r="H163" s="302">
        <v>1.7406235946088422</v>
      </c>
      <c r="I163" s="302">
        <v>0.53084532275761354</v>
      </c>
      <c r="J163" s="302">
        <f t="shared" ref="J163:J165" si="78">SUM(G163:I163)</f>
        <v>8.4826458801402858</v>
      </c>
      <c r="K163" s="303"/>
      <c r="L163" s="302">
        <v>8.3443640006700779</v>
      </c>
      <c r="M163" s="302">
        <v>2.1554627525751573</v>
      </c>
      <c r="N163" s="302">
        <v>0.36014511709059405</v>
      </c>
      <c r="O163" s="302">
        <f t="shared" ref="O163:O170" si="79">SUM(L163:N163)</f>
        <v>10.85997187033583</v>
      </c>
    </row>
    <row r="164" spans="1:15" s="236" customFormat="1" x14ac:dyDescent="0.2">
      <c r="A164" s="237" t="str">
        <f>name!E$6</f>
        <v>Associate professional occupations</v>
      </c>
      <c r="B164" s="302">
        <v>4.9346326162955174</v>
      </c>
      <c r="C164" s="302">
        <v>1.3597087133246415</v>
      </c>
      <c r="D164" s="302">
        <v>0.39355909920443161</v>
      </c>
      <c r="E164" s="302">
        <f t="shared" si="77"/>
        <v>6.6879004288245909</v>
      </c>
      <c r="F164" s="303"/>
      <c r="G164" s="302">
        <v>6.1117151007533632</v>
      </c>
      <c r="H164" s="302">
        <v>1.5026208793956317</v>
      </c>
      <c r="I164" s="302">
        <v>0.43250645631820944</v>
      </c>
      <c r="J164" s="302">
        <f t="shared" si="78"/>
        <v>8.0468424364672053</v>
      </c>
      <c r="K164" s="303"/>
      <c r="L164" s="302">
        <v>6.7487895183955207</v>
      </c>
      <c r="M164" s="302">
        <v>1.411987771772292</v>
      </c>
      <c r="N164" s="302">
        <v>0.30014806075568617</v>
      </c>
      <c r="O164" s="302">
        <f t="shared" si="79"/>
        <v>8.4609253509234996</v>
      </c>
    </row>
    <row r="165" spans="1:15" s="236" customFormat="1" x14ac:dyDescent="0.2">
      <c r="A165" s="237" t="str">
        <f>name!E$7</f>
        <v>Administrative and secretarial occupations</v>
      </c>
      <c r="B165" s="302">
        <v>5.0000392060100181</v>
      </c>
      <c r="C165" s="302">
        <v>2.6757108158277796</v>
      </c>
      <c r="D165" s="302">
        <v>0.16043084308361721</v>
      </c>
      <c r="E165" s="302">
        <f t="shared" si="77"/>
        <v>7.8361808649214151</v>
      </c>
      <c r="F165" s="303"/>
      <c r="G165" s="302">
        <v>5.4758896637378101</v>
      </c>
      <c r="H165" s="302">
        <v>2.4641249854525351</v>
      </c>
      <c r="I165" s="302">
        <v>0.18674923604101074</v>
      </c>
      <c r="J165" s="302">
        <f t="shared" si="78"/>
        <v>8.1267638852313571</v>
      </c>
      <c r="K165" s="303"/>
      <c r="L165" s="302">
        <v>5.7903808243274506</v>
      </c>
      <c r="M165" s="302">
        <v>2.200194177455109</v>
      </c>
      <c r="N165" s="302">
        <v>1.4655750863267465</v>
      </c>
      <c r="O165" s="302">
        <f t="shared" si="79"/>
        <v>9.4561500881093057</v>
      </c>
    </row>
    <row r="166" spans="1:15" s="236" customFormat="1" x14ac:dyDescent="0.2">
      <c r="A166" s="237" t="str">
        <f>name!E$8</f>
        <v>Skilled trades occupations</v>
      </c>
      <c r="B166" s="302">
        <v>7.4066231008725874</v>
      </c>
      <c r="C166" s="302">
        <v>1.008316214721269</v>
      </c>
      <c r="D166" s="302">
        <v>1.7388036428780231</v>
      </c>
      <c r="E166" s="302">
        <f t="shared" si="77"/>
        <v>10.153742958471879</v>
      </c>
      <c r="F166" s="303"/>
      <c r="G166" s="302">
        <v>5.807094329096012</v>
      </c>
      <c r="H166" s="302">
        <v>0.68750373402580212</v>
      </c>
      <c r="I166" s="302">
        <v>1.9039728887172773</v>
      </c>
      <c r="J166" s="302">
        <f>SUM(G166:I166)</f>
        <v>8.3985709518390923</v>
      </c>
      <c r="K166" s="303"/>
      <c r="L166" s="302">
        <v>5.5929122809502196</v>
      </c>
      <c r="M166" s="302">
        <v>0.7003752052097042</v>
      </c>
      <c r="N166" s="302">
        <v>1.8041278157862861</v>
      </c>
      <c r="O166" s="302">
        <f t="shared" si="79"/>
        <v>8.0974153019462101</v>
      </c>
    </row>
    <row r="167" spans="1:15" s="236" customFormat="1" x14ac:dyDescent="0.2">
      <c r="A167" s="237" t="str">
        <f>name!E$9</f>
        <v>Caring, leisure and other service occupations</v>
      </c>
      <c r="B167" s="302">
        <v>0.42046512443243134</v>
      </c>
      <c r="C167" s="302">
        <v>0.16944529063411812</v>
      </c>
      <c r="D167" s="302">
        <v>0.12758980050470062</v>
      </c>
      <c r="E167" s="302">
        <f t="shared" si="77"/>
        <v>0.7175002155712501</v>
      </c>
      <c r="F167" s="303"/>
      <c r="G167" s="302">
        <v>0.4273278786679508</v>
      </c>
      <c r="H167" s="302">
        <v>0.1395206377044447</v>
      </c>
      <c r="I167" s="302">
        <v>0.18422832936537281</v>
      </c>
      <c r="J167" s="302">
        <f t="shared" ref="J167:J170" si="80">SUM(G167:I167)</f>
        <v>0.75107684573776834</v>
      </c>
      <c r="K167" s="303"/>
      <c r="L167" s="302">
        <v>0.60486465685288082</v>
      </c>
      <c r="M167" s="302">
        <v>0.11664654822023056</v>
      </c>
      <c r="N167" s="302">
        <v>0.2146256617239361</v>
      </c>
      <c r="O167" s="302">
        <f t="shared" si="79"/>
        <v>0.93613686679704755</v>
      </c>
    </row>
    <row r="168" spans="1:15" s="236" customFormat="1" x14ac:dyDescent="0.2">
      <c r="A168" s="237" t="str">
        <f>name!E$10</f>
        <v>Sales and customer service occupations</v>
      </c>
      <c r="B168" s="302">
        <v>9.3629155843365695</v>
      </c>
      <c r="C168" s="302">
        <v>23.945620874033452</v>
      </c>
      <c r="D168" s="302">
        <v>1.1984229328490126</v>
      </c>
      <c r="E168" s="302">
        <f t="shared" si="77"/>
        <v>34.506959391219034</v>
      </c>
      <c r="F168" s="303"/>
      <c r="G168" s="302">
        <v>9.2922857812443294</v>
      </c>
      <c r="H168" s="302">
        <v>22.096491497867287</v>
      </c>
      <c r="I168" s="302">
        <v>1.1160700450234635</v>
      </c>
      <c r="J168" s="302">
        <f t="shared" si="80"/>
        <v>32.504847324135078</v>
      </c>
      <c r="K168" s="303"/>
      <c r="L168" s="302">
        <v>7.6701073002304874</v>
      </c>
      <c r="M168" s="302">
        <v>20.163028278928437</v>
      </c>
      <c r="N168" s="302">
        <v>0.77725039764616932</v>
      </c>
      <c r="O168" s="302">
        <f t="shared" si="79"/>
        <v>28.610385976805095</v>
      </c>
    </row>
    <row r="169" spans="1:15" s="236" customFormat="1" x14ac:dyDescent="0.2">
      <c r="A169" s="237" t="str">
        <f>name!E$11</f>
        <v>Process, plant and machine operatives</v>
      </c>
      <c r="B169" s="302">
        <v>4.103747992142373</v>
      </c>
      <c r="C169" s="302">
        <v>0.81410353000009628</v>
      </c>
      <c r="D169" s="302">
        <v>0.13122082743519503</v>
      </c>
      <c r="E169" s="302">
        <f t="shared" si="77"/>
        <v>5.0490723495776644</v>
      </c>
      <c r="F169" s="303"/>
      <c r="G169" s="302">
        <v>3.3517440753919701</v>
      </c>
      <c r="H169" s="302">
        <v>0.73108127167568726</v>
      </c>
      <c r="I169" s="302">
        <v>0.15827069425716608</v>
      </c>
      <c r="J169" s="302">
        <f t="shared" si="80"/>
        <v>4.2410960413248233</v>
      </c>
      <c r="K169" s="303"/>
      <c r="L169" s="302">
        <v>3.5520787862180359</v>
      </c>
      <c r="M169" s="302">
        <v>1.008286917096443</v>
      </c>
      <c r="N169" s="302">
        <v>0.24450723685867351</v>
      </c>
      <c r="O169" s="302">
        <f t="shared" si="79"/>
        <v>4.8048729401731523</v>
      </c>
    </row>
    <row r="170" spans="1:15" s="236" customFormat="1" x14ac:dyDescent="0.2">
      <c r="A170" s="237" t="str">
        <f>name!E$12</f>
        <v>Elementary occupations</v>
      </c>
      <c r="B170" s="302">
        <v>4.5327306577572815</v>
      </c>
      <c r="C170" s="302">
        <v>3.8355445222877607</v>
      </c>
      <c r="D170" s="302">
        <v>0.38518471743403582</v>
      </c>
      <c r="E170" s="302">
        <f t="shared" si="77"/>
        <v>8.7534598974790789</v>
      </c>
      <c r="F170" s="303"/>
      <c r="G170" s="302">
        <v>3.9305194112965398</v>
      </c>
      <c r="H170" s="302">
        <v>2.9220968035936727</v>
      </c>
      <c r="I170" s="302">
        <v>0.30060004853590305</v>
      </c>
      <c r="J170" s="302">
        <f t="shared" si="80"/>
        <v>7.1532162634261152</v>
      </c>
      <c r="K170" s="303"/>
      <c r="L170" s="302">
        <v>3.6763117360489668</v>
      </c>
      <c r="M170" s="302">
        <v>2.249644770622258</v>
      </c>
      <c r="N170" s="302">
        <v>0.35363552055945968</v>
      </c>
      <c r="O170" s="302">
        <f t="shared" si="79"/>
        <v>6.2795920272306844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47.077914717559466</v>
      </c>
      <c r="C172" s="311">
        <f t="shared" ref="C172:E172" si="81">SUM(C162:C170)</f>
        <v>35.957441050859174</v>
      </c>
      <c r="D172" s="311">
        <f t="shared" si="81"/>
        <v>7.4016442315812681</v>
      </c>
      <c r="E172" s="311">
        <f t="shared" si="81"/>
        <v>90.436999999999898</v>
      </c>
      <c r="F172" s="311"/>
      <c r="G172" s="311">
        <f t="shared" ref="G172:J172" si="82">SUM(G162:G170)</f>
        <v>48.924412901427928</v>
      </c>
      <c r="H172" s="311">
        <f t="shared" si="82"/>
        <v>33.481575671764624</v>
      </c>
      <c r="I172" s="311">
        <f t="shared" si="82"/>
        <v>8.6650114268073875</v>
      </c>
      <c r="J172" s="311">
        <f t="shared" si="82"/>
        <v>91.070999999999941</v>
      </c>
      <c r="K172" s="311"/>
      <c r="L172" s="311">
        <f t="shared" ref="L172:O172" si="83">SUM(L162:L170)</f>
        <v>51.70523856265438</v>
      </c>
      <c r="M172" s="311">
        <f t="shared" si="83"/>
        <v>31.323791100116885</v>
      </c>
      <c r="N172" s="311">
        <f t="shared" si="83"/>
        <v>9.1929703372287683</v>
      </c>
      <c r="O172" s="311">
        <f t="shared" si="83"/>
        <v>92.222000000000037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2.1116455434141779</v>
      </c>
      <c r="C179" s="302">
        <v>0.12906614363350261</v>
      </c>
      <c r="D179" s="302">
        <v>0.47334249299432257</v>
      </c>
      <c r="E179" s="302">
        <f>SUM(B179:D179)</f>
        <v>2.7140541800420031</v>
      </c>
      <c r="F179" s="303"/>
      <c r="G179" s="302">
        <v>2.4320294039209949</v>
      </c>
      <c r="H179" s="302">
        <v>0.26772742864600202</v>
      </c>
      <c r="I179" s="302">
        <v>0.52821422903842585</v>
      </c>
      <c r="J179" s="302">
        <f>SUM(G179:I179)</f>
        <v>3.2279710616054227</v>
      </c>
      <c r="K179" s="303"/>
      <c r="L179" s="302">
        <v>2.8015581888750476</v>
      </c>
      <c r="M179" s="302">
        <v>0.35621596461502997</v>
      </c>
      <c r="N179" s="302">
        <v>0.54765002734473855</v>
      </c>
      <c r="O179" s="302">
        <f>SUM(L179:N179)</f>
        <v>3.7054241808348158</v>
      </c>
    </row>
    <row r="180" spans="1:15" s="236" customFormat="1" x14ac:dyDescent="0.2">
      <c r="A180" s="237" t="str">
        <f>name!E$5</f>
        <v>Professional occupations</v>
      </c>
      <c r="B180" s="302">
        <v>1.6835076043615951</v>
      </c>
      <c r="C180" s="302">
        <v>0.10386802064802152</v>
      </c>
      <c r="D180" s="302">
        <v>0.15232127597423945</v>
      </c>
      <c r="E180" s="302">
        <f t="shared" ref="E180:E187" si="84">SUM(B180:D180)</f>
        <v>1.9396969009838561</v>
      </c>
      <c r="F180" s="303"/>
      <c r="G180" s="302">
        <v>2.2056607209161774</v>
      </c>
      <c r="H180" s="302">
        <v>0.2137529038515496</v>
      </c>
      <c r="I180" s="302">
        <v>0.16764949134829629</v>
      </c>
      <c r="J180" s="302">
        <f t="shared" ref="J180:J182" si="85">SUM(G180:I180)</f>
        <v>2.5870631161160231</v>
      </c>
      <c r="K180" s="303"/>
      <c r="L180" s="302">
        <v>2.8813458845306479</v>
      </c>
      <c r="M180" s="302">
        <v>0.31742019778713826</v>
      </c>
      <c r="N180" s="302">
        <v>0.14774048683644297</v>
      </c>
      <c r="O180" s="302">
        <f t="shared" ref="O180:O187" si="86">SUM(L180:N180)</f>
        <v>3.3465065691542293</v>
      </c>
    </row>
    <row r="181" spans="1:15" s="236" customFormat="1" x14ac:dyDescent="0.2">
      <c r="A181" s="237" t="str">
        <f>name!E$6</f>
        <v>Associate professional occupations</v>
      </c>
      <c r="B181" s="302">
        <v>1.8576929524810708</v>
      </c>
      <c r="C181" s="302">
        <v>0.16261574526238037</v>
      </c>
      <c r="D181" s="302">
        <v>0.12518177915447382</v>
      </c>
      <c r="E181" s="302">
        <f t="shared" si="84"/>
        <v>2.1454904768979248</v>
      </c>
      <c r="F181" s="303"/>
      <c r="G181" s="302">
        <v>2.1748370138801483</v>
      </c>
      <c r="H181" s="302">
        <v>0.28664513470603037</v>
      </c>
      <c r="I181" s="302">
        <v>0.13066669270554188</v>
      </c>
      <c r="J181" s="302">
        <f t="shared" si="85"/>
        <v>2.5921488412917206</v>
      </c>
      <c r="K181" s="303"/>
      <c r="L181" s="302">
        <v>2.227722931999335</v>
      </c>
      <c r="M181" s="302">
        <v>0.35449632991241026</v>
      </c>
      <c r="N181" s="302">
        <v>0.11441996870963536</v>
      </c>
      <c r="O181" s="302">
        <f t="shared" si="86"/>
        <v>2.6966392306213809</v>
      </c>
    </row>
    <row r="182" spans="1:15" s="236" customFormat="1" x14ac:dyDescent="0.2">
      <c r="A182" s="237" t="str">
        <f>name!E$7</f>
        <v>Administrative and secretarial occupations</v>
      </c>
      <c r="B182" s="302">
        <v>2.5219324336281517</v>
      </c>
      <c r="C182" s="302">
        <v>0.99284475926446702</v>
      </c>
      <c r="D182" s="302">
        <v>0.13291763585294833</v>
      </c>
      <c r="E182" s="302">
        <f t="shared" si="84"/>
        <v>3.6476948287455673</v>
      </c>
      <c r="F182" s="303"/>
      <c r="G182" s="302">
        <v>2.8043880121993285</v>
      </c>
      <c r="H182" s="302">
        <v>1.4005984193304668</v>
      </c>
      <c r="I182" s="302">
        <v>0.10575065033622784</v>
      </c>
      <c r="J182" s="302">
        <f t="shared" si="85"/>
        <v>4.3107370818660229</v>
      </c>
      <c r="K182" s="303"/>
      <c r="L182" s="302">
        <v>2.9021819440722072</v>
      </c>
      <c r="M182" s="302">
        <v>1.3791683716778411</v>
      </c>
      <c r="N182" s="302">
        <v>8.4683500176226514E-2</v>
      </c>
      <c r="O182" s="302">
        <f t="shared" si="86"/>
        <v>4.3660338159262748</v>
      </c>
    </row>
    <row r="183" spans="1:15" s="236" customFormat="1" x14ac:dyDescent="0.2">
      <c r="A183" s="237" t="str">
        <f>name!E$8</f>
        <v>Skilled trades occupations</v>
      </c>
      <c r="B183" s="302">
        <v>1.4202612325527459</v>
      </c>
      <c r="C183" s="302">
        <v>0.34317804670476471</v>
      </c>
      <c r="D183" s="302">
        <v>0.53722369556268124</v>
      </c>
      <c r="E183" s="302">
        <f t="shared" si="84"/>
        <v>2.3006629748201917</v>
      </c>
      <c r="F183" s="303"/>
      <c r="G183" s="302">
        <v>1.1919132217211972</v>
      </c>
      <c r="H183" s="302">
        <v>0.31800086945408113</v>
      </c>
      <c r="I183" s="302">
        <v>0.40838617968311713</v>
      </c>
      <c r="J183" s="302">
        <f>SUM(G183:I183)</f>
        <v>1.9183002708583954</v>
      </c>
      <c r="K183" s="303"/>
      <c r="L183" s="302">
        <v>1.0421189605098953</v>
      </c>
      <c r="M183" s="302">
        <v>0.44129318351070107</v>
      </c>
      <c r="N183" s="302">
        <v>0.40716262836681999</v>
      </c>
      <c r="O183" s="302">
        <f t="shared" si="86"/>
        <v>1.8905747723874162</v>
      </c>
    </row>
    <row r="184" spans="1:15" s="236" customFormat="1" x14ac:dyDescent="0.2">
      <c r="A184" s="237" t="str">
        <f>name!E$9</f>
        <v>Caring, leisure and other service occupations</v>
      </c>
      <c r="B184" s="302">
        <v>0.82599095274227929</v>
      </c>
      <c r="C184" s="302">
        <v>0.50866482146856529</v>
      </c>
      <c r="D184" s="302">
        <v>0.19777529533271704</v>
      </c>
      <c r="E184" s="302">
        <f t="shared" si="84"/>
        <v>1.5324310695435615</v>
      </c>
      <c r="F184" s="303"/>
      <c r="G184" s="302">
        <v>0.85760298245658495</v>
      </c>
      <c r="H184" s="302">
        <v>0.69238986021534743</v>
      </c>
      <c r="I184" s="302">
        <v>0.15135252548306663</v>
      </c>
      <c r="J184" s="302">
        <f t="shared" ref="J184:J187" si="87">SUM(G184:I184)</f>
        <v>1.7013453681549988</v>
      </c>
      <c r="K184" s="303"/>
      <c r="L184" s="302">
        <v>0.95312635617753627</v>
      </c>
      <c r="M184" s="302">
        <v>0.77565767913514172</v>
      </c>
      <c r="N184" s="302">
        <v>0.1854891145185989</v>
      </c>
      <c r="O184" s="302">
        <f t="shared" si="86"/>
        <v>1.9142731498312768</v>
      </c>
    </row>
    <row r="185" spans="1:15" s="236" customFormat="1" x14ac:dyDescent="0.2">
      <c r="A185" s="237" t="str">
        <f>name!E$10</f>
        <v>Sales and customer service occupations</v>
      </c>
      <c r="B185" s="302">
        <v>0.79339080276338558</v>
      </c>
      <c r="C185" s="302">
        <v>0.25287670890708208</v>
      </c>
      <c r="D185" s="302">
        <v>9.4360497912989116E-2</v>
      </c>
      <c r="E185" s="302">
        <f t="shared" si="84"/>
        <v>1.1406280095834567</v>
      </c>
      <c r="F185" s="303"/>
      <c r="G185" s="302">
        <v>0.81145856561924645</v>
      </c>
      <c r="H185" s="302">
        <v>0.36976179784590102</v>
      </c>
      <c r="I185" s="302">
        <v>7.2997004957942715E-2</v>
      </c>
      <c r="J185" s="302">
        <f t="shared" si="87"/>
        <v>1.2542173684230902</v>
      </c>
      <c r="K185" s="303"/>
      <c r="L185" s="302">
        <v>1.0052161475312791</v>
      </c>
      <c r="M185" s="302">
        <v>0.53773413964830019</v>
      </c>
      <c r="N185" s="302">
        <v>6.7186650881999918E-2</v>
      </c>
      <c r="O185" s="302">
        <f t="shared" si="86"/>
        <v>1.6101369380615791</v>
      </c>
    </row>
    <row r="186" spans="1:15" s="236" customFormat="1" x14ac:dyDescent="0.2">
      <c r="A186" s="237" t="str">
        <f>name!E$11</f>
        <v>Process, plant and machine operatives</v>
      </c>
      <c r="B186" s="302">
        <v>6.247698907867524</v>
      </c>
      <c r="C186" s="302">
        <v>1.001062918530345</v>
      </c>
      <c r="D186" s="302">
        <v>1.8217271230868024</v>
      </c>
      <c r="E186" s="302">
        <f t="shared" si="84"/>
        <v>9.0704889494846714</v>
      </c>
      <c r="F186" s="303"/>
      <c r="G186" s="302">
        <v>5.5655160012204998</v>
      </c>
      <c r="H186" s="302">
        <v>1.0627690828478813</v>
      </c>
      <c r="I186" s="302">
        <v>2.0057856142647084</v>
      </c>
      <c r="J186" s="302">
        <f t="shared" si="87"/>
        <v>8.6340706983330886</v>
      </c>
      <c r="K186" s="303"/>
      <c r="L186" s="302">
        <v>5.5588588292453398</v>
      </c>
      <c r="M186" s="302">
        <v>1.4164260833498117</v>
      </c>
      <c r="N186" s="302">
        <v>2.238279058768609</v>
      </c>
      <c r="O186" s="302">
        <f t="shared" si="86"/>
        <v>9.2135639713637616</v>
      </c>
    </row>
    <row r="187" spans="1:15" s="236" customFormat="1" x14ac:dyDescent="0.2">
      <c r="A187" s="237" t="str">
        <f>name!E$12</f>
        <v>Elementary occupations</v>
      </c>
      <c r="B187" s="302">
        <v>3.7951412571224346</v>
      </c>
      <c r="C187" s="302">
        <v>1.1575705088271995</v>
      </c>
      <c r="D187" s="302">
        <v>0.18214084394913527</v>
      </c>
      <c r="E187" s="302">
        <f t="shared" si="84"/>
        <v>5.1348526098987692</v>
      </c>
      <c r="F187" s="303"/>
      <c r="G187" s="302">
        <v>2.8290993274493377</v>
      </c>
      <c r="H187" s="302">
        <v>1.2243922630056541</v>
      </c>
      <c r="I187" s="302">
        <v>0.14565460289624999</v>
      </c>
      <c r="J187" s="302">
        <f t="shared" si="87"/>
        <v>4.1991461933512415</v>
      </c>
      <c r="K187" s="303"/>
      <c r="L187" s="302">
        <v>2.3101092464592927</v>
      </c>
      <c r="M187" s="302">
        <v>1.1387433678394174</v>
      </c>
      <c r="N187" s="302">
        <v>0.17599475752063382</v>
      </c>
      <c r="O187" s="302">
        <f t="shared" si="86"/>
        <v>3.6248473718193441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21.257261686933365</v>
      </c>
      <c r="C189" s="311">
        <f t="shared" ref="C189:E189" si="88">SUM(C179:C187)</f>
        <v>4.6517476732463283</v>
      </c>
      <c r="D189" s="311">
        <f t="shared" si="88"/>
        <v>3.7169906398203092</v>
      </c>
      <c r="E189" s="311">
        <f t="shared" si="88"/>
        <v>29.626000000000001</v>
      </c>
      <c r="F189" s="311"/>
      <c r="G189" s="311">
        <f t="shared" ref="G189:J189" si="89">SUM(G179:G187)</f>
        <v>20.872505249383519</v>
      </c>
      <c r="H189" s="311">
        <f t="shared" si="89"/>
        <v>5.8360377599029132</v>
      </c>
      <c r="I189" s="311">
        <f t="shared" si="89"/>
        <v>3.7164569907135769</v>
      </c>
      <c r="J189" s="311">
        <f t="shared" si="89"/>
        <v>30.425000000000004</v>
      </c>
      <c r="K189" s="311"/>
      <c r="L189" s="311">
        <f t="shared" ref="L189:O189" si="90">SUM(L179:L187)</f>
        <v>21.682238489400582</v>
      </c>
      <c r="M189" s="311">
        <f t="shared" si="90"/>
        <v>6.7171553174757923</v>
      </c>
      <c r="N189" s="311">
        <f t="shared" si="90"/>
        <v>3.9686061931237049</v>
      </c>
      <c r="O189" s="311">
        <f t="shared" si="90"/>
        <v>32.36800000000008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4.0059512625658051</v>
      </c>
      <c r="C196" s="302">
        <v>0.2630975496829126</v>
      </c>
      <c r="D196" s="302">
        <v>2.4605290922193066</v>
      </c>
      <c r="E196" s="302">
        <f>SUM(B196:D196)</f>
        <v>6.7295779044680248</v>
      </c>
      <c r="F196" s="303"/>
      <c r="G196" s="302">
        <v>4.6804612303257196</v>
      </c>
      <c r="H196" s="302">
        <v>0.64380473755097856</v>
      </c>
      <c r="I196" s="302">
        <v>2.7219475738906147</v>
      </c>
      <c r="J196" s="302">
        <f>SUM(G196:I196)</f>
        <v>8.0462135417673135</v>
      </c>
      <c r="K196" s="303"/>
      <c r="L196" s="302">
        <v>6.3139885550340207</v>
      </c>
      <c r="M196" s="302">
        <v>1.1822452994908914</v>
      </c>
      <c r="N196" s="302">
        <v>3.6366815833091586</v>
      </c>
      <c r="O196" s="302">
        <f>SUM(L196:N196)</f>
        <v>11.132915437834072</v>
      </c>
    </row>
    <row r="197" spans="1:15" s="236" customFormat="1" x14ac:dyDescent="0.2">
      <c r="A197" s="237" t="str">
        <f>name!E$5</f>
        <v>Professional occupations</v>
      </c>
      <c r="B197" s="302">
        <v>1.1529609469600925</v>
      </c>
      <c r="C197" s="302">
        <v>0.1073327186201195</v>
      </c>
      <c r="D197" s="302">
        <v>0.1742932179175927</v>
      </c>
      <c r="E197" s="302">
        <f t="shared" ref="E197:E204" si="91">SUM(B197:D197)</f>
        <v>1.4345868834978048</v>
      </c>
      <c r="F197" s="303"/>
      <c r="G197" s="302">
        <v>1.5792673976202545</v>
      </c>
      <c r="H197" s="302">
        <v>0.26824796849155641</v>
      </c>
      <c r="I197" s="302">
        <v>0.18797240579195892</v>
      </c>
      <c r="J197" s="302">
        <f t="shared" ref="J197:J199" si="92">SUM(G197:I197)</f>
        <v>2.0354877719037696</v>
      </c>
      <c r="K197" s="303"/>
      <c r="L197" s="302">
        <v>1.9890079746498439</v>
      </c>
      <c r="M197" s="302">
        <v>0.40058679819452575</v>
      </c>
      <c r="N197" s="302">
        <v>0.12419760390079974</v>
      </c>
      <c r="O197" s="302">
        <f t="shared" ref="O197:O204" si="93">SUM(L197:N197)</f>
        <v>2.5137923767451693</v>
      </c>
    </row>
    <row r="198" spans="1:15" s="236" customFormat="1" x14ac:dyDescent="0.2">
      <c r="A198" s="237" t="str">
        <f>name!E$6</f>
        <v>Associate professional occupations</v>
      </c>
      <c r="B198" s="302">
        <v>0.94907576861460818</v>
      </c>
      <c r="C198" s="302">
        <v>0.29087127146585839</v>
      </c>
      <c r="D198" s="302">
        <v>0.11759581516384465</v>
      </c>
      <c r="E198" s="302">
        <f t="shared" si="91"/>
        <v>1.3575428552443114</v>
      </c>
      <c r="F198" s="303"/>
      <c r="G198" s="302">
        <v>1.1742938733871235</v>
      </c>
      <c r="H198" s="302">
        <v>0.54282736729770176</v>
      </c>
      <c r="I198" s="302">
        <v>0.10707167330335286</v>
      </c>
      <c r="J198" s="302">
        <f t="shared" si="92"/>
        <v>1.8241929139881781</v>
      </c>
      <c r="K198" s="303"/>
      <c r="L198" s="302">
        <v>1.3210532373709336</v>
      </c>
      <c r="M198" s="302">
        <v>0.75383925203453572</v>
      </c>
      <c r="N198" s="302">
        <v>8.9458384877226224E-2</v>
      </c>
      <c r="O198" s="302">
        <f t="shared" si="93"/>
        <v>2.1643508742826953</v>
      </c>
    </row>
    <row r="199" spans="1:15" s="236" customFormat="1" x14ac:dyDescent="0.2">
      <c r="A199" s="237" t="str">
        <f>name!E$7</f>
        <v>Administrative and secretarial occupations</v>
      </c>
      <c r="B199" s="302">
        <v>1.742609793075921</v>
      </c>
      <c r="C199" s="302">
        <v>0.59662367045332909</v>
      </c>
      <c r="D199" s="302">
        <v>6.6223936875329514E-2</v>
      </c>
      <c r="E199" s="302">
        <f t="shared" si="91"/>
        <v>2.4054574004045799</v>
      </c>
      <c r="F199" s="303"/>
      <c r="G199" s="302">
        <v>1.7818034763978254</v>
      </c>
      <c r="H199" s="302">
        <v>0.95039107646586996</v>
      </c>
      <c r="I199" s="302">
        <v>6.1301485707197172E-2</v>
      </c>
      <c r="J199" s="302">
        <f t="shared" si="92"/>
        <v>2.7934960385708925</v>
      </c>
      <c r="K199" s="303"/>
      <c r="L199" s="302">
        <v>2.2362207982035933</v>
      </c>
      <c r="M199" s="302">
        <v>1.4033481842742423</v>
      </c>
      <c r="N199" s="302">
        <v>5.8972238995885183E-2</v>
      </c>
      <c r="O199" s="302">
        <f t="shared" si="93"/>
        <v>3.6985412214737208</v>
      </c>
    </row>
    <row r="200" spans="1:15" s="236" customFormat="1" x14ac:dyDescent="0.2">
      <c r="A200" s="237" t="str">
        <f>name!E$8</f>
        <v>Skilled trades occupations</v>
      </c>
      <c r="B200" s="302">
        <v>2.864137176752529</v>
      </c>
      <c r="C200" s="302">
        <v>1.4310098633319197</v>
      </c>
      <c r="D200" s="302">
        <v>0.69459918336945825</v>
      </c>
      <c r="E200" s="302">
        <f t="shared" si="91"/>
        <v>4.9897462234539072</v>
      </c>
      <c r="F200" s="303"/>
      <c r="G200" s="302">
        <v>2.3299684742534876</v>
      </c>
      <c r="H200" s="302">
        <v>1.823794124028838</v>
      </c>
      <c r="I200" s="302">
        <v>0.7827683506022769</v>
      </c>
      <c r="J200" s="302">
        <f>SUM(G200:I200)</f>
        <v>4.9365309488846023</v>
      </c>
      <c r="K200" s="303"/>
      <c r="L200" s="302">
        <v>1.9822675760617186</v>
      </c>
      <c r="M200" s="302">
        <v>1.8957417698914216</v>
      </c>
      <c r="N200" s="302">
        <v>1.0483586807758694</v>
      </c>
      <c r="O200" s="302">
        <f t="shared" si="93"/>
        <v>4.9263680267290102</v>
      </c>
    </row>
    <row r="201" spans="1:15" s="236" customFormat="1" x14ac:dyDescent="0.2">
      <c r="A201" s="237" t="str">
        <f>name!E$9</f>
        <v>Caring, leisure and other service occupations</v>
      </c>
      <c r="B201" s="302">
        <v>0.92582227649644566</v>
      </c>
      <c r="C201" s="302">
        <v>0.69787416733104124</v>
      </c>
      <c r="D201" s="302">
        <v>0.19742216627160136</v>
      </c>
      <c r="E201" s="302">
        <f t="shared" si="91"/>
        <v>1.8211186100990884</v>
      </c>
      <c r="F201" s="303"/>
      <c r="G201" s="302">
        <v>0.87132958068857258</v>
      </c>
      <c r="H201" s="302">
        <v>0.97983300760556469</v>
      </c>
      <c r="I201" s="302">
        <v>0.26822109479748946</v>
      </c>
      <c r="J201" s="302">
        <f t="shared" ref="J201:J204" si="94">SUM(G201:I201)</f>
        <v>2.1193836830916268</v>
      </c>
      <c r="K201" s="303"/>
      <c r="L201" s="302">
        <v>1.0599678709637637</v>
      </c>
      <c r="M201" s="302">
        <v>1.2444862242091494</v>
      </c>
      <c r="N201" s="302">
        <v>0.44040801969266663</v>
      </c>
      <c r="O201" s="302">
        <f t="shared" si="93"/>
        <v>2.7448621148655796</v>
      </c>
    </row>
    <row r="202" spans="1:15" s="236" customFormat="1" x14ac:dyDescent="0.2">
      <c r="A202" s="237" t="str">
        <f>name!E$10</f>
        <v>Sales and customer service occupations</v>
      </c>
      <c r="B202" s="302">
        <v>1.193895409499153</v>
      </c>
      <c r="C202" s="302">
        <v>1.873548552571612</v>
      </c>
      <c r="D202" s="302">
        <v>0.91125340528260013</v>
      </c>
      <c r="E202" s="302">
        <f t="shared" si="91"/>
        <v>3.9786973673533654</v>
      </c>
      <c r="F202" s="303"/>
      <c r="G202" s="302">
        <v>1.2157816984961149</v>
      </c>
      <c r="H202" s="302">
        <v>2.9409977687830646</v>
      </c>
      <c r="I202" s="302">
        <v>0.69252033114340894</v>
      </c>
      <c r="J202" s="302">
        <f t="shared" si="94"/>
        <v>4.8492997984225878</v>
      </c>
      <c r="K202" s="303"/>
      <c r="L202" s="302">
        <v>1.7619946670587265</v>
      </c>
      <c r="M202" s="302">
        <v>4.1177484642105018</v>
      </c>
      <c r="N202" s="302">
        <v>0.5857238150455284</v>
      </c>
      <c r="O202" s="302">
        <f t="shared" si="93"/>
        <v>6.4654669463147565</v>
      </c>
    </row>
    <row r="203" spans="1:15" s="236" customFormat="1" x14ac:dyDescent="0.2">
      <c r="A203" s="237" t="str">
        <f>name!E$11</f>
        <v>Process, plant and machine operatives</v>
      </c>
      <c r="B203" s="302">
        <v>0.49117456346905031</v>
      </c>
      <c r="C203" s="302">
        <v>0.52374516446168851</v>
      </c>
      <c r="D203" s="302">
        <v>4.1265469795627729E-2</v>
      </c>
      <c r="E203" s="302">
        <f t="shared" si="91"/>
        <v>1.0561851977263665</v>
      </c>
      <c r="F203" s="303"/>
      <c r="G203" s="302">
        <v>0.39342855895534462</v>
      </c>
      <c r="H203" s="302">
        <v>0.9424882244130679</v>
      </c>
      <c r="I203" s="302">
        <v>3.9743795387005135E-2</v>
      </c>
      <c r="J203" s="302">
        <f t="shared" si="94"/>
        <v>1.3756605787554177</v>
      </c>
      <c r="K203" s="303"/>
      <c r="L203" s="302">
        <v>0.48457591691754309</v>
      </c>
      <c r="M203" s="302">
        <v>1.8011356835132415</v>
      </c>
      <c r="N203" s="302">
        <v>5.7171912912788787E-2</v>
      </c>
      <c r="O203" s="302">
        <f t="shared" si="93"/>
        <v>2.3428835133435735</v>
      </c>
    </row>
    <row r="204" spans="1:15" s="236" customFormat="1" x14ac:dyDescent="0.2">
      <c r="A204" s="237" t="str">
        <f>name!E$12</f>
        <v>Elementary occupations</v>
      </c>
      <c r="B204" s="302">
        <v>3.5162528394959729</v>
      </c>
      <c r="C204" s="302">
        <v>11.961301672890484</v>
      </c>
      <c r="D204" s="302">
        <v>9.4533045366039584E-2</v>
      </c>
      <c r="E204" s="302">
        <f t="shared" si="91"/>
        <v>15.572087557752496</v>
      </c>
      <c r="F204" s="303"/>
      <c r="G204" s="302">
        <v>3.15745159419818</v>
      </c>
      <c r="H204" s="302">
        <v>16.030128392421464</v>
      </c>
      <c r="I204" s="302">
        <v>6.5154737995951714E-2</v>
      </c>
      <c r="J204" s="302">
        <f t="shared" si="94"/>
        <v>19.252734724615593</v>
      </c>
      <c r="K204" s="303"/>
      <c r="L204" s="302">
        <v>3.8629745915921276</v>
      </c>
      <c r="M204" s="302">
        <v>17.465785031326543</v>
      </c>
      <c r="N204" s="302">
        <v>9.805986549270207E-2</v>
      </c>
      <c r="O204" s="302">
        <f t="shared" si="93"/>
        <v>21.426819488411372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16.841880036929577</v>
      </c>
      <c r="C206" s="311">
        <f t="shared" ref="C206:E206" si="95">SUM(C196:C204)</f>
        <v>17.745404630808963</v>
      </c>
      <c r="D206" s="311">
        <f t="shared" si="95"/>
        <v>4.7577153322614008</v>
      </c>
      <c r="E206" s="311">
        <f t="shared" si="95"/>
        <v>39.344999999999942</v>
      </c>
      <c r="F206" s="311"/>
      <c r="G206" s="311">
        <f t="shared" ref="G206:J206" si="96">SUM(G196:G204)</f>
        <v>17.183785884322624</v>
      </c>
      <c r="H206" s="311">
        <f t="shared" si="96"/>
        <v>25.122512667058103</v>
      </c>
      <c r="I206" s="311">
        <f t="shared" si="96"/>
        <v>4.9267014486192551</v>
      </c>
      <c r="J206" s="311">
        <f t="shared" si="96"/>
        <v>47.232999999999983</v>
      </c>
      <c r="K206" s="311"/>
      <c r="L206" s="311">
        <f t="shared" ref="L206:O206" si="97">SUM(L196:L204)</f>
        <v>21.012051187852272</v>
      </c>
      <c r="M206" s="311">
        <f t="shared" si="97"/>
        <v>30.264916707145051</v>
      </c>
      <c r="N206" s="311">
        <f t="shared" si="97"/>
        <v>6.1390321050026255</v>
      </c>
      <c r="O206" s="311">
        <f t="shared" si="97"/>
        <v>57.415999999999954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0.39054661915343936</v>
      </c>
      <c r="C213" s="302">
        <v>5.8766470939964989E-2</v>
      </c>
      <c r="D213" s="302">
        <v>0.2493538998984493</v>
      </c>
      <c r="E213" s="302">
        <f>SUM(B213:D213)</f>
        <v>0.69866698999185362</v>
      </c>
      <c r="F213" s="303"/>
      <c r="G213" s="302">
        <v>0.67181453148288695</v>
      </c>
      <c r="H213" s="302">
        <v>0.18656520689311765</v>
      </c>
      <c r="I213" s="302">
        <v>0.2778423010289221</v>
      </c>
      <c r="J213" s="302">
        <f>SUM(G213:I213)</f>
        <v>1.1362220394049267</v>
      </c>
      <c r="K213" s="303"/>
      <c r="L213" s="302">
        <v>0.65010018874049047</v>
      </c>
      <c r="M213" s="302">
        <v>0.24432130710982908</v>
      </c>
      <c r="N213" s="302">
        <v>0.28564156750823977</v>
      </c>
      <c r="O213" s="302">
        <f>SUM(L213:N213)</f>
        <v>1.1800630633585594</v>
      </c>
    </row>
    <row r="214" spans="1:15" s="236" customFormat="1" x14ac:dyDescent="0.2">
      <c r="A214" s="237" t="str">
        <f>name!E$5</f>
        <v>Professional occupations</v>
      </c>
      <c r="B214" s="302">
        <v>0.61503400740152603</v>
      </c>
      <c r="C214" s="302">
        <v>9.091132484412108E-2</v>
      </c>
      <c r="D214" s="302">
        <v>0.30679934855029073</v>
      </c>
      <c r="E214" s="302">
        <f t="shared" ref="E214:E221" si="98">SUM(B214:D214)</f>
        <v>1.0127446807959379</v>
      </c>
      <c r="F214" s="303"/>
      <c r="G214" s="302">
        <v>1.2019890999705187</v>
      </c>
      <c r="H214" s="302">
        <v>0.25285457322032073</v>
      </c>
      <c r="I214" s="302">
        <v>0.31110272006629719</v>
      </c>
      <c r="J214" s="302">
        <f t="shared" ref="J214:J216" si="99">SUM(G214:I214)</f>
        <v>1.7659463932571366</v>
      </c>
      <c r="K214" s="303"/>
      <c r="L214" s="302">
        <v>1.3096829781876969</v>
      </c>
      <c r="M214" s="302">
        <v>0.35984425017737803</v>
      </c>
      <c r="N214" s="302">
        <v>0.20774324831273103</v>
      </c>
      <c r="O214" s="302">
        <f t="shared" ref="O214:O221" si="100">SUM(L214:N214)</f>
        <v>1.8772704766778059</v>
      </c>
    </row>
    <row r="215" spans="1:15" s="236" customFormat="1" x14ac:dyDescent="0.2">
      <c r="A215" s="237" t="str">
        <f>name!E$6</f>
        <v>Associate professional occupations</v>
      </c>
      <c r="B215" s="302">
        <v>0.44991789874788107</v>
      </c>
      <c r="C215" s="302">
        <v>0.15052305828759632</v>
      </c>
      <c r="D215" s="302">
        <v>0.71887792061510114</v>
      </c>
      <c r="E215" s="302">
        <f t="shared" si="98"/>
        <v>1.3193188776505784</v>
      </c>
      <c r="F215" s="303"/>
      <c r="G215" s="302">
        <v>0.82105957244536143</v>
      </c>
      <c r="H215" s="302">
        <v>0.30307827727500503</v>
      </c>
      <c r="I215" s="302">
        <v>0.93261232064993416</v>
      </c>
      <c r="J215" s="302">
        <f t="shared" si="99"/>
        <v>2.0567501703703006</v>
      </c>
      <c r="K215" s="303"/>
      <c r="L215" s="302">
        <v>0.7767139587609736</v>
      </c>
      <c r="M215" s="302">
        <v>0.29779157869608802</v>
      </c>
      <c r="N215" s="302">
        <v>0.82194146109090183</v>
      </c>
      <c r="O215" s="302">
        <f t="shared" si="100"/>
        <v>1.8964469985479635</v>
      </c>
    </row>
    <row r="216" spans="1:15" s="236" customFormat="1" x14ac:dyDescent="0.2">
      <c r="A216" s="237" t="str">
        <f>name!E$7</f>
        <v>Administrative and secretarial occupations</v>
      </c>
      <c r="B216" s="302">
        <v>0.27014520118587804</v>
      </c>
      <c r="C216" s="302">
        <v>0.16200084665859257</v>
      </c>
      <c r="D216" s="302">
        <v>4.7633457549889839E-2</v>
      </c>
      <c r="E216" s="302">
        <f t="shared" si="98"/>
        <v>0.47977950539436048</v>
      </c>
      <c r="F216" s="303"/>
      <c r="G216" s="302">
        <v>0.38149763194640152</v>
      </c>
      <c r="H216" s="302">
        <v>0.26310958356784597</v>
      </c>
      <c r="I216" s="302">
        <v>5.5489712857127588E-2</v>
      </c>
      <c r="J216" s="302">
        <f t="shared" si="99"/>
        <v>0.70009692837137505</v>
      </c>
      <c r="K216" s="303"/>
      <c r="L216" s="302">
        <v>0.24331309728663938</v>
      </c>
      <c r="M216" s="302">
        <v>0.18123675074174816</v>
      </c>
      <c r="N216" s="302">
        <v>3.8601951247707017E-2</v>
      </c>
      <c r="O216" s="302">
        <f t="shared" si="100"/>
        <v>0.46315179927609462</v>
      </c>
    </row>
    <row r="217" spans="1:15" s="236" customFormat="1" x14ac:dyDescent="0.2">
      <c r="A217" s="237" t="str">
        <f>name!E$8</f>
        <v>Skilled trades occupations</v>
      </c>
      <c r="B217" s="302">
        <v>0.32671899310443819</v>
      </c>
      <c r="C217" s="302">
        <v>5.4484401107073102E-2</v>
      </c>
      <c r="D217" s="302">
        <v>0.23621715984832264</v>
      </c>
      <c r="E217" s="302">
        <f t="shared" si="98"/>
        <v>0.61742055405983387</v>
      </c>
      <c r="F217" s="303"/>
      <c r="G217" s="302">
        <v>0.4030342183204072</v>
      </c>
      <c r="H217" s="302">
        <v>7.6697628541591872E-2</v>
      </c>
      <c r="I217" s="302">
        <v>0.21615453746103239</v>
      </c>
      <c r="J217" s="302">
        <f>SUM(G217:I217)</f>
        <v>0.69588638432303151</v>
      </c>
      <c r="K217" s="303"/>
      <c r="L217" s="302">
        <v>0.28023854294471429</v>
      </c>
      <c r="M217" s="302">
        <v>7.9981598823594652E-2</v>
      </c>
      <c r="N217" s="302">
        <v>0.27300191809490237</v>
      </c>
      <c r="O217" s="302">
        <f t="shared" si="100"/>
        <v>0.63322205986321134</v>
      </c>
    </row>
    <row r="218" spans="1:15" s="236" customFormat="1" x14ac:dyDescent="0.2">
      <c r="A218" s="237" t="str">
        <f>name!E$9</f>
        <v>Caring, leisure and other service occupations</v>
      </c>
      <c r="B218" s="302">
        <v>0.13164442580197885</v>
      </c>
      <c r="C218" s="302">
        <v>0.11182021226062434</v>
      </c>
      <c r="D218" s="302">
        <v>2.8799711868022704E-2</v>
      </c>
      <c r="E218" s="302">
        <f t="shared" si="98"/>
        <v>0.27226434993062593</v>
      </c>
      <c r="F218" s="303"/>
      <c r="G218" s="302">
        <v>0.19442630294360497</v>
      </c>
      <c r="H218" s="302">
        <v>0.13901738057377233</v>
      </c>
      <c r="I218" s="302">
        <v>4.0645684764787075E-2</v>
      </c>
      <c r="J218" s="302">
        <f t="shared" ref="J218:J221" si="101">SUM(G218:I218)</f>
        <v>0.37408936828216438</v>
      </c>
      <c r="K218" s="303"/>
      <c r="L218" s="302">
        <v>0.19307726707172398</v>
      </c>
      <c r="M218" s="302">
        <v>0.1324641125794753</v>
      </c>
      <c r="N218" s="302">
        <v>3.867620898497974E-2</v>
      </c>
      <c r="O218" s="302">
        <f t="shared" si="100"/>
        <v>0.36421758863617903</v>
      </c>
    </row>
    <row r="219" spans="1:15" s="236" customFormat="1" x14ac:dyDescent="0.2">
      <c r="A219" s="237" t="str">
        <f>name!E$10</f>
        <v>Sales and customer service occupations</v>
      </c>
      <c r="B219" s="302">
        <v>0.12823133358328839</v>
      </c>
      <c r="C219" s="302">
        <v>7.4499702095868203E-2</v>
      </c>
      <c r="D219" s="302">
        <v>5.3895694534948961E-2</v>
      </c>
      <c r="E219" s="302">
        <f t="shared" si="98"/>
        <v>0.25662673021410554</v>
      </c>
      <c r="F219" s="303"/>
      <c r="G219" s="302">
        <v>0.18282902991287808</v>
      </c>
      <c r="H219" s="302">
        <v>0.12433781950625865</v>
      </c>
      <c r="I219" s="302">
        <v>4.5445322324141092E-2</v>
      </c>
      <c r="J219" s="302">
        <f t="shared" si="101"/>
        <v>0.35261217174327786</v>
      </c>
      <c r="K219" s="303"/>
      <c r="L219" s="302">
        <v>0.17363418897655208</v>
      </c>
      <c r="M219" s="302">
        <v>0.13908742575821167</v>
      </c>
      <c r="N219" s="302">
        <v>3.6894383949182742E-2</v>
      </c>
      <c r="O219" s="302">
        <f t="shared" si="100"/>
        <v>0.34961599868394655</v>
      </c>
    </row>
    <row r="220" spans="1:15" s="236" customFormat="1" x14ac:dyDescent="0.2">
      <c r="A220" s="237" t="str">
        <f>name!E$11</f>
        <v>Process, plant and machine operatives</v>
      </c>
      <c r="B220" s="302">
        <v>6.8278992059300922E-2</v>
      </c>
      <c r="C220" s="302">
        <v>3.7646960222642169E-2</v>
      </c>
      <c r="D220" s="302">
        <v>2.4168286309701508E-2</v>
      </c>
      <c r="E220" s="302">
        <f t="shared" si="98"/>
        <v>0.1300942385916446</v>
      </c>
      <c r="F220" s="303"/>
      <c r="G220" s="302">
        <v>8.6607100241583884E-2</v>
      </c>
      <c r="H220" s="302">
        <v>8.6285335396313403E-2</v>
      </c>
      <c r="I220" s="302">
        <v>2.3041719831811434E-2</v>
      </c>
      <c r="J220" s="302">
        <f t="shared" si="101"/>
        <v>0.19593415546970874</v>
      </c>
      <c r="K220" s="303"/>
      <c r="L220" s="302">
        <v>7.2518840227333903E-2</v>
      </c>
      <c r="M220" s="302">
        <v>9.2899548780325372E-2</v>
      </c>
      <c r="N220" s="302">
        <v>1.4156949251258046E-2</v>
      </c>
      <c r="O220" s="302">
        <f t="shared" si="100"/>
        <v>0.17957533825891731</v>
      </c>
    </row>
    <row r="221" spans="1:15" s="236" customFormat="1" x14ac:dyDescent="0.2">
      <c r="A221" s="237" t="str">
        <f>name!E$12</f>
        <v>Elementary occupations</v>
      </c>
      <c r="B221" s="302">
        <v>0.23308237948876973</v>
      </c>
      <c r="C221" s="302">
        <v>0.30445188689438879</v>
      </c>
      <c r="D221" s="302">
        <v>5.654980698789859E-2</v>
      </c>
      <c r="E221" s="302">
        <f t="shared" si="98"/>
        <v>0.59408407337105706</v>
      </c>
      <c r="F221" s="303"/>
      <c r="G221" s="302">
        <v>0.31452938273680658</v>
      </c>
      <c r="H221" s="302">
        <v>0.34652471764216708</v>
      </c>
      <c r="I221" s="302">
        <v>4.540828839910907E-2</v>
      </c>
      <c r="J221" s="302">
        <f t="shared" si="101"/>
        <v>0.70646238877808265</v>
      </c>
      <c r="K221" s="303"/>
      <c r="L221" s="302">
        <v>0.24408241262342231</v>
      </c>
      <c r="M221" s="302">
        <v>0.25528211099132686</v>
      </c>
      <c r="N221" s="302">
        <v>5.4072153082572988E-2</v>
      </c>
      <c r="O221" s="302">
        <f t="shared" si="100"/>
        <v>0.55343667669732211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2.6135998505265006</v>
      </c>
      <c r="C223" s="311">
        <f t="shared" ref="C223:E223" si="102">SUM(C213:C221)</f>
        <v>1.0451048633108715</v>
      </c>
      <c r="D223" s="311">
        <f t="shared" si="102"/>
        <v>1.7222952861626255</v>
      </c>
      <c r="E223" s="311">
        <f t="shared" si="102"/>
        <v>5.3809999999999976</v>
      </c>
      <c r="F223" s="311"/>
      <c r="G223" s="311">
        <f t="shared" ref="G223:J223" si="103">SUM(G213:G221)</f>
        <v>4.2577868700004489</v>
      </c>
      <c r="H223" s="311">
        <f t="shared" si="103"/>
        <v>1.7784705226163926</v>
      </c>
      <c r="I223" s="311">
        <f t="shared" si="103"/>
        <v>1.9477426073831623</v>
      </c>
      <c r="J223" s="311">
        <f t="shared" si="103"/>
        <v>7.9840000000000044</v>
      </c>
      <c r="K223" s="311"/>
      <c r="L223" s="311">
        <f t="shared" ref="L223:O223" si="104">SUM(L213:L221)</f>
        <v>3.9433614748195467</v>
      </c>
      <c r="M223" s="311">
        <f t="shared" si="104"/>
        <v>1.7829086836579771</v>
      </c>
      <c r="N223" s="311">
        <f t="shared" si="104"/>
        <v>1.7707298415224755</v>
      </c>
      <c r="O223" s="311">
        <f t="shared" si="104"/>
        <v>7.4969999999999999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2.4943806081416291</v>
      </c>
      <c r="C230" s="302">
        <v>0.28466406080663237</v>
      </c>
      <c r="D230" s="302">
        <v>0.63987142743947378</v>
      </c>
      <c r="E230" s="302">
        <f>SUM(B230:D230)</f>
        <v>3.4189160963877354</v>
      </c>
      <c r="F230" s="303"/>
      <c r="G230" s="302">
        <v>2.6362448606078668</v>
      </c>
      <c r="H230" s="302">
        <v>0.55990753243142444</v>
      </c>
      <c r="I230" s="302">
        <v>0.43408382626595932</v>
      </c>
      <c r="J230" s="302">
        <f>SUM(G230:I230)</f>
        <v>3.6302362193052509</v>
      </c>
      <c r="K230" s="303"/>
      <c r="L230" s="302">
        <v>2.7583544516824201</v>
      </c>
      <c r="M230" s="302">
        <v>0.64704812236771525</v>
      </c>
      <c r="N230" s="302">
        <v>0.48987511254204175</v>
      </c>
      <c r="O230" s="302">
        <f>SUM(L230:N230)</f>
        <v>3.895277686592177</v>
      </c>
    </row>
    <row r="231" spans="1:15" s="236" customFormat="1" x14ac:dyDescent="0.2">
      <c r="A231" s="237" t="str">
        <f>name!E$5</f>
        <v>Professional occupations</v>
      </c>
      <c r="B231" s="302">
        <v>7.0164685153419484</v>
      </c>
      <c r="C231" s="302">
        <v>0.36044830716073006</v>
      </c>
      <c r="D231" s="302">
        <v>1.5554844876369605</v>
      </c>
      <c r="E231" s="302">
        <f t="shared" ref="E231:E238" si="105">SUM(B231:D231)</f>
        <v>8.9324013101396389</v>
      </c>
      <c r="F231" s="303"/>
      <c r="G231" s="302">
        <v>8.4230154152839809</v>
      </c>
      <c r="H231" s="302">
        <v>0.62052849245287833</v>
      </c>
      <c r="I231" s="302">
        <v>0.9589871193344035</v>
      </c>
      <c r="J231" s="302">
        <f t="shared" ref="J231:J233" si="106">SUM(G231:I231)</f>
        <v>10.002531027071264</v>
      </c>
      <c r="K231" s="303"/>
      <c r="L231" s="302">
        <v>9.8351380911007809</v>
      </c>
      <c r="M231" s="302">
        <v>0.78123025178675654</v>
      </c>
      <c r="N231" s="302">
        <v>0.88601373024292229</v>
      </c>
      <c r="O231" s="302">
        <f t="shared" ref="O231:O238" si="107">SUM(L231:N231)</f>
        <v>11.502382073130459</v>
      </c>
    </row>
    <row r="232" spans="1:15" s="236" customFormat="1" x14ac:dyDescent="0.2">
      <c r="A232" s="237" t="str">
        <f>name!E$6</f>
        <v>Associate professional occupations</v>
      </c>
      <c r="B232" s="302">
        <v>2.6410524692928674</v>
      </c>
      <c r="C232" s="302">
        <v>0.26524993024568011</v>
      </c>
      <c r="D232" s="302">
        <v>0.74656946999759177</v>
      </c>
      <c r="E232" s="302">
        <f t="shared" si="105"/>
        <v>3.6528718695361393</v>
      </c>
      <c r="F232" s="303"/>
      <c r="G232" s="302">
        <v>2.9083707239506635</v>
      </c>
      <c r="H232" s="302">
        <v>0.4088673273900153</v>
      </c>
      <c r="I232" s="302">
        <v>0.55557533713762852</v>
      </c>
      <c r="J232" s="302">
        <f t="shared" si="106"/>
        <v>3.8728133884783076</v>
      </c>
      <c r="K232" s="303"/>
      <c r="L232" s="302">
        <v>3.0043623434573239</v>
      </c>
      <c r="M232" s="302">
        <v>0.37353515156538447</v>
      </c>
      <c r="N232" s="302">
        <v>0.61808730167281867</v>
      </c>
      <c r="O232" s="302">
        <f t="shared" si="107"/>
        <v>3.9959847966955273</v>
      </c>
    </row>
    <row r="233" spans="1:15" s="236" customFormat="1" x14ac:dyDescent="0.2">
      <c r="A233" s="237" t="str">
        <f>name!E$7</f>
        <v>Administrative and secretarial occupations</v>
      </c>
      <c r="B233" s="302">
        <v>0.95719255268175762</v>
      </c>
      <c r="C233" s="302">
        <v>0.42683397811083196</v>
      </c>
      <c r="D233" s="302">
        <v>0.15885310783292902</v>
      </c>
      <c r="E233" s="302">
        <f t="shared" si="105"/>
        <v>1.5428796386255186</v>
      </c>
      <c r="F233" s="303"/>
      <c r="G233" s="302">
        <v>0.84144443166098215</v>
      </c>
      <c r="H233" s="302">
        <v>0.41706923070535518</v>
      </c>
      <c r="I233" s="302">
        <v>9.0838452144186191E-2</v>
      </c>
      <c r="J233" s="302">
        <f t="shared" si="106"/>
        <v>1.3493521145105236</v>
      </c>
      <c r="K233" s="303"/>
      <c r="L233" s="302">
        <v>0.70752806380565725</v>
      </c>
      <c r="M233" s="302">
        <v>0.33145121267169292</v>
      </c>
      <c r="N233" s="302">
        <v>6.2395363662742072E-2</v>
      </c>
      <c r="O233" s="302">
        <f t="shared" si="107"/>
        <v>1.1013746401400923</v>
      </c>
    </row>
    <row r="234" spans="1:15" s="236" customFormat="1" x14ac:dyDescent="0.2">
      <c r="A234" s="237" t="str">
        <f>name!E$8</f>
        <v>Skilled trades occupations</v>
      </c>
      <c r="B234" s="302">
        <v>1.1911456335576811</v>
      </c>
      <c r="C234" s="302">
        <v>0.10156714828584457</v>
      </c>
      <c r="D234" s="302">
        <v>0.53768859528328838</v>
      </c>
      <c r="E234" s="302">
        <f t="shared" si="105"/>
        <v>1.8304013771268142</v>
      </c>
      <c r="F234" s="303"/>
      <c r="G234" s="302">
        <v>0.91915640306335378</v>
      </c>
      <c r="H234" s="302">
        <v>0.1064538378552896</v>
      </c>
      <c r="I234" s="302">
        <v>0.24587181237257155</v>
      </c>
      <c r="J234" s="302">
        <f>SUM(G234:I234)</f>
        <v>1.271482053291215</v>
      </c>
      <c r="K234" s="303"/>
      <c r="L234" s="302">
        <v>0.70165143135219021</v>
      </c>
      <c r="M234" s="302">
        <v>0.12047301147381967</v>
      </c>
      <c r="N234" s="302">
        <v>0.41065115640385108</v>
      </c>
      <c r="O234" s="302">
        <f t="shared" si="107"/>
        <v>1.232775599229861</v>
      </c>
    </row>
    <row r="235" spans="1:15" s="236" customFormat="1" x14ac:dyDescent="0.2">
      <c r="A235" s="237" t="str">
        <f>name!E$9</f>
        <v>Caring, leisure and other service occupations</v>
      </c>
      <c r="B235" s="302">
        <v>0.4839393578457637</v>
      </c>
      <c r="C235" s="302">
        <v>0.10174327214893576</v>
      </c>
      <c r="D235" s="302">
        <v>0.11664147126868687</v>
      </c>
      <c r="E235" s="302">
        <f t="shared" si="105"/>
        <v>0.70232410126338629</v>
      </c>
      <c r="F235" s="303"/>
      <c r="G235" s="302">
        <v>0.40858200731309957</v>
      </c>
      <c r="H235" s="302">
        <v>0.11851910021552081</v>
      </c>
      <c r="I235" s="302">
        <v>9.3452220966313948E-2</v>
      </c>
      <c r="J235" s="302">
        <f t="shared" ref="J235:J238" si="108">SUM(G235:I235)</f>
        <v>0.62055332849493428</v>
      </c>
      <c r="K235" s="303"/>
      <c r="L235" s="302">
        <v>0.57952571543061382</v>
      </c>
      <c r="M235" s="302">
        <v>0.12945836644296008</v>
      </c>
      <c r="N235" s="302">
        <v>0.1527434813655604</v>
      </c>
      <c r="O235" s="302">
        <f t="shared" si="107"/>
        <v>0.86172756323913424</v>
      </c>
    </row>
    <row r="236" spans="1:15" s="236" customFormat="1" x14ac:dyDescent="0.2">
      <c r="A236" s="237" t="str">
        <f>name!E$10</f>
        <v>Sales and customer service occupations</v>
      </c>
      <c r="B236" s="302">
        <v>0.58981635446533254</v>
      </c>
      <c r="C236" s="302">
        <v>0.27886163261134561</v>
      </c>
      <c r="D236" s="302">
        <v>0.1013630779633673</v>
      </c>
      <c r="E236" s="302">
        <f t="shared" si="105"/>
        <v>0.97004106504004539</v>
      </c>
      <c r="F236" s="303"/>
      <c r="G236" s="302">
        <v>0.48851625151503991</v>
      </c>
      <c r="H236" s="302">
        <v>0.25457111571408331</v>
      </c>
      <c r="I236" s="302">
        <v>4.1441119750829161E-2</v>
      </c>
      <c r="J236" s="302">
        <f t="shared" si="108"/>
        <v>0.78452848697995237</v>
      </c>
      <c r="K236" s="303"/>
      <c r="L236" s="302">
        <v>0.60802920482635703</v>
      </c>
      <c r="M236" s="302">
        <v>0.34796752933196101</v>
      </c>
      <c r="N236" s="302">
        <v>5.0137631970625984E-2</v>
      </c>
      <c r="O236" s="302">
        <f t="shared" si="107"/>
        <v>1.0061343661289439</v>
      </c>
    </row>
    <row r="237" spans="1:15" s="236" customFormat="1" x14ac:dyDescent="0.2">
      <c r="A237" s="237" t="str">
        <f>name!E$11</f>
        <v>Process, plant and machine operatives</v>
      </c>
      <c r="B237" s="302">
        <v>0.14086029422846552</v>
      </c>
      <c r="C237" s="302">
        <v>7.9092681785238553E-2</v>
      </c>
      <c r="D237" s="302">
        <v>0.13400851393043905</v>
      </c>
      <c r="E237" s="302">
        <f t="shared" si="105"/>
        <v>0.35396148994414312</v>
      </c>
      <c r="F237" s="303"/>
      <c r="G237" s="302">
        <v>8.3133139638855963E-2</v>
      </c>
      <c r="H237" s="302">
        <v>0.1301196811159783</v>
      </c>
      <c r="I237" s="302">
        <v>8.30573359314392E-2</v>
      </c>
      <c r="J237" s="302">
        <f t="shared" si="108"/>
        <v>0.29631015668627347</v>
      </c>
      <c r="K237" s="303"/>
      <c r="L237" s="302">
        <v>9.2937510080770752E-2</v>
      </c>
      <c r="M237" s="302">
        <v>0.15186671676676042</v>
      </c>
      <c r="N237" s="302">
        <v>0.13082154799257667</v>
      </c>
      <c r="O237" s="302">
        <f t="shared" si="107"/>
        <v>0.37562577484010784</v>
      </c>
    </row>
    <row r="238" spans="1:15" s="236" customFormat="1" x14ac:dyDescent="0.2">
      <c r="A238" s="237" t="str">
        <f>name!E$12</f>
        <v>Elementary occupations</v>
      </c>
      <c r="B238" s="302">
        <v>0.43568920702146635</v>
      </c>
      <c r="C238" s="302">
        <v>0.20605108877821546</v>
      </c>
      <c r="D238" s="302">
        <v>0.23446275613684964</v>
      </c>
      <c r="E238" s="302">
        <f t="shared" si="105"/>
        <v>0.87620305193653147</v>
      </c>
      <c r="F238" s="303"/>
      <c r="G238" s="302">
        <v>0.216482694733865</v>
      </c>
      <c r="H238" s="302">
        <v>0.17500403875363371</v>
      </c>
      <c r="I238" s="302">
        <v>0.10270649169479397</v>
      </c>
      <c r="J238" s="302">
        <f t="shared" si="108"/>
        <v>0.49419322518229269</v>
      </c>
      <c r="K238" s="303"/>
      <c r="L238" s="302">
        <v>0.22629210514894668</v>
      </c>
      <c r="M238" s="302">
        <v>0.1309079066032578</v>
      </c>
      <c r="N238" s="302">
        <v>0.14951748825153138</v>
      </c>
      <c r="O238" s="302">
        <f t="shared" si="107"/>
        <v>0.50671750000373583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15.950544992576912</v>
      </c>
      <c r="C240" s="311">
        <f t="shared" ref="C240:E240" si="109">SUM(C230:C238)</f>
        <v>2.1045120999334546</v>
      </c>
      <c r="D240" s="311">
        <f t="shared" si="109"/>
        <v>4.224942907489587</v>
      </c>
      <c r="E240" s="311">
        <f t="shared" si="109"/>
        <v>22.279999999999955</v>
      </c>
      <c r="F240" s="311"/>
      <c r="G240" s="311">
        <f t="shared" ref="G240:J240" si="110">SUM(G230:G238)</f>
        <v>16.924945927767713</v>
      </c>
      <c r="H240" s="311">
        <f t="shared" si="110"/>
        <v>2.7910403566341788</v>
      </c>
      <c r="I240" s="311">
        <f t="shared" si="110"/>
        <v>2.6060137155981256</v>
      </c>
      <c r="J240" s="311">
        <f t="shared" si="110"/>
        <v>22.322000000000017</v>
      </c>
      <c r="K240" s="311"/>
      <c r="L240" s="311">
        <f t="shared" ref="L240:O240" si="111">SUM(L230:L238)</f>
        <v>18.513818916885057</v>
      </c>
      <c r="M240" s="311">
        <f t="shared" si="111"/>
        <v>3.0139382690103083</v>
      </c>
      <c r="N240" s="311">
        <f t="shared" si="111"/>
        <v>2.9502428141046706</v>
      </c>
      <c r="O240" s="311">
        <f t="shared" si="111"/>
        <v>24.478000000000037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4.2421738971788132</v>
      </c>
      <c r="C247" s="302">
        <v>0.36152039926303048</v>
      </c>
      <c r="D247" s="302">
        <v>0.35714683585215062</v>
      </c>
      <c r="E247" s="302">
        <f>SUM(B247:D247)</f>
        <v>4.9608411322939938</v>
      </c>
      <c r="F247" s="303"/>
      <c r="G247" s="302">
        <v>4.306869447855787</v>
      </c>
      <c r="H247" s="302">
        <v>0.43999064512155001</v>
      </c>
      <c r="I247" s="302">
        <v>0.17303623897067821</v>
      </c>
      <c r="J247" s="302">
        <f>SUM(G247:I247)</f>
        <v>4.9198963319480153</v>
      </c>
      <c r="K247" s="303"/>
      <c r="L247" s="302">
        <v>4.253055572950279</v>
      </c>
      <c r="M247" s="302">
        <v>0.52015031049289895</v>
      </c>
      <c r="N247" s="302">
        <v>0.19723957239443815</v>
      </c>
      <c r="O247" s="302">
        <f>SUM(L247:N247)</f>
        <v>4.9704454558376163</v>
      </c>
    </row>
    <row r="248" spans="1:15" s="236" customFormat="1" x14ac:dyDescent="0.2">
      <c r="A248" s="237" t="str">
        <f>name!E$5</f>
        <v>Professional occupations</v>
      </c>
      <c r="B248" s="302">
        <v>4.9899418993385112</v>
      </c>
      <c r="C248" s="302">
        <v>0.27769228963549175</v>
      </c>
      <c r="D248" s="302">
        <v>0.4386305036399783</v>
      </c>
      <c r="E248" s="302">
        <f t="shared" ref="E248:E255" si="112">SUM(B248:D248)</f>
        <v>5.7062646926139813</v>
      </c>
      <c r="F248" s="303"/>
      <c r="G248" s="302">
        <v>5.9479516726598085</v>
      </c>
      <c r="H248" s="302">
        <v>0.33431654206169692</v>
      </c>
      <c r="I248" s="302">
        <v>0.19147290488913007</v>
      </c>
      <c r="J248" s="302">
        <f t="shared" ref="J248:J250" si="113">SUM(G248:I248)</f>
        <v>6.4737411196106356</v>
      </c>
      <c r="K248" s="303"/>
      <c r="L248" s="302">
        <v>7.0392844661756495</v>
      </c>
      <c r="M248" s="302">
        <v>0.38792854570633417</v>
      </c>
      <c r="N248" s="302">
        <v>0.19205686914207742</v>
      </c>
      <c r="O248" s="302">
        <f t="shared" ref="O248:O255" si="114">SUM(L248:N248)</f>
        <v>7.6192698810240609</v>
      </c>
    </row>
    <row r="249" spans="1:15" s="236" customFormat="1" x14ac:dyDescent="0.2">
      <c r="A249" s="237" t="str">
        <f>name!E$6</f>
        <v>Associate professional occupations</v>
      </c>
      <c r="B249" s="302">
        <v>5.3328756179450076</v>
      </c>
      <c r="C249" s="302">
        <v>0.60334113162934344</v>
      </c>
      <c r="D249" s="302">
        <v>0.51436881222209674</v>
      </c>
      <c r="E249" s="302">
        <f t="shared" si="112"/>
        <v>6.4505855617964478</v>
      </c>
      <c r="F249" s="303"/>
      <c r="G249" s="302">
        <v>5.4806120910407481</v>
      </c>
      <c r="H249" s="302">
        <v>0.58549971327804673</v>
      </c>
      <c r="I249" s="302">
        <v>0.24520722915353158</v>
      </c>
      <c r="J249" s="302">
        <f t="shared" si="113"/>
        <v>6.3113190334723264</v>
      </c>
      <c r="K249" s="303"/>
      <c r="L249" s="302">
        <v>4.9775148451044435</v>
      </c>
      <c r="M249" s="302">
        <v>0.64056674346334075</v>
      </c>
      <c r="N249" s="302">
        <v>0.22634026421175804</v>
      </c>
      <c r="O249" s="302">
        <f t="shared" si="114"/>
        <v>5.8444218527795417</v>
      </c>
    </row>
    <row r="250" spans="1:15" s="236" customFormat="1" x14ac:dyDescent="0.2">
      <c r="A250" s="237" t="str">
        <f>name!E$7</f>
        <v>Administrative and secretarial occupations</v>
      </c>
      <c r="B250" s="302">
        <v>5.6907467004931149</v>
      </c>
      <c r="C250" s="302">
        <v>2.5001484861164034</v>
      </c>
      <c r="D250" s="302">
        <v>7.446242629137062E-2</v>
      </c>
      <c r="E250" s="302">
        <f t="shared" si="112"/>
        <v>8.265357612900889</v>
      </c>
      <c r="F250" s="303"/>
      <c r="G250" s="302">
        <v>5.0172311017586626</v>
      </c>
      <c r="H250" s="302">
        <v>2.0704921368855072</v>
      </c>
      <c r="I250" s="302">
        <v>5.4575669528928637E-2</v>
      </c>
      <c r="J250" s="302">
        <f t="shared" si="113"/>
        <v>7.1422989081730988</v>
      </c>
      <c r="K250" s="303"/>
      <c r="L250" s="302">
        <v>3.6484147150626316</v>
      </c>
      <c r="M250" s="302">
        <v>1.5858501151944675</v>
      </c>
      <c r="N250" s="302">
        <v>4.9842482376969512E-2</v>
      </c>
      <c r="O250" s="302">
        <f t="shared" si="114"/>
        <v>5.2841073126340685</v>
      </c>
    </row>
    <row r="251" spans="1:15" s="236" customFormat="1" x14ac:dyDescent="0.2">
      <c r="A251" s="237" t="str">
        <f>name!E$8</f>
        <v>Skilled trades occupations</v>
      </c>
      <c r="B251" s="302">
        <v>0.32698178661825134</v>
      </c>
      <c r="C251" s="302">
        <v>7.2506237053318101E-2</v>
      </c>
      <c r="D251" s="302">
        <v>0.18343449066597567</v>
      </c>
      <c r="E251" s="302">
        <f t="shared" si="112"/>
        <v>0.58292251433754516</v>
      </c>
      <c r="F251" s="303"/>
      <c r="G251" s="302">
        <v>0.24516568047132101</v>
      </c>
      <c r="H251" s="302">
        <v>3.8340284541871238E-2</v>
      </c>
      <c r="I251" s="302">
        <v>6.2680883959483139E-2</v>
      </c>
      <c r="J251" s="302">
        <f>SUM(G251:I251)</f>
        <v>0.34618684897267538</v>
      </c>
      <c r="K251" s="303"/>
      <c r="L251" s="302">
        <v>0.23876995528799355</v>
      </c>
      <c r="M251" s="302">
        <v>4.4696647149802773E-2</v>
      </c>
      <c r="N251" s="302">
        <v>7.0549057041221705E-2</v>
      </c>
      <c r="O251" s="302">
        <f t="shared" si="114"/>
        <v>0.35401565947901803</v>
      </c>
    </row>
    <row r="252" spans="1:15" s="236" customFormat="1" x14ac:dyDescent="0.2">
      <c r="A252" s="237" t="str">
        <f>name!E$9</f>
        <v>Caring, leisure and other service occupations</v>
      </c>
      <c r="B252" s="302">
        <v>0.16352149156269508</v>
      </c>
      <c r="C252" s="302">
        <v>2.6194356645956842E-2</v>
      </c>
      <c r="D252" s="302">
        <v>2.1738294019202933E-2</v>
      </c>
      <c r="E252" s="302">
        <f t="shared" si="112"/>
        <v>0.21145414222785486</v>
      </c>
      <c r="F252" s="303"/>
      <c r="G252" s="302">
        <v>0.15869361195747334</v>
      </c>
      <c r="H252" s="302">
        <v>1.8892192135742666E-2</v>
      </c>
      <c r="I252" s="302">
        <v>2.5159711311624436E-2</v>
      </c>
      <c r="J252" s="302">
        <f t="shared" ref="J252:J255" si="115">SUM(G252:I252)</f>
        <v>0.20274551540484043</v>
      </c>
      <c r="K252" s="303"/>
      <c r="L252" s="302">
        <v>0.18392034356097547</v>
      </c>
      <c r="M252" s="302">
        <v>1.6060987586984172E-2</v>
      </c>
      <c r="N252" s="302">
        <v>3.7663560306106687E-2</v>
      </c>
      <c r="O252" s="302">
        <f t="shared" si="114"/>
        <v>0.23764489145406634</v>
      </c>
    </row>
    <row r="253" spans="1:15" s="236" customFormat="1" x14ac:dyDescent="0.2">
      <c r="A253" s="237" t="str">
        <f>name!E$10</f>
        <v>Sales and customer service occupations</v>
      </c>
      <c r="B253" s="302">
        <v>1.3306215555944896</v>
      </c>
      <c r="C253" s="302">
        <v>0.6801597567045703</v>
      </c>
      <c r="D253" s="302">
        <v>9.9972019535127341E-2</v>
      </c>
      <c r="E253" s="302">
        <f t="shared" si="112"/>
        <v>2.1107533318341876</v>
      </c>
      <c r="F253" s="303"/>
      <c r="G253" s="302">
        <v>1.1758365973106444</v>
      </c>
      <c r="H253" s="302">
        <v>0.60801825223786032</v>
      </c>
      <c r="I253" s="302">
        <v>7.1356666273848041E-2</v>
      </c>
      <c r="J253" s="302">
        <f t="shared" si="115"/>
        <v>1.8552115158223528</v>
      </c>
      <c r="K253" s="303"/>
      <c r="L253" s="302">
        <v>1.2474790573457335</v>
      </c>
      <c r="M253" s="302">
        <v>0.71701592899097544</v>
      </c>
      <c r="N253" s="302">
        <v>6.2147312890702959E-2</v>
      </c>
      <c r="O253" s="302">
        <f t="shared" si="114"/>
        <v>2.026642299227412</v>
      </c>
    </row>
    <row r="254" spans="1:15" s="236" customFormat="1" x14ac:dyDescent="0.2">
      <c r="A254" s="237" t="str">
        <f>name!E$11</f>
        <v>Process, plant and machine operatives</v>
      </c>
      <c r="B254" s="302">
        <v>0.14207226574800152</v>
      </c>
      <c r="C254" s="302">
        <v>3.0633836482837812E-2</v>
      </c>
      <c r="D254" s="302">
        <v>6.7600633349796518E-2</v>
      </c>
      <c r="E254" s="302">
        <f t="shared" si="112"/>
        <v>0.24030673558063587</v>
      </c>
      <c r="F254" s="303"/>
      <c r="G254" s="302">
        <v>9.8528158492081325E-2</v>
      </c>
      <c r="H254" s="302">
        <v>1.6391239514094106E-2</v>
      </c>
      <c r="I254" s="302">
        <v>3.7938071053557697E-2</v>
      </c>
      <c r="J254" s="302">
        <f t="shared" si="115"/>
        <v>0.15285746905973313</v>
      </c>
      <c r="K254" s="303"/>
      <c r="L254" s="302">
        <v>0.11280973864572261</v>
      </c>
      <c r="M254" s="302">
        <v>3.4534179890672853E-2</v>
      </c>
      <c r="N254" s="302">
        <v>6.0351064620346548E-2</v>
      </c>
      <c r="O254" s="302">
        <f t="shared" si="114"/>
        <v>0.20769498315674201</v>
      </c>
    </row>
    <row r="255" spans="1:15" s="236" customFormat="1" x14ac:dyDescent="0.2">
      <c r="A255" s="237" t="str">
        <f>name!E$12</f>
        <v>Elementary occupations</v>
      </c>
      <c r="B255" s="302">
        <v>0.35482639999488008</v>
      </c>
      <c r="C255" s="302">
        <v>0.11325826857778737</v>
      </c>
      <c r="D255" s="302">
        <v>4.0429607841788624E-2</v>
      </c>
      <c r="E255" s="302">
        <f t="shared" si="112"/>
        <v>0.50851427641445612</v>
      </c>
      <c r="F255" s="303"/>
      <c r="G255" s="302">
        <v>0.2474242955768991</v>
      </c>
      <c r="H255" s="302">
        <v>7.0637523754340098E-2</v>
      </c>
      <c r="I255" s="302">
        <v>2.868143820507647E-2</v>
      </c>
      <c r="J255" s="302">
        <f t="shared" si="115"/>
        <v>0.34674325753631569</v>
      </c>
      <c r="K255" s="303"/>
      <c r="L255" s="302">
        <v>0.22869288699086446</v>
      </c>
      <c r="M255" s="302">
        <v>5.726437498565768E-2</v>
      </c>
      <c r="N255" s="302">
        <v>3.9800402430992761E-2</v>
      </c>
      <c r="O255" s="302">
        <f t="shared" si="114"/>
        <v>0.32575766440751491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22.573761614473764</v>
      </c>
      <c r="C257" s="311">
        <f t="shared" ref="C257:E257" si="116">SUM(C247:C255)</f>
        <v>4.6654547621087401</v>
      </c>
      <c r="D257" s="311">
        <f t="shared" si="116"/>
        <v>1.7977836234174875</v>
      </c>
      <c r="E257" s="311">
        <f t="shared" si="116"/>
        <v>29.036999999999992</v>
      </c>
      <c r="F257" s="311"/>
      <c r="G257" s="311">
        <f t="shared" ref="G257:J257" si="117">SUM(G247:G255)</f>
        <v>22.678312657123428</v>
      </c>
      <c r="H257" s="311">
        <f t="shared" si="117"/>
        <v>4.1825785295307094</v>
      </c>
      <c r="I257" s="311">
        <f t="shared" si="117"/>
        <v>0.89010881334585834</v>
      </c>
      <c r="J257" s="311">
        <f t="shared" si="117"/>
        <v>27.750999999999991</v>
      </c>
      <c r="K257" s="311"/>
      <c r="L257" s="311">
        <f t="shared" ref="L257:O257" si="118">SUM(L247:L255)</f>
        <v>21.929941581124289</v>
      </c>
      <c r="M257" s="311">
        <f t="shared" si="118"/>
        <v>4.0040678334611339</v>
      </c>
      <c r="N257" s="311">
        <f t="shared" si="118"/>
        <v>0.93599058541461388</v>
      </c>
      <c r="O257" s="311">
        <f t="shared" si="118"/>
        <v>26.870000000000044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1.0962659951778926</v>
      </c>
      <c r="C264" s="302">
        <v>0.24461598357768682</v>
      </c>
      <c r="D264" s="302">
        <v>0.85575917933625378</v>
      </c>
      <c r="E264" s="302">
        <f>SUM(B264:D264)</f>
        <v>2.1966411580918335</v>
      </c>
      <c r="F264" s="303"/>
      <c r="G264" s="302">
        <v>1.8984905928342128</v>
      </c>
      <c r="H264" s="302">
        <v>0.22344347156058786</v>
      </c>
      <c r="I264" s="302">
        <v>0.65253070191552842</v>
      </c>
      <c r="J264" s="302">
        <f>SUM(G264:I264)</f>
        <v>2.774464766310329</v>
      </c>
      <c r="K264" s="303"/>
      <c r="L264" s="302">
        <v>1.8913255183281061</v>
      </c>
      <c r="M264" s="302">
        <v>0.19702380703656983</v>
      </c>
      <c r="N264" s="302">
        <v>0.6689959476109969</v>
      </c>
      <c r="O264" s="302">
        <f>SUM(L264:N264)</f>
        <v>2.7573452729756731</v>
      </c>
    </row>
    <row r="265" spans="1:15" s="236" customFormat="1" x14ac:dyDescent="0.2">
      <c r="A265" s="237" t="str">
        <f>name!E$5</f>
        <v>Professional occupations</v>
      </c>
      <c r="B265" s="302">
        <v>0.97913543958825244</v>
      </c>
      <c r="C265" s="302">
        <v>0.24769032322147747</v>
      </c>
      <c r="D265" s="302">
        <v>0.23472373607223918</v>
      </c>
      <c r="E265" s="302">
        <f t="shared" ref="E265:E272" si="119">SUM(B265:D265)</f>
        <v>1.4615494988819691</v>
      </c>
      <c r="F265" s="303"/>
      <c r="G265" s="302">
        <v>1.9828742970712279</v>
      </c>
      <c r="H265" s="302">
        <v>0.2158337662343576</v>
      </c>
      <c r="I265" s="302">
        <v>0.17360109949806013</v>
      </c>
      <c r="J265" s="302">
        <f t="shared" ref="J265:J267" si="120">SUM(G265:I265)</f>
        <v>2.3723091628036457</v>
      </c>
      <c r="K265" s="303"/>
      <c r="L265" s="302">
        <v>1.9665532179523153</v>
      </c>
      <c r="M265" s="302">
        <v>0.1934004583668463</v>
      </c>
      <c r="N265" s="302">
        <v>0.10289010944435198</v>
      </c>
      <c r="O265" s="302">
        <f t="shared" ref="O265:O272" si="121">SUM(L265:N265)</f>
        <v>2.262843785763514</v>
      </c>
    </row>
    <row r="266" spans="1:15" s="236" customFormat="1" x14ac:dyDescent="0.2">
      <c r="A266" s="237" t="str">
        <f>name!E$6</f>
        <v>Associate professional occupations</v>
      </c>
      <c r="B266" s="302">
        <v>0.88033880114748098</v>
      </c>
      <c r="C266" s="302">
        <v>0.30920073260178776</v>
      </c>
      <c r="D266" s="302">
        <v>0.25520817272280527</v>
      </c>
      <c r="E266" s="302">
        <f t="shared" si="119"/>
        <v>1.444747706472074</v>
      </c>
      <c r="F266" s="303"/>
      <c r="G266" s="302">
        <v>1.64922932298494</v>
      </c>
      <c r="H266" s="302">
        <v>0.23364420180539355</v>
      </c>
      <c r="I266" s="302">
        <v>0.16162227984679123</v>
      </c>
      <c r="J266" s="302">
        <f t="shared" si="120"/>
        <v>2.0444958046371244</v>
      </c>
      <c r="K266" s="303"/>
      <c r="L266" s="302">
        <v>1.4526765630324627</v>
      </c>
      <c r="M266" s="302">
        <v>0.18809036487328962</v>
      </c>
      <c r="N266" s="302">
        <v>0.10941214651930409</v>
      </c>
      <c r="O266" s="302">
        <f t="shared" si="121"/>
        <v>1.7501790744250565</v>
      </c>
    </row>
    <row r="267" spans="1:15" s="236" customFormat="1" x14ac:dyDescent="0.2">
      <c r="A267" s="237" t="str">
        <f>name!E$7</f>
        <v>Administrative and secretarial occupations</v>
      </c>
      <c r="B267" s="302">
        <v>0.77131984407968446</v>
      </c>
      <c r="C267" s="302">
        <v>1.2187021474349704</v>
      </c>
      <c r="D267" s="302">
        <v>0.21113544105928664</v>
      </c>
      <c r="E267" s="302">
        <f t="shared" si="119"/>
        <v>2.2011574325739414</v>
      </c>
      <c r="F267" s="303"/>
      <c r="G267" s="302">
        <v>1.3032090216268928</v>
      </c>
      <c r="H267" s="302">
        <v>0.72443720520551669</v>
      </c>
      <c r="I267" s="302">
        <v>0.11335090025441764</v>
      </c>
      <c r="J267" s="302">
        <f t="shared" si="120"/>
        <v>2.1409971270868273</v>
      </c>
      <c r="K267" s="303"/>
      <c r="L267" s="302">
        <v>0.83297394932501734</v>
      </c>
      <c r="M267" s="302">
        <v>0.48922280766588622</v>
      </c>
      <c r="N267" s="302">
        <v>9.0557236585437365E-2</v>
      </c>
      <c r="O267" s="302">
        <f t="shared" si="121"/>
        <v>1.4127539935763411</v>
      </c>
    </row>
    <row r="268" spans="1:15" s="236" customFormat="1" x14ac:dyDescent="0.2">
      <c r="A268" s="237" t="str">
        <f>name!E$8</f>
        <v>Skilled trades occupations</v>
      </c>
      <c r="B268" s="302">
        <v>0.42733122287296377</v>
      </c>
      <c r="C268" s="302">
        <v>6.6042069243808149E-2</v>
      </c>
      <c r="D268" s="302">
        <v>0.64111213556188928</v>
      </c>
      <c r="E268" s="302">
        <f t="shared" si="119"/>
        <v>1.1344854276786611</v>
      </c>
      <c r="F268" s="303"/>
      <c r="G268" s="302">
        <v>0.52351696338867026</v>
      </c>
      <c r="H268" s="302">
        <v>3.5994903174167904E-2</v>
      </c>
      <c r="I268" s="302">
        <v>0.37527049666425616</v>
      </c>
      <c r="J268" s="302">
        <f>SUM(G268:I268)</f>
        <v>0.93478236322709429</v>
      </c>
      <c r="K268" s="303"/>
      <c r="L268" s="302">
        <v>0.54065801755253118</v>
      </c>
      <c r="M268" s="302">
        <v>4.6510430827109227E-2</v>
      </c>
      <c r="N268" s="302">
        <v>0.36959806133763723</v>
      </c>
      <c r="O268" s="302">
        <f t="shared" si="121"/>
        <v>0.95676650971727772</v>
      </c>
    </row>
    <row r="269" spans="1:15" s="236" customFormat="1" x14ac:dyDescent="0.2">
      <c r="A269" s="237" t="str">
        <f>name!E$9</f>
        <v>Caring, leisure and other service occupations</v>
      </c>
      <c r="B269" s="302">
        <v>0.21988785437348887</v>
      </c>
      <c r="C269" s="302">
        <v>0.14173964422106297</v>
      </c>
      <c r="D269" s="302">
        <v>9.2768380386408028E-2</v>
      </c>
      <c r="E269" s="302">
        <f t="shared" si="119"/>
        <v>0.4543958789809599</v>
      </c>
      <c r="F269" s="303"/>
      <c r="G269" s="302">
        <v>0.35651113848706112</v>
      </c>
      <c r="H269" s="302">
        <v>8.4497184742833173E-2</v>
      </c>
      <c r="I269" s="302">
        <v>6.2975115359541464E-2</v>
      </c>
      <c r="J269" s="302">
        <f t="shared" ref="J269:J272" si="122">SUM(G269:I269)</f>
        <v>0.50398343858943573</v>
      </c>
      <c r="K269" s="303"/>
      <c r="L269" s="302">
        <v>0.35474664697885222</v>
      </c>
      <c r="M269" s="302">
        <v>6.527449679967956E-2</v>
      </c>
      <c r="N269" s="302">
        <v>9.5205244020638319E-2</v>
      </c>
      <c r="O269" s="302">
        <f t="shared" si="121"/>
        <v>0.51522638779917007</v>
      </c>
    </row>
    <row r="270" spans="1:15" s="236" customFormat="1" x14ac:dyDescent="0.2">
      <c r="A270" s="237" t="str">
        <f>name!E$10</f>
        <v>Sales and customer service occupations</v>
      </c>
      <c r="B270" s="302">
        <v>0.50282146933064376</v>
      </c>
      <c r="C270" s="302">
        <v>0.46954210287105969</v>
      </c>
      <c r="D270" s="302">
        <v>0.23780648612359254</v>
      </c>
      <c r="E270" s="302">
        <f t="shared" si="119"/>
        <v>1.2101700583252959</v>
      </c>
      <c r="F270" s="303"/>
      <c r="G270" s="302">
        <v>0.75566625866508075</v>
      </c>
      <c r="H270" s="302">
        <v>0.27397845555515493</v>
      </c>
      <c r="I270" s="302">
        <v>0.13223296113095259</v>
      </c>
      <c r="J270" s="302">
        <f t="shared" si="122"/>
        <v>1.1618776753511881</v>
      </c>
      <c r="K270" s="303"/>
      <c r="L270" s="302">
        <v>0.62128559481983714</v>
      </c>
      <c r="M270" s="302">
        <v>0.23169407869914271</v>
      </c>
      <c r="N270" s="302">
        <v>0.1034510031541023</v>
      </c>
      <c r="O270" s="302">
        <f t="shared" si="121"/>
        <v>0.95643067667308213</v>
      </c>
    </row>
    <row r="271" spans="1:15" s="236" customFormat="1" x14ac:dyDescent="0.2">
      <c r="A271" s="237" t="str">
        <f>name!E$11</f>
        <v>Process, plant and machine operatives</v>
      </c>
      <c r="B271" s="302">
        <v>0.14144072882882511</v>
      </c>
      <c r="C271" s="302">
        <v>2.1856733546873095E-2</v>
      </c>
      <c r="D271" s="302">
        <v>2.4704367880553073E-2</v>
      </c>
      <c r="E271" s="302">
        <f t="shared" si="119"/>
        <v>0.18800183025625128</v>
      </c>
      <c r="F271" s="303"/>
      <c r="G271" s="302">
        <v>0.16423983090421984</v>
      </c>
      <c r="H271" s="302">
        <v>1.1887930142296992E-2</v>
      </c>
      <c r="I271" s="302">
        <v>2.079605858552212E-2</v>
      </c>
      <c r="J271" s="302">
        <f t="shared" si="122"/>
        <v>0.19692381963203895</v>
      </c>
      <c r="K271" s="303"/>
      <c r="L271" s="302">
        <v>0.1452522699532382</v>
      </c>
      <c r="M271" s="302">
        <v>1.2717731740152938E-2</v>
      </c>
      <c r="N271" s="302">
        <v>2.3555722939076627E-2</v>
      </c>
      <c r="O271" s="302">
        <f t="shared" si="121"/>
        <v>0.18152572463246777</v>
      </c>
    </row>
    <row r="272" spans="1:15" s="236" customFormat="1" x14ac:dyDescent="0.2">
      <c r="A272" s="237" t="str">
        <f>name!E$12</f>
        <v>Elementary occupations</v>
      </c>
      <c r="B272" s="302">
        <v>0.1907049783723466</v>
      </c>
      <c r="C272" s="302">
        <v>0.17419218904258463</v>
      </c>
      <c r="D272" s="302">
        <v>0.1099538413240866</v>
      </c>
      <c r="E272" s="302">
        <f t="shared" si="119"/>
        <v>0.47485100873901781</v>
      </c>
      <c r="F272" s="303"/>
      <c r="G272" s="302">
        <v>0.24822628704894786</v>
      </c>
      <c r="H272" s="302">
        <v>8.5516950739204706E-2</v>
      </c>
      <c r="I272" s="302">
        <v>5.5422604574143171E-2</v>
      </c>
      <c r="J272" s="302">
        <f t="shared" si="122"/>
        <v>0.38916584236229573</v>
      </c>
      <c r="K272" s="303"/>
      <c r="L272" s="302">
        <v>0.19944750912644718</v>
      </c>
      <c r="M272" s="302">
        <v>2.966684464899369E-2</v>
      </c>
      <c r="N272" s="302">
        <v>7.5814220661969273E-2</v>
      </c>
      <c r="O272" s="302">
        <f t="shared" si="121"/>
        <v>0.30492857443741017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5.2092463337715795</v>
      </c>
      <c r="C274" s="311">
        <f t="shared" ref="C274:E274" si="123">SUM(C264:C272)</f>
        <v>2.8935819257613109</v>
      </c>
      <c r="D274" s="311">
        <f t="shared" si="123"/>
        <v>2.6631717404671145</v>
      </c>
      <c r="E274" s="311">
        <f t="shared" si="123"/>
        <v>10.766000000000004</v>
      </c>
      <c r="F274" s="311"/>
      <c r="G274" s="311">
        <f t="shared" ref="G274:J274" si="124">SUM(G264:G272)</f>
        <v>8.8819637130112525</v>
      </c>
      <c r="H274" s="311">
        <f t="shared" si="124"/>
        <v>1.8892340691595133</v>
      </c>
      <c r="I274" s="311">
        <f t="shared" si="124"/>
        <v>1.747802217829213</v>
      </c>
      <c r="J274" s="311">
        <f t="shared" si="124"/>
        <v>12.518999999999979</v>
      </c>
      <c r="K274" s="311"/>
      <c r="L274" s="311">
        <f t="shared" ref="L274:O274" si="125">SUM(L264:L272)</f>
        <v>8.0049192870688088</v>
      </c>
      <c r="M274" s="311">
        <f t="shared" si="125"/>
        <v>1.4536010206576699</v>
      </c>
      <c r="N274" s="311">
        <f t="shared" si="125"/>
        <v>1.639479692273514</v>
      </c>
      <c r="O274" s="311">
        <f t="shared" si="125"/>
        <v>11.097999999999994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5.7349907025859874</v>
      </c>
      <c r="C281" s="302">
        <v>0.88456906005865754</v>
      </c>
      <c r="D281" s="302">
        <v>1.9864354468265994</v>
      </c>
      <c r="E281" s="302">
        <f>SUM(B281:D281)</f>
        <v>8.605995209471244</v>
      </c>
      <c r="F281" s="303"/>
      <c r="G281" s="302">
        <v>6.4636780741081523</v>
      </c>
      <c r="H281" s="302">
        <v>1.7706301570103034</v>
      </c>
      <c r="I281" s="302">
        <v>2.0364779804483613</v>
      </c>
      <c r="J281" s="302">
        <f>SUM(G281:I281)</f>
        <v>10.270786211566818</v>
      </c>
      <c r="K281" s="303"/>
      <c r="L281" s="302">
        <v>7.0615909763582714</v>
      </c>
      <c r="M281" s="302">
        <v>2.3358501113220771</v>
      </c>
      <c r="N281" s="302">
        <v>2.5620436748359565</v>
      </c>
      <c r="O281" s="302">
        <f>SUM(L281:N281)</f>
        <v>11.959484762516306</v>
      </c>
    </row>
    <row r="282" spans="1:15" s="236" customFormat="1" x14ac:dyDescent="0.2">
      <c r="A282" s="237" t="str">
        <f>name!E$5</f>
        <v>Professional occupations</v>
      </c>
      <c r="B282" s="302">
        <v>14.096525885615028</v>
      </c>
      <c r="C282" s="302">
        <v>1.748510291905667</v>
      </c>
      <c r="D282" s="302">
        <v>6.7355347737321596</v>
      </c>
      <c r="E282" s="302">
        <f t="shared" ref="E282:E289" si="126">SUM(B282:D282)</f>
        <v>22.580570951252856</v>
      </c>
      <c r="F282" s="303"/>
      <c r="G282" s="302">
        <v>18.535930708858697</v>
      </c>
      <c r="H282" s="302">
        <v>3.1304891809384472</v>
      </c>
      <c r="I282" s="302">
        <v>5.7657857299586164</v>
      </c>
      <c r="J282" s="302">
        <f t="shared" ref="J282:J284" si="127">SUM(G282:I282)</f>
        <v>27.432205619755759</v>
      </c>
      <c r="K282" s="303"/>
      <c r="L282" s="302">
        <v>22.684596288967079</v>
      </c>
      <c r="M282" s="302">
        <v>4.2192715572158974</v>
      </c>
      <c r="N282" s="302">
        <v>6.1089199631658087</v>
      </c>
      <c r="O282" s="302">
        <f t="shared" ref="O282:O289" si="128">SUM(L282:N282)</f>
        <v>33.012787809348787</v>
      </c>
    </row>
    <row r="283" spans="1:15" s="236" customFormat="1" x14ac:dyDescent="0.2">
      <c r="A283" s="237" t="str">
        <f>name!E$6</f>
        <v>Associate professional occupations</v>
      </c>
      <c r="B283" s="302">
        <v>7.1368762486863737</v>
      </c>
      <c r="C283" s="302">
        <v>1.3874874105396939</v>
      </c>
      <c r="D283" s="302">
        <v>3.0786815154158003</v>
      </c>
      <c r="E283" s="302">
        <f t="shared" si="126"/>
        <v>11.603045174641869</v>
      </c>
      <c r="F283" s="303"/>
      <c r="G283" s="302">
        <v>8.6430262785974232</v>
      </c>
      <c r="H283" s="302">
        <v>2.1970356430083422</v>
      </c>
      <c r="I283" s="302">
        <v>2.9889030508608347</v>
      </c>
      <c r="J283" s="302">
        <f t="shared" si="127"/>
        <v>13.828964972466601</v>
      </c>
      <c r="K283" s="303"/>
      <c r="L283" s="302">
        <v>8.7869146132150675</v>
      </c>
      <c r="M283" s="302">
        <v>2.6016877179420974</v>
      </c>
      <c r="N283" s="302">
        <v>3.5753240821663139</v>
      </c>
      <c r="O283" s="302">
        <f t="shared" si="128"/>
        <v>14.963926413323478</v>
      </c>
    </row>
    <row r="284" spans="1:15" s="236" customFormat="1" x14ac:dyDescent="0.2">
      <c r="A284" s="237" t="str">
        <f>name!E$7</f>
        <v>Administrative and secretarial occupations</v>
      </c>
      <c r="B284" s="302">
        <v>4.889522532953138</v>
      </c>
      <c r="C284" s="302">
        <v>3.7073429113039986</v>
      </c>
      <c r="D284" s="302">
        <v>1.5667557554396687</v>
      </c>
      <c r="E284" s="302">
        <f t="shared" si="126"/>
        <v>10.163621199696806</v>
      </c>
      <c r="F284" s="303"/>
      <c r="G284" s="302">
        <v>5.3216151840559274</v>
      </c>
      <c r="H284" s="302">
        <v>4.9836818301314381</v>
      </c>
      <c r="I284" s="302">
        <v>1.8363854009763145</v>
      </c>
      <c r="J284" s="302">
        <f t="shared" si="127"/>
        <v>12.141682415163681</v>
      </c>
      <c r="K284" s="303"/>
      <c r="L284" s="302">
        <v>3.8836270106731314</v>
      </c>
      <c r="M284" s="302">
        <v>4.5020726261646917</v>
      </c>
      <c r="N284" s="302">
        <v>1.6826017905730455</v>
      </c>
      <c r="O284" s="302">
        <f t="shared" si="128"/>
        <v>10.068301427410869</v>
      </c>
    </row>
    <row r="285" spans="1:15" s="236" customFormat="1" x14ac:dyDescent="0.2">
      <c r="A285" s="237" t="str">
        <f>name!E$8</f>
        <v>Skilled trades occupations</v>
      </c>
      <c r="B285" s="302">
        <v>1.4262704325544266</v>
      </c>
      <c r="C285" s="302">
        <v>0.30477781676473559</v>
      </c>
      <c r="D285" s="302">
        <v>0.61792558122942987</v>
      </c>
      <c r="E285" s="302">
        <f t="shared" si="126"/>
        <v>2.3489738305485921</v>
      </c>
      <c r="F285" s="303"/>
      <c r="G285" s="302">
        <v>1.1248851585628654</v>
      </c>
      <c r="H285" s="302">
        <v>0.23357453315139878</v>
      </c>
      <c r="I285" s="302">
        <v>0.39261347907068206</v>
      </c>
      <c r="J285" s="302">
        <f>SUM(G285:I285)</f>
        <v>1.7510731707849463</v>
      </c>
      <c r="K285" s="303"/>
      <c r="L285" s="302">
        <v>1.1012122863026903</v>
      </c>
      <c r="M285" s="302">
        <v>0.34686805646213204</v>
      </c>
      <c r="N285" s="302">
        <v>0.596248026493991</v>
      </c>
      <c r="O285" s="302">
        <f t="shared" si="128"/>
        <v>2.0443283692588134</v>
      </c>
    </row>
    <row r="286" spans="1:15" s="236" customFormat="1" x14ac:dyDescent="0.2">
      <c r="A286" s="237" t="str">
        <f>name!E$9</f>
        <v>Caring, leisure and other service occupations</v>
      </c>
      <c r="B286" s="302">
        <v>0.49093796577577675</v>
      </c>
      <c r="C286" s="302">
        <v>0.60934118170134244</v>
      </c>
      <c r="D286" s="302">
        <v>0.64837268886459309</v>
      </c>
      <c r="E286" s="302">
        <f t="shared" si="126"/>
        <v>1.7486518363417123</v>
      </c>
      <c r="F286" s="303"/>
      <c r="G286" s="302">
        <v>0.54168925686491165</v>
      </c>
      <c r="H286" s="302">
        <v>0.50625788601282529</v>
      </c>
      <c r="I286" s="302">
        <v>0.72983000096344419</v>
      </c>
      <c r="J286" s="302">
        <f t="shared" ref="J286:J289" si="129">SUM(G286:I286)</f>
        <v>1.7777771438411811</v>
      </c>
      <c r="K286" s="303"/>
      <c r="L286" s="302">
        <v>0.72754889208236517</v>
      </c>
      <c r="M286" s="302">
        <v>0.70561375158589368</v>
      </c>
      <c r="N286" s="302">
        <v>1.3076871771357736</v>
      </c>
      <c r="O286" s="302">
        <f t="shared" si="128"/>
        <v>2.7408498208040326</v>
      </c>
    </row>
    <row r="287" spans="1:15" s="236" customFormat="1" x14ac:dyDescent="0.2">
      <c r="A287" s="237" t="str">
        <f>name!E$10</f>
        <v>Sales and customer service occupations</v>
      </c>
      <c r="B287" s="302">
        <v>1.0726314326667337</v>
      </c>
      <c r="C287" s="302">
        <v>0.6733347238260452</v>
      </c>
      <c r="D287" s="302">
        <v>0.44259326537501681</v>
      </c>
      <c r="E287" s="302">
        <f t="shared" si="126"/>
        <v>2.1885594218677955</v>
      </c>
      <c r="F287" s="303"/>
      <c r="G287" s="302">
        <v>1.1048339744170517</v>
      </c>
      <c r="H287" s="302">
        <v>0.91527088294358216</v>
      </c>
      <c r="I287" s="302">
        <v>0.3263505453729707</v>
      </c>
      <c r="J287" s="302">
        <f t="shared" si="129"/>
        <v>2.3464554027336044</v>
      </c>
      <c r="K287" s="303"/>
      <c r="L287" s="302">
        <v>1.1886067162200147</v>
      </c>
      <c r="M287" s="302">
        <v>1.1780086862285115</v>
      </c>
      <c r="N287" s="302">
        <v>0.34811588927513382</v>
      </c>
      <c r="O287" s="302">
        <f t="shared" si="128"/>
        <v>2.7147312917236603</v>
      </c>
    </row>
    <row r="288" spans="1:15" s="236" customFormat="1" x14ac:dyDescent="0.2">
      <c r="A288" s="237" t="str">
        <f>name!E$11</f>
        <v>Process, plant and machine operatives</v>
      </c>
      <c r="B288" s="302">
        <v>0.67123472502201564</v>
      </c>
      <c r="C288" s="302">
        <v>0.27335782895714716</v>
      </c>
      <c r="D288" s="302">
        <v>0.18832518458126934</v>
      </c>
      <c r="E288" s="302">
        <f t="shared" si="126"/>
        <v>1.1329177385604323</v>
      </c>
      <c r="F288" s="303"/>
      <c r="G288" s="302">
        <v>0.47572732801583945</v>
      </c>
      <c r="H288" s="302">
        <v>0.3097698800275514</v>
      </c>
      <c r="I288" s="302">
        <v>0.17330028966176153</v>
      </c>
      <c r="J288" s="302">
        <f t="shared" si="129"/>
        <v>0.95879749770515232</v>
      </c>
      <c r="K288" s="303"/>
      <c r="L288" s="302">
        <v>0.52974885290211982</v>
      </c>
      <c r="M288" s="302">
        <v>0.53274941039421353</v>
      </c>
      <c r="N288" s="302">
        <v>0.25220160343214632</v>
      </c>
      <c r="O288" s="302">
        <f t="shared" si="128"/>
        <v>1.3146998667284797</v>
      </c>
    </row>
    <row r="289" spans="1:15" s="236" customFormat="1" x14ac:dyDescent="0.2">
      <c r="A289" s="237" t="str">
        <f>name!E$12</f>
        <v>Elementary occupations</v>
      </c>
      <c r="B289" s="302">
        <v>1.1054834941681808</v>
      </c>
      <c r="C289" s="302">
        <v>0.62740862635252925</v>
      </c>
      <c r="D289" s="302">
        <v>0.41977251709803437</v>
      </c>
      <c r="E289" s="302">
        <f t="shared" si="126"/>
        <v>2.1526646376187442</v>
      </c>
      <c r="F289" s="303"/>
      <c r="G289" s="302">
        <v>0.89872307061725021</v>
      </c>
      <c r="H289" s="302">
        <v>0.71683263125345842</v>
      </c>
      <c r="I289" s="302">
        <v>0.3417018641115091</v>
      </c>
      <c r="J289" s="302">
        <f t="shared" si="129"/>
        <v>1.9572575659822178</v>
      </c>
      <c r="K289" s="303"/>
      <c r="L289" s="302">
        <v>0.90351621957098982</v>
      </c>
      <c r="M289" s="302">
        <v>0.78044561543070268</v>
      </c>
      <c r="N289" s="302">
        <v>0.62292840388378612</v>
      </c>
      <c r="O289" s="302">
        <f t="shared" si="128"/>
        <v>2.3068902388854786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36.624473420027662</v>
      </c>
      <c r="C291" s="311">
        <f t="shared" ref="C291:E291" si="130">SUM(C281:C289)</f>
        <v>10.216129851409818</v>
      </c>
      <c r="D291" s="311">
        <f t="shared" si="130"/>
        <v>15.684396728562573</v>
      </c>
      <c r="E291" s="311">
        <f t="shared" si="130"/>
        <v>62.525000000000048</v>
      </c>
      <c r="F291" s="311"/>
      <c r="G291" s="311">
        <f t="shared" ref="G291:J291" si="131">SUM(G281:G289)</f>
        <v>43.11010903409813</v>
      </c>
      <c r="H291" s="311">
        <f t="shared" si="131"/>
        <v>14.763542624477347</v>
      </c>
      <c r="I291" s="311">
        <f t="shared" si="131"/>
        <v>14.591348341424498</v>
      </c>
      <c r="J291" s="311">
        <f t="shared" si="131"/>
        <v>72.464999999999961</v>
      </c>
      <c r="K291" s="311"/>
      <c r="L291" s="311">
        <f t="shared" ref="L291:O291" si="132">SUM(L281:L289)</f>
        <v>46.86736185629173</v>
      </c>
      <c r="M291" s="311">
        <f t="shared" si="132"/>
        <v>17.202567532746219</v>
      </c>
      <c r="N291" s="311">
        <f t="shared" si="132"/>
        <v>17.056070610961957</v>
      </c>
      <c r="O291" s="311">
        <f t="shared" si="132"/>
        <v>81.125999999999891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3.3530485512432504</v>
      </c>
      <c r="C298" s="302">
        <v>0.55555940547365024</v>
      </c>
      <c r="D298" s="302">
        <v>1.0886521392593331</v>
      </c>
      <c r="E298" s="302">
        <f>SUM(B298:D298)</f>
        <v>4.9972600959762339</v>
      </c>
      <c r="F298" s="303"/>
      <c r="G298" s="302">
        <v>3.6254587992057985</v>
      </c>
      <c r="H298" s="302">
        <v>0.72034213950782866</v>
      </c>
      <c r="I298" s="302">
        <v>1.5731084468039611</v>
      </c>
      <c r="J298" s="302">
        <f>SUM(G298:I298)</f>
        <v>5.9189093855175887</v>
      </c>
      <c r="K298" s="303"/>
      <c r="L298" s="302">
        <v>4.5731331871353884</v>
      </c>
      <c r="M298" s="302">
        <v>0.88805533523039049</v>
      </c>
      <c r="N298" s="302">
        <v>1.8641311088333099</v>
      </c>
      <c r="O298" s="302">
        <f>SUM(L298:N298)</f>
        <v>7.3253196311990889</v>
      </c>
    </row>
    <row r="299" spans="1:15" s="236" customFormat="1" x14ac:dyDescent="0.2">
      <c r="A299" s="237" t="str">
        <f>name!E$5</f>
        <v>Professional occupations</v>
      </c>
      <c r="B299" s="302">
        <v>3.5828385593738714</v>
      </c>
      <c r="C299" s="302">
        <v>1.006464285961391</v>
      </c>
      <c r="D299" s="302">
        <v>0.76614418718801569</v>
      </c>
      <c r="E299" s="302">
        <f t="shared" ref="E299:E306" si="133">SUM(B299:D299)</f>
        <v>5.3554470325232781</v>
      </c>
      <c r="F299" s="303"/>
      <c r="G299" s="302">
        <v>4.4529112004467226</v>
      </c>
      <c r="H299" s="302">
        <v>1.2485740992334031</v>
      </c>
      <c r="I299" s="302">
        <v>1.0359119265153527</v>
      </c>
      <c r="J299" s="302">
        <f t="shared" ref="J299:J301" si="134">SUM(G299:I299)</f>
        <v>6.7373972261954789</v>
      </c>
      <c r="K299" s="303"/>
      <c r="L299" s="302">
        <v>6.2558402539338376</v>
      </c>
      <c r="M299" s="302">
        <v>1.6851170291056301</v>
      </c>
      <c r="N299" s="302">
        <v>0.93040427684022542</v>
      </c>
      <c r="O299" s="302">
        <f t="shared" ref="O299:O306" si="135">SUM(L299:N299)</f>
        <v>8.8713615598796931</v>
      </c>
    </row>
    <row r="300" spans="1:15" s="236" customFormat="1" x14ac:dyDescent="0.2">
      <c r="A300" s="237" t="str">
        <f>name!E$6</f>
        <v>Associate professional occupations</v>
      </c>
      <c r="B300" s="302">
        <v>4.1469423553164804</v>
      </c>
      <c r="C300" s="302">
        <v>1.199134825398537</v>
      </c>
      <c r="D300" s="302">
        <v>1.9932241775128123</v>
      </c>
      <c r="E300" s="302">
        <f t="shared" si="133"/>
        <v>7.3393013582278295</v>
      </c>
      <c r="F300" s="303"/>
      <c r="G300" s="302">
        <v>4.6496541108604985</v>
      </c>
      <c r="H300" s="302">
        <v>1.31073568479363</v>
      </c>
      <c r="I300" s="302">
        <v>2.648587369443395</v>
      </c>
      <c r="J300" s="302">
        <f t="shared" si="134"/>
        <v>8.6089771650975244</v>
      </c>
      <c r="K300" s="303"/>
      <c r="L300" s="302">
        <v>5.2164233597028868</v>
      </c>
      <c r="M300" s="302">
        <v>1.621065522475174</v>
      </c>
      <c r="N300" s="302">
        <v>2.8001921297446075</v>
      </c>
      <c r="O300" s="302">
        <f t="shared" si="135"/>
        <v>9.6376810119226679</v>
      </c>
    </row>
    <row r="301" spans="1:15" s="236" customFormat="1" x14ac:dyDescent="0.2">
      <c r="A301" s="237" t="str">
        <f>name!E$7</f>
        <v>Administrative and secretarial occupations</v>
      </c>
      <c r="B301" s="302">
        <v>2.8387659231429181</v>
      </c>
      <c r="C301" s="302">
        <v>2.8843153271284701</v>
      </c>
      <c r="D301" s="302">
        <v>0.54154539040661998</v>
      </c>
      <c r="E301" s="302">
        <f t="shared" si="133"/>
        <v>6.2646266406780082</v>
      </c>
      <c r="F301" s="303"/>
      <c r="G301" s="302">
        <v>2.8211357253003495</v>
      </c>
      <c r="H301" s="302">
        <v>2.7752779169096988</v>
      </c>
      <c r="I301" s="302">
        <v>0.67806184751633347</v>
      </c>
      <c r="J301" s="302">
        <f t="shared" si="134"/>
        <v>6.2744754897263819</v>
      </c>
      <c r="K301" s="303"/>
      <c r="L301" s="302">
        <v>2.5374258239537806</v>
      </c>
      <c r="M301" s="302">
        <v>3.2453207693466375</v>
      </c>
      <c r="N301" s="302">
        <v>0.77201084892017602</v>
      </c>
      <c r="O301" s="302">
        <f t="shared" si="135"/>
        <v>6.5547574422205939</v>
      </c>
    </row>
    <row r="302" spans="1:15" s="236" customFormat="1" x14ac:dyDescent="0.2">
      <c r="A302" s="237" t="str">
        <f>name!E$8</f>
        <v>Skilled trades occupations</v>
      </c>
      <c r="B302" s="302">
        <v>1.444839511846566</v>
      </c>
      <c r="C302" s="302">
        <v>0.32762292756320321</v>
      </c>
      <c r="D302" s="302">
        <v>0.77435030365146607</v>
      </c>
      <c r="E302" s="302">
        <f t="shared" si="133"/>
        <v>2.5468127430612353</v>
      </c>
      <c r="F302" s="303"/>
      <c r="G302" s="302">
        <v>1.1093903114241543</v>
      </c>
      <c r="H302" s="302">
        <v>0.20155188103673521</v>
      </c>
      <c r="I302" s="302">
        <v>0.85393991359771348</v>
      </c>
      <c r="J302" s="302">
        <f>SUM(G302:I302)</f>
        <v>2.1648821060586032</v>
      </c>
      <c r="K302" s="303"/>
      <c r="L302" s="302">
        <v>1.2205816980837365</v>
      </c>
      <c r="M302" s="302">
        <v>0.29997448287502598</v>
      </c>
      <c r="N302" s="302">
        <v>0.92507724150436088</v>
      </c>
      <c r="O302" s="302">
        <f t="shared" si="135"/>
        <v>2.4456334224631231</v>
      </c>
    </row>
    <row r="303" spans="1:15" s="236" customFormat="1" x14ac:dyDescent="0.2">
      <c r="A303" s="237" t="str">
        <f>name!E$9</f>
        <v>Caring, leisure and other service occupations</v>
      </c>
      <c r="B303" s="302">
        <v>1.8889947882234264</v>
      </c>
      <c r="C303" s="302">
        <v>2.0846990995988652</v>
      </c>
      <c r="D303" s="302">
        <v>0.81101280986921165</v>
      </c>
      <c r="E303" s="302">
        <f t="shared" si="133"/>
        <v>4.7847066976915036</v>
      </c>
      <c r="F303" s="303"/>
      <c r="G303" s="302">
        <v>1.8985955558613004</v>
      </c>
      <c r="H303" s="302">
        <v>1.8489135199680022</v>
      </c>
      <c r="I303" s="302">
        <v>1.1967665035502675</v>
      </c>
      <c r="J303" s="302">
        <f t="shared" ref="J303:J306" si="136">SUM(G303:I303)</f>
        <v>4.9442755793795703</v>
      </c>
      <c r="K303" s="303"/>
      <c r="L303" s="302">
        <v>2.500473312621204</v>
      </c>
      <c r="M303" s="302">
        <v>2.1539727587731234</v>
      </c>
      <c r="N303" s="302">
        <v>1.4651266086268846</v>
      </c>
      <c r="O303" s="302">
        <f t="shared" si="135"/>
        <v>6.1195726800212116</v>
      </c>
    </row>
    <row r="304" spans="1:15" s="236" customFormat="1" x14ac:dyDescent="0.2">
      <c r="A304" s="237" t="str">
        <f>name!E$10</f>
        <v>Sales and customer service occupations</v>
      </c>
      <c r="B304" s="302">
        <v>1.5207379715274707</v>
      </c>
      <c r="C304" s="302">
        <v>1.450355408135489</v>
      </c>
      <c r="D304" s="302">
        <v>0.38372497248147974</v>
      </c>
      <c r="E304" s="302">
        <f t="shared" si="133"/>
        <v>3.3548183521444392</v>
      </c>
      <c r="F304" s="303"/>
      <c r="G304" s="302">
        <v>1.4614212048897988</v>
      </c>
      <c r="H304" s="302">
        <v>1.3303207622799251</v>
      </c>
      <c r="I304" s="302">
        <v>0.39412648521639299</v>
      </c>
      <c r="J304" s="302">
        <f t="shared" si="136"/>
        <v>3.1858684523861167</v>
      </c>
      <c r="K304" s="303"/>
      <c r="L304" s="302">
        <v>1.7957776873733995</v>
      </c>
      <c r="M304" s="302">
        <v>2.0865964084389534</v>
      </c>
      <c r="N304" s="302">
        <v>0.3679636716575726</v>
      </c>
      <c r="O304" s="302">
        <f t="shared" si="135"/>
        <v>4.2503377674699259</v>
      </c>
    </row>
    <row r="305" spans="1:15" s="236" customFormat="1" x14ac:dyDescent="0.2">
      <c r="A305" s="237" t="str">
        <f>name!E$11</f>
        <v>Process, plant and machine operatives</v>
      </c>
      <c r="B305" s="302">
        <v>2.0817444661115325</v>
      </c>
      <c r="C305" s="302">
        <v>0.73934051950793811</v>
      </c>
      <c r="D305" s="302">
        <v>0.15369130461680222</v>
      </c>
      <c r="E305" s="302">
        <f t="shared" si="133"/>
        <v>2.9747762902362727</v>
      </c>
      <c r="F305" s="303"/>
      <c r="G305" s="302">
        <v>1.5932968873911635</v>
      </c>
      <c r="H305" s="302">
        <v>0.59478137736319503</v>
      </c>
      <c r="I305" s="302">
        <v>0.2304046142821928</v>
      </c>
      <c r="J305" s="302">
        <f t="shared" si="136"/>
        <v>2.4184828790365511</v>
      </c>
      <c r="K305" s="303"/>
      <c r="L305" s="302">
        <v>1.914217344975446</v>
      </c>
      <c r="M305" s="302">
        <v>0.89155370068835171</v>
      </c>
      <c r="N305" s="302">
        <v>0.28974168990751459</v>
      </c>
      <c r="O305" s="302">
        <f t="shared" si="135"/>
        <v>3.0955127355713121</v>
      </c>
    </row>
    <row r="306" spans="1:15" s="236" customFormat="1" x14ac:dyDescent="0.2">
      <c r="A306" s="237" t="str">
        <f>name!E$12</f>
        <v>Elementary occupations</v>
      </c>
      <c r="B306" s="302">
        <v>8.513979262631489</v>
      </c>
      <c r="C306" s="302">
        <v>7.7666121649495219</v>
      </c>
      <c r="D306" s="302">
        <v>2.1776593618801745</v>
      </c>
      <c r="E306" s="302">
        <f t="shared" si="133"/>
        <v>18.458250789461186</v>
      </c>
      <c r="F306" s="303"/>
      <c r="G306" s="302">
        <v>7.0714365509087651</v>
      </c>
      <c r="H306" s="302">
        <v>5.4508228303747686</v>
      </c>
      <c r="I306" s="302">
        <v>2.3404723353185979</v>
      </c>
      <c r="J306" s="302">
        <f t="shared" si="136"/>
        <v>14.862731716602131</v>
      </c>
      <c r="K306" s="303"/>
      <c r="L306" s="302">
        <v>8.5248439583089937</v>
      </c>
      <c r="M306" s="302">
        <v>4.8090718396880545</v>
      </c>
      <c r="N306" s="302">
        <v>3.4469079512552803</v>
      </c>
      <c r="O306" s="302">
        <f t="shared" si="135"/>
        <v>16.780823749252328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29.371891389417009</v>
      </c>
      <c r="C308" s="311">
        <f t="shared" ref="C308:E308" si="137">SUM(C298:C306)</f>
        <v>18.014103963717062</v>
      </c>
      <c r="D308" s="311">
        <f t="shared" si="137"/>
        <v>8.6900046468659156</v>
      </c>
      <c r="E308" s="311">
        <f t="shared" si="137"/>
        <v>56.075999999999979</v>
      </c>
      <c r="F308" s="311"/>
      <c r="G308" s="311">
        <f t="shared" ref="G308:J308" si="138">SUM(G298:G306)</f>
        <v>28.683300346288551</v>
      </c>
      <c r="H308" s="311">
        <f t="shared" si="138"/>
        <v>15.481320211467185</v>
      </c>
      <c r="I308" s="311">
        <f t="shared" si="138"/>
        <v>10.951379442244207</v>
      </c>
      <c r="J308" s="311">
        <f t="shared" si="138"/>
        <v>55.115999999999943</v>
      </c>
      <c r="K308" s="311"/>
      <c r="L308" s="311">
        <f t="shared" ref="L308:O308" si="139">SUM(L298:L306)</f>
        <v>34.538716626088672</v>
      </c>
      <c r="M308" s="311">
        <f t="shared" si="139"/>
        <v>17.680727846621341</v>
      </c>
      <c r="N308" s="311">
        <f t="shared" si="139"/>
        <v>12.861555527289932</v>
      </c>
      <c r="O308" s="311">
        <f t="shared" si="139"/>
        <v>65.080999999999946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2.7059665866904945</v>
      </c>
      <c r="C315" s="302">
        <v>0.68582957802602373</v>
      </c>
      <c r="D315" s="302">
        <v>0.27268353551317115</v>
      </c>
      <c r="E315" s="302">
        <f>SUM(B315:D315)</f>
        <v>3.6644797002296894</v>
      </c>
      <c r="F315" s="303"/>
      <c r="G315" s="302">
        <v>3.4366485305541241</v>
      </c>
      <c r="H315" s="302">
        <v>1.0666028162627781</v>
      </c>
      <c r="I315" s="302">
        <v>0.41301978057104727</v>
      </c>
      <c r="J315" s="302">
        <f>SUM(G315:I315)</f>
        <v>4.9162711273879491</v>
      </c>
      <c r="K315" s="303"/>
      <c r="L315" s="302">
        <v>3.3668183549600577</v>
      </c>
      <c r="M315" s="302">
        <v>1.2602374348064709</v>
      </c>
      <c r="N315" s="302">
        <v>0.46735186056476813</v>
      </c>
      <c r="O315" s="302">
        <f>SUM(L315:N315)</f>
        <v>5.0944076503312958</v>
      </c>
    </row>
    <row r="316" spans="1:15" s="236" customFormat="1" x14ac:dyDescent="0.2">
      <c r="A316" s="237" t="str">
        <f>name!E$5</f>
        <v>Professional occupations</v>
      </c>
      <c r="B316" s="302">
        <v>6.483899345228096</v>
      </c>
      <c r="C316" s="302">
        <v>2.0604066425843208</v>
      </c>
      <c r="D316" s="302">
        <v>0.839509373995728</v>
      </c>
      <c r="E316" s="302">
        <f t="shared" ref="E316:E323" si="140">SUM(B316:D316)</f>
        <v>9.3838153618081446</v>
      </c>
      <c r="F316" s="303"/>
      <c r="G316" s="302">
        <v>9.4513571783659671</v>
      </c>
      <c r="H316" s="302">
        <v>3.0067411891178621</v>
      </c>
      <c r="I316" s="302">
        <v>1.1523490241919081</v>
      </c>
      <c r="J316" s="302">
        <f t="shared" ref="J316:J318" si="141">SUM(G316:I316)</f>
        <v>13.610447391675738</v>
      </c>
      <c r="K316" s="303"/>
      <c r="L316" s="302">
        <v>10.677159492664433</v>
      </c>
      <c r="M316" s="302">
        <v>3.8985703932359805</v>
      </c>
      <c r="N316" s="302">
        <v>0.95561499985846954</v>
      </c>
      <c r="O316" s="302">
        <f t="shared" ref="O316:O323" si="142">SUM(L316:N316)</f>
        <v>15.531344885758884</v>
      </c>
    </row>
    <row r="317" spans="1:15" s="236" customFormat="1" x14ac:dyDescent="0.2">
      <c r="A317" s="237" t="str">
        <f>name!E$6</f>
        <v>Associate professional occupations</v>
      </c>
      <c r="B317" s="302">
        <v>7.703047575492044</v>
      </c>
      <c r="C317" s="302">
        <v>2.1908458939132287</v>
      </c>
      <c r="D317" s="302">
        <v>0.45670860380354611</v>
      </c>
      <c r="E317" s="302">
        <f t="shared" si="140"/>
        <v>10.350602073208819</v>
      </c>
      <c r="F317" s="303"/>
      <c r="G317" s="302">
        <v>10.073889713361206</v>
      </c>
      <c r="H317" s="302">
        <v>2.700024607276112</v>
      </c>
      <c r="I317" s="302">
        <v>0.48164425642474623</v>
      </c>
      <c r="J317" s="302">
        <f t="shared" si="141"/>
        <v>13.255558577062063</v>
      </c>
      <c r="K317" s="303"/>
      <c r="L317" s="302">
        <v>10.507732804059366</v>
      </c>
      <c r="M317" s="302">
        <v>3.1243351983335286</v>
      </c>
      <c r="N317" s="302">
        <v>0.42522017752928554</v>
      </c>
      <c r="O317" s="302">
        <f t="shared" si="142"/>
        <v>14.05728817992218</v>
      </c>
    </row>
    <row r="318" spans="1:15" s="236" customFormat="1" x14ac:dyDescent="0.2">
      <c r="A318" s="237" t="str">
        <f>name!E$7</f>
        <v>Administrative and secretarial occupations</v>
      </c>
      <c r="B318" s="302">
        <v>4.7411858358704295</v>
      </c>
      <c r="C318" s="302">
        <v>5.2915231301113215</v>
      </c>
      <c r="D318" s="302">
        <v>0.15136357974575004</v>
      </c>
      <c r="E318" s="302">
        <f t="shared" si="140"/>
        <v>10.184072545727501</v>
      </c>
      <c r="F318" s="303"/>
      <c r="G318" s="302">
        <v>5.288236964209279</v>
      </c>
      <c r="H318" s="302">
        <v>5.5099394426647832</v>
      </c>
      <c r="I318" s="302">
        <v>0.14554425264255993</v>
      </c>
      <c r="J318" s="302">
        <f t="shared" si="141"/>
        <v>10.943720659516623</v>
      </c>
      <c r="K318" s="303"/>
      <c r="L318" s="302">
        <v>3.1157415989181607</v>
      </c>
      <c r="M318" s="302">
        <v>4.4440773614850526</v>
      </c>
      <c r="N318" s="302">
        <v>0.11877721456899482</v>
      </c>
      <c r="O318" s="302">
        <f t="shared" si="142"/>
        <v>7.678596174972208</v>
      </c>
    </row>
    <row r="319" spans="1:15" s="236" customFormat="1" x14ac:dyDescent="0.2">
      <c r="A319" s="237" t="str">
        <f>name!E$8</f>
        <v>Skilled trades occupations</v>
      </c>
      <c r="B319" s="302">
        <v>0.68865142156672099</v>
      </c>
      <c r="C319" s="302">
        <v>7.7584167140811247E-2</v>
      </c>
      <c r="D319" s="302">
        <v>0.18531129287410575</v>
      </c>
      <c r="E319" s="302">
        <f t="shared" si="140"/>
        <v>0.95154688158163803</v>
      </c>
      <c r="F319" s="303"/>
      <c r="G319" s="302">
        <v>0.62882649031315407</v>
      </c>
      <c r="H319" s="302">
        <v>7.1819225142937482E-2</v>
      </c>
      <c r="I319" s="302">
        <v>0.20412391563379861</v>
      </c>
      <c r="J319" s="302">
        <f>SUM(G319:I319)</f>
        <v>0.90476963108989017</v>
      </c>
      <c r="K319" s="303"/>
      <c r="L319" s="302">
        <v>0.6221180823310265</v>
      </c>
      <c r="M319" s="302">
        <v>0.16122948939383872</v>
      </c>
      <c r="N319" s="302">
        <v>0.2353966544453181</v>
      </c>
      <c r="O319" s="302">
        <f t="shared" si="142"/>
        <v>1.0187442261701833</v>
      </c>
    </row>
    <row r="320" spans="1:15" s="236" customFormat="1" x14ac:dyDescent="0.2">
      <c r="A320" s="237" t="str">
        <f>name!E$9</f>
        <v>Caring, leisure and other service occupations</v>
      </c>
      <c r="B320" s="302">
        <v>1.0296195143197768</v>
      </c>
      <c r="C320" s="302">
        <v>1.250701990850845</v>
      </c>
      <c r="D320" s="302">
        <v>0.1572122893479137</v>
      </c>
      <c r="E320" s="302">
        <f t="shared" si="140"/>
        <v>2.4375337945185351</v>
      </c>
      <c r="F320" s="303"/>
      <c r="G320" s="302">
        <v>1.1583367418460875</v>
      </c>
      <c r="H320" s="302">
        <v>1.3460925395649632</v>
      </c>
      <c r="I320" s="302">
        <v>0.19230540943536037</v>
      </c>
      <c r="J320" s="302">
        <f t="shared" ref="J320:J323" si="143">SUM(G320:I320)</f>
        <v>2.6967346908464114</v>
      </c>
      <c r="K320" s="303"/>
      <c r="L320" s="302">
        <v>1.2673905132931473</v>
      </c>
      <c r="M320" s="302">
        <v>1.4662036046482978</v>
      </c>
      <c r="N320" s="302">
        <v>0.18559987626728333</v>
      </c>
      <c r="O320" s="302">
        <f t="shared" si="142"/>
        <v>2.9191939942087286</v>
      </c>
    </row>
    <row r="321" spans="1:15" s="236" customFormat="1" x14ac:dyDescent="0.2">
      <c r="A321" s="237" t="str">
        <f>name!E$10</f>
        <v>Sales and customer service occupations</v>
      </c>
      <c r="B321" s="302">
        <v>0.49199417488211816</v>
      </c>
      <c r="C321" s="302">
        <v>0.50114811774315293</v>
      </c>
      <c r="D321" s="302">
        <v>5.3943597788386352E-2</v>
      </c>
      <c r="E321" s="302">
        <f t="shared" si="140"/>
        <v>1.0470858904136575</v>
      </c>
      <c r="F321" s="303"/>
      <c r="G321" s="302">
        <v>0.55429529065404426</v>
      </c>
      <c r="H321" s="302">
        <v>0.56964287668257529</v>
      </c>
      <c r="I321" s="302">
        <v>6.8303908940721053E-2</v>
      </c>
      <c r="J321" s="302">
        <f t="shared" si="143"/>
        <v>1.1922420762773407</v>
      </c>
      <c r="K321" s="303"/>
      <c r="L321" s="302">
        <v>0.57565071313564042</v>
      </c>
      <c r="M321" s="302">
        <v>0.73000161812144715</v>
      </c>
      <c r="N321" s="302">
        <v>7.2823705596427896E-2</v>
      </c>
      <c r="O321" s="302">
        <f t="shared" si="142"/>
        <v>1.3784760368535154</v>
      </c>
    </row>
    <row r="322" spans="1:15" s="236" customFormat="1" x14ac:dyDescent="0.2">
      <c r="A322" s="237" t="str">
        <f>name!E$11</f>
        <v>Process, plant and machine operatives</v>
      </c>
      <c r="B322" s="302">
        <v>0.48196336831362441</v>
      </c>
      <c r="C322" s="302">
        <v>0.20230507836759751</v>
      </c>
      <c r="D322" s="302">
        <v>2.4896697971832173E-2</v>
      </c>
      <c r="E322" s="302">
        <f t="shared" si="140"/>
        <v>0.70916514465305402</v>
      </c>
      <c r="F322" s="303"/>
      <c r="G322" s="302">
        <v>0.41729878664767356</v>
      </c>
      <c r="H322" s="302">
        <v>0.17737740378301137</v>
      </c>
      <c r="I322" s="302">
        <v>5.4764064902857727E-2</v>
      </c>
      <c r="J322" s="302">
        <f t="shared" si="143"/>
        <v>0.64944025533354266</v>
      </c>
      <c r="K322" s="303"/>
      <c r="L322" s="302">
        <v>0.42743797307570841</v>
      </c>
      <c r="M322" s="302">
        <v>0.24161272784647567</v>
      </c>
      <c r="N322" s="302">
        <v>0.10339133953207121</v>
      </c>
      <c r="O322" s="302">
        <f t="shared" si="142"/>
        <v>0.77244204045425535</v>
      </c>
    </row>
    <row r="323" spans="1:15" s="236" customFormat="1" x14ac:dyDescent="0.2">
      <c r="A323" s="237" t="str">
        <f>name!E$12</f>
        <v>Elementary occupations</v>
      </c>
      <c r="B323" s="302">
        <v>0.76715073646341847</v>
      </c>
      <c r="C323" s="302">
        <v>0.7682029933819452</v>
      </c>
      <c r="D323" s="302">
        <v>3.2344878013546331E-2</v>
      </c>
      <c r="E323" s="302">
        <f t="shared" si="140"/>
        <v>1.5676986078589099</v>
      </c>
      <c r="F323" s="303"/>
      <c r="G323" s="302">
        <v>0.69717885567870397</v>
      </c>
      <c r="H323" s="302">
        <v>0.64311907707269189</v>
      </c>
      <c r="I323" s="302">
        <v>0.26151765805905358</v>
      </c>
      <c r="J323" s="302">
        <f t="shared" si="143"/>
        <v>1.6018155908104492</v>
      </c>
      <c r="K323" s="303"/>
      <c r="L323" s="302">
        <v>0.59357911136993791</v>
      </c>
      <c r="M323" s="302">
        <v>0.538823845334925</v>
      </c>
      <c r="N323" s="302">
        <v>0.4931038546237978</v>
      </c>
      <c r="O323" s="302">
        <f t="shared" si="142"/>
        <v>1.6255068113286606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25.093478558826721</v>
      </c>
      <c r="C325" s="311">
        <f t="shared" ref="C325:E325" si="144">SUM(C315:C323)</f>
        <v>13.028547592119246</v>
      </c>
      <c r="D325" s="311">
        <f t="shared" si="144"/>
        <v>2.1739738490539797</v>
      </c>
      <c r="E325" s="311">
        <f t="shared" si="144"/>
        <v>40.295999999999943</v>
      </c>
      <c r="F325" s="311"/>
      <c r="G325" s="311">
        <f t="shared" ref="G325:J325" si="145">SUM(G315:G323)</f>
        <v>31.706068551630239</v>
      </c>
      <c r="H325" s="311">
        <f t="shared" si="145"/>
        <v>15.091359177567716</v>
      </c>
      <c r="I325" s="311">
        <f t="shared" si="145"/>
        <v>2.9735722708020527</v>
      </c>
      <c r="J325" s="311">
        <f t="shared" si="145"/>
        <v>49.771000000000001</v>
      </c>
      <c r="K325" s="311"/>
      <c r="L325" s="311">
        <f t="shared" ref="L325:O325" si="146">SUM(L315:L323)</f>
        <v>31.153628643807476</v>
      </c>
      <c r="M325" s="311">
        <f t="shared" si="146"/>
        <v>15.865091673206019</v>
      </c>
      <c r="N325" s="311">
        <f t="shared" si="146"/>
        <v>3.0572796829864162</v>
      </c>
      <c r="O325" s="311">
        <f t="shared" si="146"/>
        <v>50.075999999999908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0.7126122361145516</v>
      </c>
      <c r="C332" s="302">
        <v>0.37437859297547083</v>
      </c>
      <c r="D332" s="302">
        <v>0.35606723254798384</v>
      </c>
      <c r="E332" s="302">
        <f>SUM(B332:D332)</f>
        <v>1.4430580616380064</v>
      </c>
      <c r="F332" s="303"/>
      <c r="G332" s="302">
        <v>0.7246056454904638</v>
      </c>
      <c r="H332" s="302">
        <v>0.50919674983036844</v>
      </c>
      <c r="I332" s="302">
        <v>0.31966783266598858</v>
      </c>
      <c r="J332" s="302">
        <f>SUM(G332:I332)</f>
        <v>1.5534702279868209</v>
      </c>
      <c r="K332" s="303"/>
      <c r="L332" s="302">
        <v>0.77978707002971714</v>
      </c>
      <c r="M332" s="302">
        <v>0.63032708406849769</v>
      </c>
      <c r="N332" s="302">
        <v>0.33941218500927867</v>
      </c>
      <c r="O332" s="302">
        <f>SUM(L332:N332)</f>
        <v>1.7495263391074933</v>
      </c>
    </row>
    <row r="333" spans="1:15" s="236" customFormat="1" x14ac:dyDescent="0.2">
      <c r="A333" s="237" t="str">
        <f>name!E$5</f>
        <v>Professional occupations</v>
      </c>
      <c r="B333" s="302">
        <v>15.960820468750615</v>
      </c>
      <c r="C333" s="302">
        <v>10.709874770089508</v>
      </c>
      <c r="D333" s="302">
        <v>2.7188248439330502</v>
      </c>
      <c r="E333" s="302">
        <f t="shared" ref="E333:E340" si="147">SUM(B333:D333)</f>
        <v>29.389520082773174</v>
      </c>
      <c r="F333" s="303"/>
      <c r="G333" s="302">
        <v>17.357657383287616</v>
      </c>
      <c r="H333" s="302">
        <v>12.324580208870067</v>
      </c>
      <c r="I333" s="302">
        <v>2.9767344225389416</v>
      </c>
      <c r="J333" s="302">
        <f t="shared" ref="J333:J335" si="148">SUM(G333:I333)</f>
        <v>32.658972014696623</v>
      </c>
      <c r="K333" s="303"/>
      <c r="L333" s="302">
        <v>19.486255077188765</v>
      </c>
      <c r="M333" s="302">
        <v>15.670294767313397</v>
      </c>
      <c r="N333" s="302">
        <v>3.2172607188455626</v>
      </c>
      <c r="O333" s="302">
        <f t="shared" ref="O333:O340" si="149">SUM(L333:N333)</f>
        <v>38.373810563347732</v>
      </c>
    </row>
    <row r="334" spans="1:15" s="236" customFormat="1" x14ac:dyDescent="0.2">
      <c r="A334" s="237" t="str">
        <f>name!E$6</f>
        <v>Associate professional occupations</v>
      </c>
      <c r="B334" s="302">
        <v>1.532224939111307</v>
      </c>
      <c r="C334" s="302">
        <v>1.9840666976007044</v>
      </c>
      <c r="D334" s="302">
        <v>1.1477807535569842</v>
      </c>
      <c r="E334" s="302">
        <f t="shared" si="147"/>
        <v>4.6640723902689958</v>
      </c>
      <c r="F334" s="303"/>
      <c r="G334" s="302">
        <v>1.6558545728915901</v>
      </c>
      <c r="H334" s="302">
        <v>2.2811305239742223</v>
      </c>
      <c r="I334" s="302">
        <v>0.87189164406425479</v>
      </c>
      <c r="J334" s="302">
        <f t="shared" si="148"/>
        <v>4.8088767409300672</v>
      </c>
      <c r="K334" s="303"/>
      <c r="L334" s="302">
        <v>1.5659636808510382</v>
      </c>
      <c r="M334" s="302">
        <v>2.3847129529833588</v>
      </c>
      <c r="N334" s="302">
        <v>0.93172687744240468</v>
      </c>
      <c r="O334" s="302">
        <f t="shared" si="149"/>
        <v>4.8824035112768014</v>
      </c>
    </row>
    <row r="335" spans="1:15" s="236" customFormat="1" x14ac:dyDescent="0.2">
      <c r="A335" s="237" t="str">
        <f>name!E$7</f>
        <v>Administrative and secretarial occupations</v>
      </c>
      <c r="B335" s="302">
        <v>0.86788656954572097</v>
      </c>
      <c r="C335" s="302">
        <v>1.9968648950570238</v>
      </c>
      <c r="D335" s="302">
        <v>0.12299106705266806</v>
      </c>
      <c r="E335" s="302">
        <f t="shared" si="147"/>
        <v>2.9877425316554129</v>
      </c>
      <c r="F335" s="303"/>
      <c r="G335" s="302">
        <v>0.78127707392829759</v>
      </c>
      <c r="H335" s="302">
        <v>1.8556128764197557</v>
      </c>
      <c r="I335" s="302">
        <v>0.10834967435136139</v>
      </c>
      <c r="J335" s="302">
        <f t="shared" si="148"/>
        <v>2.7452396246994146</v>
      </c>
      <c r="K335" s="303"/>
      <c r="L335" s="302">
        <v>0.45360815586195896</v>
      </c>
      <c r="M335" s="302">
        <v>0.82088042162234143</v>
      </c>
      <c r="N335" s="302">
        <v>7.1955894689055125E-2</v>
      </c>
      <c r="O335" s="302">
        <f t="shared" si="149"/>
        <v>1.3464444721733555</v>
      </c>
    </row>
    <row r="336" spans="1:15" s="236" customFormat="1" x14ac:dyDescent="0.2">
      <c r="A336" s="237" t="str">
        <f>name!E$8</f>
        <v>Skilled trades occupations</v>
      </c>
      <c r="B336" s="302">
        <v>0.43479290836128914</v>
      </c>
      <c r="C336" s="302">
        <v>0.31352390601197078</v>
      </c>
      <c r="D336" s="302">
        <v>7.0684880240344194E-2</v>
      </c>
      <c r="E336" s="302">
        <f t="shared" si="147"/>
        <v>0.81900169461360406</v>
      </c>
      <c r="F336" s="303"/>
      <c r="G336" s="302">
        <v>0.31865578741748002</v>
      </c>
      <c r="H336" s="302">
        <v>0.22748585697169027</v>
      </c>
      <c r="I336" s="302">
        <v>5.6114462484012806E-2</v>
      </c>
      <c r="J336" s="302">
        <f>SUM(G336:I336)</f>
        <v>0.60225610687318309</v>
      </c>
      <c r="K336" s="303"/>
      <c r="L336" s="302">
        <v>0.23201318424539455</v>
      </c>
      <c r="M336" s="302">
        <v>0.12160506092521849</v>
      </c>
      <c r="N336" s="302">
        <v>0.10660579483765707</v>
      </c>
      <c r="O336" s="302">
        <f t="shared" si="149"/>
        <v>0.46022404000827011</v>
      </c>
    </row>
    <row r="337" spans="1:15" s="236" customFormat="1" x14ac:dyDescent="0.2">
      <c r="A337" s="237" t="str">
        <f>name!E$9</f>
        <v>Caring, leisure and other service occupations</v>
      </c>
      <c r="B337" s="302">
        <v>4.6135980143800781</v>
      </c>
      <c r="C337" s="302">
        <v>8.4596634619187121</v>
      </c>
      <c r="D337" s="302">
        <v>0.30390364426996619</v>
      </c>
      <c r="E337" s="302">
        <f t="shared" si="147"/>
        <v>13.377165120568755</v>
      </c>
      <c r="F337" s="303"/>
      <c r="G337" s="302">
        <v>4.4017048356969468</v>
      </c>
      <c r="H337" s="302">
        <v>8.3789144415770078</v>
      </c>
      <c r="I337" s="302">
        <v>0.34714982612360712</v>
      </c>
      <c r="J337" s="302">
        <f t="shared" ref="J337:J340" si="150">SUM(G337:I337)</f>
        <v>13.127769103397561</v>
      </c>
      <c r="K337" s="303"/>
      <c r="L337" s="302">
        <v>5.6534085325607313</v>
      </c>
      <c r="M337" s="302">
        <v>8.4375748051694028</v>
      </c>
      <c r="N337" s="302">
        <v>0.55767519321287118</v>
      </c>
      <c r="O337" s="302">
        <f t="shared" si="149"/>
        <v>14.648658530943004</v>
      </c>
    </row>
    <row r="338" spans="1:15" s="236" customFormat="1" x14ac:dyDescent="0.2">
      <c r="A338" s="237" t="str">
        <f>name!E$10</f>
        <v>Sales and customer service occupations</v>
      </c>
      <c r="B338" s="302">
        <v>9.3955351587011085E-2</v>
      </c>
      <c r="C338" s="302">
        <v>0.16309767556539664</v>
      </c>
      <c r="D338" s="302">
        <v>5.941442355903738E-2</v>
      </c>
      <c r="E338" s="302">
        <f t="shared" si="147"/>
        <v>0.31646745071144511</v>
      </c>
      <c r="F338" s="303"/>
      <c r="G338" s="302">
        <v>8.4524821188742549E-2</v>
      </c>
      <c r="H338" s="302">
        <v>0.15298946428414012</v>
      </c>
      <c r="I338" s="302">
        <v>3.5285481974792497E-2</v>
      </c>
      <c r="J338" s="302">
        <f t="shared" si="150"/>
        <v>0.27279976744767515</v>
      </c>
      <c r="K338" s="303"/>
      <c r="L338" s="302">
        <v>9.2489300149653703E-2</v>
      </c>
      <c r="M338" s="302">
        <v>0.13241472685162956</v>
      </c>
      <c r="N338" s="302">
        <v>4.117375231554804E-2</v>
      </c>
      <c r="O338" s="302">
        <f t="shared" si="149"/>
        <v>0.2660777793168313</v>
      </c>
    </row>
    <row r="339" spans="1:15" s="236" customFormat="1" x14ac:dyDescent="0.2">
      <c r="A339" s="237" t="str">
        <f>name!E$11</f>
        <v>Process, plant and machine operatives</v>
      </c>
      <c r="B339" s="302">
        <v>7.3638016877547591E-2</v>
      </c>
      <c r="C339" s="302">
        <v>0.14595502718403836</v>
      </c>
      <c r="D339" s="302">
        <v>0.7970962134872962</v>
      </c>
      <c r="E339" s="302">
        <f t="shared" si="147"/>
        <v>1.0166892575488822</v>
      </c>
      <c r="F339" s="303"/>
      <c r="G339" s="302">
        <v>5.3345051351091258E-2</v>
      </c>
      <c r="H339" s="302">
        <v>0.10672630243182314</v>
      </c>
      <c r="I339" s="302">
        <v>0.56448286403953907</v>
      </c>
      <c r="J339" s="302">
        <f t="shared" si="150"/>
        <v>0.72455421782245344</v>
      </c>
      <c r="K339" s="303"/>
      <c r="L339" s="302">
        <v>6.0289367887900201E-2</v>
      </c>
      <c r="M339" s="302">
        <v>0.12050423485436994</v>
      </c>
      <c r="N339" s="302">
        <v>0.62065094946935107</v>
      </c>
      <c r="O339" s="302">
        <f t="shared" si="149"/>
        <v>0.80144455221162114</v>
      </c>
    </row>
    <row r="340" spans="1:15" s="236" customFormat="1" x14ac:dyDescent="0.2">
      <c r="A340" s="237" t="str">
        <f>name!E$12</f>
        <v>Elementary occupations</v>
      </c>
      <c r="B340" s="302">
        <v>0.59796583737859632</v>
      </c>
      <c r="C340" s="302">
        <v>3.1404688749070586</v>
      </c>
      <c r="D340" s="302">
        <v>1.5848697936142637E-2</v>
      </c>
      <c r="E340" s="302">
        <f t="shared" si="147"/>
        <v>3.7542834102217979</v>
      </c>
      <c r="F340" s="303"/>
      <c r="G340" s="302">
        <v>0.49741229350896721</v>
      </c>
      <c r="H340" s="302">
        <v>2.3881997289941008</v>
      </c>
      <c r="I340" s="302">
        <v>6.4501736431294733E-3</v>
      </c>
      <c r="J340" s="302">
        <f t="shared" si="150"/>
        <v>2.8920621961461972</v>
      </c>
      <c r="K340" s="303"/>
      <c r="L340" s="302">
        <v>0.68188000564741325</v>
      </c>
      <c r="M340" s="302">
        <v>1.0160929884674845</v>
      </c>
      <c r="N340" s="302">
        <v>1.0437217499976215E-2</v>
      </c>
      <c r="O340" s="302">
        <f t="shared" si="149"/>
        <v>1.7084102116148741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24.887494342106713</v>
      </c>
      <c r="C342" s="311">
        <f t="shared" ref="C342:E342" si="151">SUM(C332:C340)</f>
        <v>27.287893901309882</v>
      </c>
      <c r="D342" s="311">
        <f t="shared" si="151"/>
        <v>5.592611756583473</v>
      </c>
      <c r="E342" s="311">
        <f t="shared" si="151"/>
        <v>57.768000000000072</v>
      </c>
      <c r="F342" s="311"/>
      <c r="G342" s="311">
        <f t="shared" ref="G342:J342" si="152">SUM(G332:G340)</f>
        <v>25.875037464761199</v>
      </c>
      <c r="H342" s="311">
        <f t="shared" si="152"/>
        <v>28.224836153353174</v>
      </c>
      <c r="I342" s="311">
        <f t="shared" si="152"/>
        <v>5.2861263818856266</v>
      </c>
      <c r="J342" s="311">
        <f t="shared" si="152"/>
        <v>59.385999999999996</v>
      </c>
      <c r="K342" s="311"/>
      <c r="L342" s="311">
        <f t="shared" ref="L342:O342" si="153">SUM(L332:L340)</f>
        <v>29.005694374422578</v>
      </c>
      <c r="M342" s="311">
        <f t="shared" si="153"/>
        <v>29.334407042255702</v>
      </c>
      <c r="N342" s="311">
        <f t="shared" si="153"/>
        <v>5.8968985833217049</v>
      </c>
      <c r="O342" s="311">
        <f t="shared" si="153"/>
        <v>64.236999999999966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2.1542369942292283</v>
      </c>
      <c r="C349" s="302">
        <v>1.0187864469552508</v>
      </c>
      <c r="D349" s="302">
        <v>0.62049765282590197</v>
      </c>
      <c r="E349" s="302">
        <f>SUM(B349:D349)</f>
        <v>3.793521094010381</v>
      </c>
      <c r="F349" s="303"/>
      <c r="G349" s="302">
        <v>2.1742648431893485</v>
      </c>
      <c r="H349" s="302">
        <v>1.2440240791358241</v>
      </c>
      <c r="I349" s="302">
        <v>0.75071962814094562</v>
      </c>
      <c r="J349" s="302">
        <f>SUM(G349:I349)</f>
        <v>4.1690085504661187</v>
      </c>
      <c r="K349" s="303"/>
      <c r="L349" s="302">
        <v>3.0017879630454574</v>
      </c>
      <c r="M349" s="302">
        <v>1.8064643337199013</v>
      </c>
      <c r="N349" s="302">
        <v>0.91864638016557187</v>
      </c>
      <c r="O349" s="302">
        <f>SUM(L349:N349)</f>
        <v>5.7268986769309302</v>
      </c>
    </row>
    <row r="350" spans="1:15" s="236" customFormat="1" x14ac:dyDescent="0.2">
      <c r="A350" s="237" t="str">
        <f>name!E$5</f>
        <v>Professional occupations</v>
      </c>
      <c r="B350" s="302">
        <v>14.716094452679691</v>
      </c>
      <c r="C350" s="302">
        <v>8.8841012268306301</v>
      </c>
      <c r="D350" s="302">
        <v>3.3397334173142812</v>
      </c>
      <c r="E350" s="302">
        <f t="shared" ref="E350:E357" si="154">SUM(B350:D350)</f>
        <v>26.939929096824603</v>
      </c>
      <c r="F350" s="303"/>
      <c r="G350" s="302">
        <v>16.008328660562054</v>
      </c>
      <c r="H350" s="302">
        <v>9.6499658292883463</v>
      </c>
      <c r="I350" s="302">
        <v>3.3017959049358434</v>
      </c>
      <c r="J350" s="302">
        <f t="shared" ref="J350:J352" si="155">SUM(G350:I350)</f>
        <v>28.960090394786242</v>
      </c>
      <c r="K350" s="303"/>
      <c r="L350" s="302">
        <v>22.99747897174047</v>
      </c>
      <c r="M350" s="302">
        <v>13.280685304142892</v>
      </c>
      <c r="N350" s="302">
        <v>4.2393692061055708</v>
      </c>
      <c r="O350" s="302">
        <f t="shared" ref="O350:O357" si="156">SUM(L350:N350)</f>
        <v>40.517533481988934</v>
      </c>
    </row>
    <row r="351" spans="1:15" s="236" customFormat="1" x14ac:dyDescent="0.2">
      <c r="A351" s="237" t="str">
        <f>name!E$6</f>
        <v>Associate professional occupations</v>
      </c>
      <c r="B351" s="302">
        <v>5.551659121181876</v>
      </c>
      <c r="C351" s="302">
        <v>4.6334763464910873</v>
      </c>
      <c r="D351" s="302">
        <v>1.5115750913565487</v>
      </c>
      <c r="E351" s="302">
        <f t="shared" si="154"/>
        <v>11.696710559029512</v>
      </c>
      <c r="F351" s="303"/>
      <c r="G351" s="302">
        <v>5.8588938526331056</v>
      </c>
      <c r="H351" s="302">
        <v>4.9552910618741324</v>
      </c>
      <c r="I351" s="302">
        <v>1.0733137700229374</v>
      </c>
      <c r="J351" s="302">
        <f t="shared" si="155"/>
        <v>11.887498684530174</v>
      </c>
      <c r="K351" s="303"/>
      <c r="L351" s="302">
        <v>7.4986285999508269</v>
      </c>
      <c r="M351" s="302">
        <v>5.9552250620602418</v>
      </c>
      <c r="N351" s="302">
        <v>1.5930369520131469</v>
      </c>
      <c r="O351" s="302">
        <f t="shared" si="156"/>
        <v>15.046890614024216</v>
      </c>
    </row>
    <row r="352" spans="1:15" s="236" customFormat="1" x14ac:dyDescent="0.2">
      <c r="A352" s="237" t="str">
        <f>name!E$7</f>
        <v>Administrative and secretarial occupations</v>
      </c>
      <c r="B352" s="302">
        <v>2.7038902000228004</v>
      </c>
      <c r="C352" s="302">
        <v>4.3161466360590293</v>
      </c>
      <c r="D352" s="302">
        <v>0.31225948951470944</v>
      </c>
      <c r="E352" s="302">
        <f t="shared" si="154"/>
        <v>7.3322963255965394</v>
      </c>
      <c r="F352" s="303"/>
      <c r="G352" s="302">
        <v>2.4260847299873527</v>
      </c>
      <c r="H352" s="302">
        <v>3.5776311160963221</v>
      </c>
      <c r="I352" s="302">
        <v>0.17695525401475837</v>
      </c>
      <c r="J352" s="302">
        <f t="shared" si="155"/>
        <v>6.1806711000984329</v>
      </c>
      <c r="K352" s="303"/>
      <c r="L352" s="302">
        <v>2.2483761877771347</v>
      </c>
      <c r="M352" s="302">
        <v>1.7855479994533834</v>
      </c>
      <c r="N352" s="302">
        <v>0.14246107441902545</v>
      </c>
      <c r="O352" s="302">
        <f t="shared" si="156"/>
        <v>4.1763852616495436</v>
      </c>
    </row>
    <row r="353" spans="1:15" s="236" customFormat="1" x14ac:dyDescent="0.2">
      <c r="A353" s="237" t="str">
        <f>name!E$8</f>
        <v>Skilled trades occupations</v>
      </c>
      <c r="B353" s="302">
        <v>0.38845136579106404</v>
      </c>
      <c r="C353" s="302">
        <v>0.51293752523598624</v>
      </c>
      <c r="D353" s="302">
        <v>0.24844209191041694</v>
      </c>
      <c r="E353" s="302">
        <f t="shared" si="154"/>
        <v>1.1498309829374671</v>
      </c>
      <c r="F353" s="303"/>
      <c r="G353" s="302">
        <v>0.27531201237460062</v>
      </c>
      <c r="H353" s="302">
        <v>0.33603507708468067</v>
      </c>
      <c r="I353" s="302">
        <v>0.26032026643249262</v>
      </c>
      <c r="J353" s="302">
        <f>SUM(G353:I353)</f>
        <v>0.87166735589177391</v>
      </c>
      <c r="K353" s="303"/>
      <c r="L353" s="302">
        <v>0.21211743646969244</v>
      </c>
      <c r="M353" s="302">
        <v>0.32600245552120621</v>
      </c>
      <c r="N353" s="302">
        <v>0.31077522904015059</v>
      </c>
      <c r="O353" s="302">
        <f t="shared" si="156"/>
        <v>0.84889512103104936</v>
      </c>
    </row>
    <row r="354" spans="1:15" s="236" customFormat="1" x14ac:dyDescent="0.2">
      <c r="A354" s="237" t="str">
        <f>name!E$9</f>
        <v>Caring, leisure and other service occupations</v>
      </c>
      <c r="B354" s="302">
        <v>12.259322269970468</v>
      </c>
      <c r="C354" s="302">
        <v>15.915254534896162</v>
      </c>
      <c r="D354" s="302">
        <v>2.9941211103694618</v>
      </c>
      <c r="E354" s="302">
        <f t="shared" si="154"/>
        <v>31.168697915236095</v>
      </c>
      <c r="F354" s="303"/>
      <c r="G354" s="302">
        <v>11.840095202187815</v>
      </c>
      <c r="H354" s="302">
        <v>14.210629023593496</v>
      </c>
      <c r="I354" s="302">
        <v>2.3929293016742688</v>
      </c>
      <c r="J354" s="302">
        <f t="shared" ref="J354:J357" si="157">SUM(G354:I354)</f>
        <v>28.443653527455577</v>
      </c>
      <c r="K354" s="303"/>
      <c r="L354" s="302">
        <v>15.759528478642482</v>
      </c>
      <c r="M354" s="302">
        <v>17.611077661191661</v>
      </c>
      <c r="N354" s="302">
        <v>3.2883833923305068</v>
      </c>
      <c r="O354" s="302">
        <f t="shared" si="156"/>
        <v>36.658989532164654</v>
      </c>
    </row>
    <row r="355" spans="1:15" s="236" customFormat="1" x14ac:dyDescent="0.2">
      <c r="A355" s="237" t="str">
        <f>name!E$10</f>
        <v>Sales and customer service occupations</v>
      </c>
      <c r="B355" s="302">
        <v>0.43881176795196514</v>
      </c>
      <c r="C355" s="302">
        <v>0.57159924313883337</v>
      </c>
      <c r="D355" s="302">
        <v>0.11896638490938892</v>
      </c>
      <c r="E355" s="302">
        <f t="shared" si="154"/>
        <v>1.1293773960001874</v>
      </c>
      <c r="F355" s="303"/>
      <c r="G355" s="302">
        <v>0.38903951857029517</v>
      </c>
      <c r="H355" s="302">
        <v>0.47441861536517421</v>
      </c>
      <c r="I355" s="302">
        <v>7.1048298624197467E-2</v>
      </c>
      <c r="J355" s="302">
        <f t="shared" si="157"/>
        <v>0.93450643255966692</v>
      </c>
      <c r="K355" s="303"/>
      <c r="L355" s="302">
        <v>0.51229576179657232</v>
      </c>
      <c r="M355" s="302">
        <v>0.57819758360677986</v>
      </c>
      <c r="N355" s="302">
        <v>0.10586044521359461</v>
      </c>
      <c r="O355" s="302">
        <f t="shared" si="156"/>
        <v>1.1963537906169468</v>
      </c>
    </row>
    <row r="356" spans="1:15" s="236" customFormat="1" x14ac:dyDescent="0.2">
      <c r="A356" s="237" t="str">
        <f>name!E$11</f>
        <v>Process, plant and machine operatives</v>
      </c>
      <c r="B356" s="302">
        <v>0.1219300929160653</v>
      </c>
      <c r="C356" s="302">
        <v>0.4798054677726416</v>
      </c>
      <c r="D356" s="302">
        <v>4.703436331651184E-2</v>
      </c>
      <c r="E356" s="302">
        <f t="shared" si="154"/>
        <v>0.64876992400521871</v>
      </c>
      <c r="F356" s="303"/>
      <c r="G356" s="302">
        <v>8.378028993666127E-2</v>
      </c>
      <c r="H356" s="302">
        <v>0.34193853290414566</v>
      </c>
      <c r="I356" s="302">
        <v>5.296965133966651E-2</v>
      </c>
      <c r="J356" s="302">
        <f t="shared" si="157"/>
        <v>0.47868847418047344</v>
      </c>
      <c r="K356" s="303"/>
      <c r="L356" s="302">
        <v>6.0473481072414369E-2</v>
      </c>
      <c r="M356" s="302">
        <v>0.37488956088262182</v>
      </c>
      <c r="N356" s="302">
        <v>5.481619853709923E-2</v>
      </c>
      <c r="O356" s="302">
        <f t="shared" si="156"/>
        <v>0.4901792404921354</v>
      </c>
    </row>
    <row r="357" spans="1:15" s="236" customFormat="1" x14ac:dyDescent="0.2">
      <c r="A357" s="237" t="str">
        <f>name!E$12</f>
        <v>Elementary occupations</v>
      </c>
      <c r="B357" s="302">
        <v>0.63486009086758732</v>
      </c>
      <c r="C357" s="302">
        <v>2.173297544578884</v>
      </c>
      <c r="D357" s="302">
        <v>0.13870907091344986</v>
      </c>
      <c r="E357" s="302">
        <f t="shared" si="154"/>
        <v>2.9468667063599212</v>
      </c>
      <c r="F357" s="303"/>
      <c r="G357" s="302">
        <v>0.49587734723881904</v>
      </c>
      <c r="H357" s="302">
        <v>1.4311015145525672</v>
      </c>
      <c r="I357" s="302">
        <v>6.2236618240055684E-2</v>
      </c>
      <c r="J357" s="302">
        <f t="shared" si="157"/>
        <v>1.9892154800314421</v>
      </c>
      <c r="K357" s="303"/>
      <c r="L357" s="302">
        <v>0.63194077229676482</v>
      </c>
      <c r="M357" s="302">
        <v>0.6453119242640224</v>
      </c>
      <c r="N357" s="302">
        <v>0.18262158454079519</v>
      </c>
      <c r="O357" s="302">
        <f t="shared" si="156"/>
        <v>1.4598742811015823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38.969256355610753</v>
      </c>
      <c r="C359" s="311">
        <f t="shared" ref="C359:E359" si="158">SUM(C349:C357)</f>
        <v>38.505404971958505</v>
      </c>
      <c r="D359" s="311">
        <f t="shared" si="158"/>
        <v>9.3313386724306699</v>
      </c>
      <c r="E359" s="311">
        <f t="shared" si="158"/>
        <v>86.805999999999941</v>
      </c>
      <c r="F359" s="311"/>
      <c r="G359" s="311">
        <f t="shared" ref="G359:J359" si="159">SUM(G349:G357)</f>
        <v>39.551676456680049</v>
      </c>
      <c r="H359" s="311">
        <f t="shared" si="159"/>
        <v>36.221034849894686</v>
      </c>
      <c r="I359" s="311">
        <f t="shared" si="159"/>
        <v>8.1422886934251633</v>
      </c>
      <c r="J359" s="311">
        <f t="shared" si="159"/>
        <v>83.914999999999907</v>
      </c>
      <c r="K359" s="311"/>
      <c r="L359" s="311">
        <f t="shared" ref="L359:O359" si="160">SUM(L349:L357)</f>
        <v>52.92262765279181</v>
      </c>
      <c r="M359" s="311">
        <f t="shared" si="160"/>
        <v>42.363401884842716</v>
      </c>
      <c r="N359" s="311">
        <f t="shared" si="160"/>
        <v>10.835970462365461</v>
      </c>
      <c r="O359" s="311">
        <f t="shared" si="160"/>
        <v>106.122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0.63221804913770163</v>
      </c>
      <c r="C366" s="302">
        <v>0.17839737509064613</v>
      </c>
      <c r="D366" s="302">
        <v>0.49493309332589092</v>
      </c>
      <c r="E366" s="302">
        <f>SUM(B366:D366)</f>
        <v>1.3055485175542387</v>
      </c>
      <c r="F366" s="303"/>
      <c r="G366" s="302">
        <v>0.73400040109192877</v>
      </c>
      <c r="H366" s="302">
        <v>0.29111239917518428</v>
      </c>
      <c r="I366" s="302">
        <v>0.52120010392465799</v>
      </c>
      <c r="J366" s="302">
        <f>SUM(G366:I366)</f>
        <v>1.5463129041917711</v>
      </c>
      <c r="K366" s="303"/>
      <c r="L366" s="302">
        <v>1.0614160010256573</v>
      </c>
      <c r="M366" s="302">
        <v>0.57071113462763035</v>
      </c>
      <c r="N366" s="302">
        <v>0.82316892417579446</v>
      </c>
      <c r="O366" s="302">
        <f>SUM(L366:N366)</f>
        <v>2.4552960598290818</v>
      </c>
    </row>
    <row r="367" spans="1:15" s="236" customFormat="1" x14ac:dyDescent="0.2">
      <c r="A367" s="237" t="str">
        <f>name!E$5</f>
        <v>Professional occupations</v>
      </c>
      <c r="B367" s="302">
        <v>0.90951060723549626</v>
      </c>
      <c r="C367" s="302">
        <v>0.47094441355969402</v>
      </c>
      <c r="D367" s="302">
        <v>0.98151240393770389</v>
      </c>
      <c r="E367" s="302">
        <f t="shared" ref="E367:E374" si="161">SUM(B367:D367)</f>
        <v>2.3619674247328941</v>
      </c>
      <c r="F367" s="303"/>
      <c r="G367" s="302">
        <v>1.0825477544929587</v>
      </c>
      <c r="H367" s="302">
        <v>0.76051358978474815</v>
      </c>
      <c r="I367" s="302">
        <v>0.94514137316237989</v>
      </c>
      <c r="J367" s="302">
        <f t="shared" ref="J367:J369" si="162">SUM(G367:I367)</f>
        <v>2.788202717440087</v>
      </c>
      <c r="K367" s="303"/>
      <c r="L367" s="302">
        <v>1.615165709093566</v>
      </c>
      <c r="M367" s="302">
        <v>1.3985173813812979</v>
      </c>
      <c r="N367" s="302">
        <v>1.1426596489591629</v>
      </c>
      <c r="O367" s="302">
        <f t="shared" ref="O367:O374" si="163">SUM(L367:N367)</f>
        <v>4.1563427394340273</v>
      </c>
    </row>
    <row r="368" spans="1:15" s="236" customFormat="1" x14ac:dyDescent="0.2">
      <c r="A368" s="237" t="str">
        <f>name!E$6</f>
        <v>Associate professional occupations</v>
      </c>
      <c r="B368" s="302">
        <v>0.95993379802742218</v>
      </c>
      <c r="C368" s="302">
        <v>0.93870973156447302</v>
      </c>
      <c r="D368" s="302">
        <v>3.2746710590670873</v>
      </c>
      <c r="E368" s="302">
        <f t="shared" si="161"/>
        <v>5.1733145886589824</v>
      </c>
      <c r="F368" s="303"/>
      <c r="G368" s="302">
        <v>1.0949408342198532</v>
      </c>
      <c r="H368" s="302">
        <v>1.2021644160050506</v>
      </c>
      <c r="I368" s="302">
        <v>3.2379512235570931</v>
      </c>
      <c r="J368" s="302">
        <f t="shared" si="162"/>
        <v>5.5350564737819976</v>
      </c>
      <c r="K368" s="303"/>
      <c r="L368" s="302">
        <v>1.3868813610029893</v>
      </c>
      <c r="M368" s="302">
        <v>1.9069577309326582</v>
      </c>
      <c r="N368" s="302">
        <v>4.508895480546979</v>
      </c>
      <c r="O368" s="302">
        <f t="shared" si="163"/>
        <v>7.8027345724826267</v>
      </c>
    </row>
    <row r="369" spans="1:15" s="236" customFormat="1" x14ac:dyDescent="0.2">
      <c r="A369" s="237" t="str">
        <f>name!E$7</f>
        <v>Administrative and secretarial occupations</v>
      </c>
      <c r="B369" s="302">
        <v>0.53875331386532932</v>
      </c>
      <c r="C369" s="302">
        <v>0.97501177908245162</v>
      </c>
      <c r="D369" s="302">
        <v>9.7274672329548562E-2</v>
      </c>
      <c r="E369" s="302">
        <f t="shared" si="161"/>
        <v>1.6110397652773294</v>
      </c>
      <c r="F369" s="303"/>
      <c r="G369" s="302">
        <v>0.43403406936820327</v>
      </c>
      <c r="H369" s="302">
        <v>1.0182842592095669</v>
      </c>
      <c r="I369" s="302">
        <v>8.1686989279637953E-2</v>
      </c>
      <c r="J369" s="302">
        <f t="shared" si="162"/>
        <v>1.534005317857408</v>
      </c>
      <c r="K369" s="303"/>
      <c r="L369" s="302">
        <v>0.48831316296963745</v>
      </c>
      <c r="M369" s="302">
        <v>1.0898265667145406</v>
      </c>
      <c r="N369" s="302">
        <v>0.10088202234626019</v>
      </c>
      <c r="O369" s="302">
        <f t="shared" si="163"/>
        <v>1.6790217520304382</v>
      </c>
    </row>
    <row r="370" spans="1:15" s="236" customFormat="1" x14ac:dyDescent="0.2">
      <c r="A370" s="237" t="str">
        <f>name!E$8</f>
        <v>Skilled trades occupations</v>
      </c>
      <c r="B370" s="302">
        <v>0.54616748503953594</v>
      </c>
      <c r="C370" s="302">
        <v>0.22626482507837964</v>
      </c>
      <c r="D370" s="302">
        <v>0.57397644671614256</v>
      </c>
      <c r="E370" s="302">
        <f t="shared" si="161"/>
        <v>1.3464087568340581</v>
      </c>
      <c r="F370" s="303"/>
      <c r="G370" s="302">
        <v>0.55632062317654074</v>
      </c>
      <c r="H370" s="302">
        <v>0.22136565309320821</v>
      </c>
      <c r="I370" s="302">
        <v>0.4820415723862766</v>
      </c>
      <c r="J370" s="302">
        <f>SUM(G370:I370)</f>
        <v>1.2597278486560255</v>
      </c>
      <c r="K370" s="303"/>
      <c r="L370" s="302">
        <v>0.58568701199706907</v>
      </c>
      <c r="M370" s="302">
        <v>0.44535272474934584</v>
      </c>
      <c r="N370" s="302">
        <v>0.67383356217087453</v>
      </c>
      <c r="O370" s="302">
        <f t="shared" si="163"/>
        <v>1.7048732989172892</v>
      </c>
    </row>
    <row r="371" spans="1:15" s="236" customFormat="1" x14ac:dyDescent="0.2">
      <c r="A371" s="237" t="str">
        <f>name!E$9</f>
        <v>Caring, leisure and other service occupations</v>
      </c>
      <c r="B371" s="302">
        <v>0.66368608677183294</v>
      </c>
      <c r="C371" s="302">
        <v>0.96425701484468207</v>
      </c>
      <c r="D371" s="302">
        <v>0.21173886391752847</v>
      </c>
      <c r="E371" s="302">
        <f t="shared" si="161"/>
        <v>1.8396819655340433</v>
      </c>
      <c r="F371" s="303"/>
      <c r="G371" s="302">
        <v>0.58351719936693147</v>
      </c>
      <c r="H371" s="302">
        <v>0.94780728242088874</v>
      </c>
      <c r="I371" s="302">
        <v>0.25315733123832196</v>
      </c>
      <c r="J371" s="302">
        <f t="shared" ref="J371:J374" si="164">SUM(G371:I371)</f>
        <v>1.7844818130261422</v>
      </c>
      <c r="K371" s="303"/>
      <c r="L371" s="302">
        <v>0.81988962992974745</v>
      </c>
      <c r="M371" s="302">
        <v>1.2962916695831983</v>
      </c>
      <c r="N371" s="302">
        <v>0.37019169604706426</v>
      </c>
      <c r="O371" s="302">
        <f t="shared" si="163"/>
        <v>2.4863729955600098</v>
      </c>
    </row>
    <row r="372" spans="1:15" s="236" customFormat="1" x14ac:dyDescent="0.2">
      <c r="A372" s="237" t="str">
        <f>name!E$10</f>
        <v>Sales and customer service occupations</v>
      </c>
      <c r="B372" s="302">
        <v>0.23426132221001245</v>
      </c>
      <c r="C372" s="302">
        <v>0.37582243098332735</v>
      </c>
      <c r="D372" s="302">
        <v>0.11415078790704014</v>
      </c>
      <c r="E372" s="302">
        <f t="shared" si="161"/>
        <v>0.72423454110037999</v>
      </c>
      <c r="F372" s="303"/>
      <c r="G372" s="302">
        <v>0.20916342248309516</v>
      </c>
      <c r="H372" s="302">
        <v>0.41762124331027356</v>
      </c>
      <c r="I372" s="302">
        <v>8.5660201391154697E-2</v>
      </c>
      <c r="J372" s="302">
        <f t="shared" si="164"/>
        <v>0.71244486718452338</v>
      </c>
      <c r="K372" s="303"/>
      <c r="L372" s="302">
        <v>0.29361045848420259</v>
      </c>
      <c r="M372" s="302">
        <v>0.5453684070888184</v>
      </c>
      <c r="N372" s="302">
        <v>0.10656381277761266</v>
      </c>
      <c r="O372" s="302">
        <f t="shared" si="163"/>
        <v>0.94554267835063366</v>
      </c>
    </row>
    <row r="373" spans="1:15" s="236" customFormat="1" x14ac:dyDescent="0.2">
      <c r="A373" s="237" t="str">
        <f>name!E$11</f>
        <v>Process, plant and machine operatives</v>
      </c>
      <c r="B373" s="302">
        <v>9.7276444646301766E-2</v>
      </c>
      <c r="C373" s="302">
        <v>7.6871845124127328E-2</v>
      </c>
      <c r="D373" s="302">
        <v>2.6520771350128071E-2</v>
      </c>
      <c r="E373" s="302">
        <f t="shared" si="161"/>
        <v>0.20066906112055716</v>
      </c>
      <c r="F373" s="303"/>
      <c r="G373" s="302">
        <v>9.3890311871644316E-2</v>
      </c>
      <c r="H373" s="302">
        <v>8.5870611652954662E-2</v>
      </c>
      <c r="I373" s="302">
        <v>2.5072281792423184E-2</v>
      </c>
      <c r="J373" s="302">
        <f t="shared" si="164"/>
        <v>0.20483320531702218</v>
      </c>
      <c r="K373" s="303"/>
      <c r="L373" s="302">
        <v>0.12117139987930448</v>
      </c>
      <c r="M373" s="302">
        <v>0.16885671108651137</v>
      </c>
      <c r="N373" s="302">
        <v>3.8028490526764172E-2</v>
      </c>
      <c r="O373" s="302">
        <f t="shared" si="163"/>
        <v>0.32805660149257998</v>
      </c>
    </row>
    <row r="374" spans="1:15" s="236" customFormat="1" x14ac:dyDescent="0.2">
      <c r="A374" s="237" t="str">
        <f>name!E$12</f>
        <v>Elementary occupations</v>
      </c>
      <c r="B374" s="302">
        <v>0.30248136071395021</v>
      </c>
      <c r="C374" s="302">
        <v>1.5093192016348176</v>
      </c>
      <c r="D374" s="302">
        <v>7.0334816838751896E-2</v>
      </c>
      <c r="E374" s="302">
        <f t="shared" si="161"/>
        <v>1.8821353791875197</v>
      </c>
      <c r="F374" s="303"/>
      <c r="G374" s="302">
        <v>0.2766752210143083</v>
      </c>
      <c r="H374" s="302">
        <v>1.3782190671612555</v>
      </c>
      <c r="I374" s="302">
        <v>4.9040564369427823E-2</v>
      </c>
      <c r="J374" s="302">
        <f t="shared" si="164"/>
        <v>1.7039348525449918</v>
      </c>
      <c r="K374" s="303"/>
      <c r="L374" s="302">
        <v>0.28308500999643876</v>
      </c>
      <c r="M374" s="302">
        <v>1.4307640032202196</v>
      </c>
      <c r="N374" s="302">
        <v>7.1910288686673346E-2</v>
      </c>
      <c r="O374" s="302">
        <f t="shared" si="163"/>
        <v>1.7857593019033318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4.8842884676475835</v>
      </c>
      <c r="C376" s="311">
        <f t="shared" ref="C376:E376" si="165">SUM(C366:C374)</f>
        <v>5.7155986169625992</v>
      </c>
      <c r="D376" s="311">
        <f t="shared" si="165"/>
        <v>5.8451129153898229</v>
      </c>
      <c r="E376" s="311">
        <f t="shared" si="165"/>
        <v>16.445</v>
      </c>
      <c r="F376" s="311"/>
      <c r="G376" s="311">
        <f t="shared" ref="G376:J376" si="166">SUM(G366:G374)</f>
        <v>5.0650898370854636</v>
      </c>
      <c r="H376" s="311">
        <f t="shared" si="166"/>
        <v>6.3229585218131312</v>
      </c>
      <c r="I376" s="311">
        <f t="shared" si="166"/>
        <v>5.6809516411013723</v>
      </c>
      <c r="J376" s="311">
        <f t="shared" si="166"/>
        <v>17.068999999999971</v>
      </c>
      <c r="K376" s="311"/>
      <c r="L376" s="311">
        <f t="shared" ref="L376:O376" si="167">SUM(L366:L374)</f>
        <v>6.6552197443786127</v>
      </c>
      <c r="M376" s="311">
        <f t="shared" si="167"/>
        <v>8.8526463293842212</v>
      </c>
      <c r="N376" s="311">
        <f t="shared" si="167"/>
        <v>7.8361339262371859</v>
      </c>
      <c r="O376" s="311">
        <f t="shared" si="167"/>
        <v>23.344000000000019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0.49656286344671019</v>
      </c>
      <c r="C383" s="302">
        <v>0.10961780211801728</v>
      </c>
      <c r="D383" s="302">
        <v>0.72121560388712957</v>
      </c>
      <c r="E383" s="302">
        <f>SUM(B383:D383)</f>
        <v>1.3273962694518571</v>
      </c>
      <c r="F383" s="303"/>
      <c r="G383" s="302">
        <v>0.53574261991017913</v>
      </c>
      <c r="H383" s="302">
        <v>0.16868961132647092</v>
      </c>
      <c r="I383" s="302">
        <v>1.0138361327533805</v>
      </c>
      <c r="J383" s="302">
        <f>SUM(G383:I383)</f>
        <v>1.7182683639900305</v>
      </c>
      <c r="K383" s="303"/>
      <c r="L383" s="302">
        <v>0.62265370150293198</v>
      </c>
      <c r="M383" s="302">
        <v>0.22260954828698015</v>
      </c>
      <c r="N383" s="302">
        <v>1.2676129434459271</v>
      </c>
      <c r="O383" s="302">
        <f>SUM(L383:N383)</f>
        <v>2.1128761932358393</v>
      </c>
    </row>
    <row r="384" spans="1:15" s="236" customFormat="1" x14ac:dyDescent="0.2">
      <c r="A384" s="237" t="str">
        <f>name!E$5</f>
        <v>Professional occupations</v>
      </c>
      <c r="B384" s="302">
        <v>1.1839727179885113</v>
      </c>
      <c r="C384" s="302">
        <v>0.54878946165856046</v>
      </c>
      <c r="D384" s="302">
        <v>0.89092603224163625</v>
      </c>
      <c r="E384" s="302">
        <f t="shared" ref="E384:E391" si="168">SUM(B384:D384)</f>
        <v>2.6236882118887079</v>
      </c>
      <c r="F384" s="303"/>
      <c r="G384" s="302">
        <v>1.3486138558148351</v>
      </c>
      <c r="H384" s="302">
        <v>0.69732360140012339</v>
      </c>
      <c r="I384" s="302">
        <v>1.0127640809825649</v>
      </c>
      <c r="J384" s="302">
        <f t="shared" ref="J384:J386" si="169">SUM(G384:I384)</f>
        <v>3.0587015381975236</v>
      </c>
      <c r="K384" s="303"/>
      <c r="L384" s="302">
        <v>1.6293108217438044</v>
      </c>
      <c r="M384" s="302">
        <v>0.88780201136632353</v>
      </c>
      <c r="N384" s="302">
        <v>0.95857634302109018</v>
      </c>
      <c r="O384" s="302">
        <f t="shared" ref="O384:O391" si="170">SUM(L384:N384)</f>
        <v>3.4756891761312181</v>
      </c>
    </row>
    <row r="385" spans="1:15" s="236" customFormat="1" x14ac:dyDescent="0.2">
      <c r="A385" s="237" t="str">
        <f>name!E$6</f>
        <v>Associate professional occupations</v>
      </c>
      <c r="B385" s="302">
        <v>0.57375107375263268</v>
      </c>
      <c r="C385" s="302">
        <v>0.48164270803145132</v>
      </c>
      <c r="D385" s="302">
        <v>0.77586391811177213</v>
      </c>
      <c r="E385" s="302">
        <f t="shared" si="168"/>
        <v>1.8312576998958561</v>
      </c>
      <c r="F385" s="303"/>
      <c r="G385" s="302">
        <v>0.60745618785343325</v>
      </c>
      <c r="H385" s="302">
        <v>0.51966482001153358</v>
      </c>
      <c r="I385" s="302">
        <v>0.83797782861706083</v>
      </c>
      <c r="J385" s="302">
        <f t="shared" si="169"/>
        <v>1.9650988364820274</v>
      </c>
      <c r="K385" s="303"/>
      <c r="L385" s="302">
        <v>0.61205700033163357</v>
      </c>
      <c r="M385" s="302">
        <v>0.60187675367752469</v>
      </c>
      <c r="N385" s="302">
        <v>0.81479677067745249</v>
      </c>
      <c r="O385" s="302">
        <f t="shared" si="170"/>
        <v>2.0287305246866105</v>
      </c>
    </row>
    <row r="386" spans="1:15" s="236" customFormat="1" x14ac:dyDescent="0.2">
      <c r="A386" s="237" t="str">
        <f>name!E$7</f>
        <v>Administrative and secretarial occupations</v>
      </c>
      <c r="B386" s="302">
        <v>0.45788736174312406</v>
      </c>
      <c r="C386" s="302">
        <v>0.73623334884731639</v>
      </c>
      <c r="D386" s="302">
        <v>0.21198883872285296</v>
      </c>
      <c r="E386" s="302">
        <f t="shared" si="168"/>
        <v>1.4061095493132936</v>
      </c>
      <c r="F386" s="303"/>
      <c r="G386" s="302">
        <v>0.39170470891101988</v>
      </c>
      <c r="H386" s="302">
        <v>0.5500270514576332</v>
      </c>
      <c r="I386" s="302">
        <v>0.1989501583796254</v>
      </c>
      <c r="J386" s="302">
        <f t="shared" si="169"/>
        <v>1.1406819187482784</v>
      </c>
      <c r="K386" s="303"/>
      <c r="L386" s="302">
        <v>0.32288594729611136</v>
      </c>
      <c r="M386" s="302">
        <v>0.51287927206025374</v>
      </c>
      <c r="N386" s="302">
        <v>0.13097226808553425</v>
      </c>
      <c r="O386" s="302">
        <f t="shared" si="170"/>
        <v>0.96673748744189947</v>
      </c>
    </row>
    <row r="387" spans="1:15" s="236" customFormat="1" x14ac:dyDescent="0.2">
      <c r="A387" s="237" t="str">
        <f>name!E$8</f>
        <v>Skilled trades occupations</v>
      </c>
      <c r="B387" s="302">
        <v>0.2291118362255582</v>
      </c>
      <c r="C387" s="302">
        <v>9.2326623564054786E-2</v>
      </c>
      <c r="D387" s="302">
        <v>0.3283113603645787</v>
      </c>
      <c r="E387" s="302">
        <f t="shared" si="168"/>
        <v>0.64974982015419169</v>
      </c>
      <c r="F387" s="303"/>
      <c r="G387" s="302">
        <v>0.18368140799516769</v>
      </c>
      <c r="H387" s="302">
        <v>9.9506399377230145E-2</v>
      </c>
      <c r="I387" s="302">
        <v>0.41097510915369617</v>
      </c>
      <c r="J387" s="302">
        <f>SUM(G387:I387)</f>
        <v>0.69416291652609408</v>
      </c>
      <c r="K387" s="303"/>
      <c r="L387" s="302">
        <v>0.18458680638174077</v>
      </c>
      <c r="M387" s="302">
        <v>0.1081336678287198</v>
      </c>
      <c r="N387" s="302">
        <v>0.61751752206518928</v>
      </c>
      <c r="O387" s="302">
        <f t="shared" si="170"/>
        <v>0.91023799627564983</v>
      </c>
    </row>
    <row r="388" spans="1:15" s="236" customFormat="1" x14ac:dyDescent="0.2">
      <c r="A388" s="237" t="str">
        <f>name!E$9</f>
        <v>Caring, leisure and other service occupations</v>
      </c>
      <c r="B388" s="302">
        <v>1.7824017641781313</v>
      </c>
      <c r="C388" s="302">
        <v>1.2865652385974597</v>
      </c>
      <c r="D388" s="302">
        <v>1.5669496219599515</v>
      </c>
      <c r="E388" s="302">
        <f t="shared" si="168"/>
        <v>4.6359166247355423</v>
      </c>
      <c r="F388" s="303"/>
      <c r="G388" s="302">
        <v>1.6388202318899716</v>
      </c>
      <c r="H388" s="302">
        <v>0.99034842745064267</v>
      </c>
      <c r="I388" s="302">
        <v>1.7678960981802019</v>
      </c>
      <c r="J388" s="302">
        <f t="shared" ref="J388:J391" si="171">SUM(G388:I388)</f>
        <v>4.3970647575208162</v>
      </c>
      <c r="K388" s="303"/>
      <c r="L388" s="302">
        <v>1.6915113189763025</v>
      </c>
      <c r="M388" s="302">
        <v>0.8681532977843669</v>
      </c>
      <c r="N388" s="302">
        <v>1.9947545125872899</v>
      </c>
      <c r="O388" s="302">
        <f t="shared" si="170"/>
        <v>4.5544191293479592</v>
      </c>
    </row>
    <row r="389" spans="1:15" s="236" customFormat="1" x14ac:dyDescent="0.2">
      <c r="A389" s="237" t="str">
        <f>name!E$10</f>
        <v>Sales and customer service occupations</v>
      </c>
      <c r="B389" s="302">
        <v>0.20010300551830221</v>
      </c>
      <c r="C389" s="302">
        <v>0.17040597100364266</v>
      </c>
      <c r="D389" s="302">
        <v>0.23115515908726314</v>
      </c>
      <c r="E389" s="302">
        <f t="shared" si="168"/>
        <v>0.60166413560920806</v>
      </c>
      <c r="F389" s="303"/>
      <c r="G389" s="302">
        <v>0.18382145494738744</v>
      </c>
      <c r="H389" s="302">
        <v>0.30503220970335027</v>
      </c>
      <c r="I389" s="302">
        <v>0.24607728915042823</v>
      </c>
      <c r="J389" s="302">
        <f t="shared" si="171"/>
        <v>0.73493095380116591</v>
      </c>
      <c r="K389" s="303"/>
      <c r="L389" s="302">
        <v>0.16885822345113119</v>
      </c>
      <c r="M389" s="302">
        <v>0.3141377295632764</v>
      </c>
      <c r="N389" s="302">
        <v>0.21225373093214042</v>
      </c>
      <c r="O389" s="302">
        <f t="shared" si="170"/>
        <v>0.69524968394654796</v>
      </c>
    </row>
    <row r="390" spans="1:15" s="236" customFormat="1" x14ac:dyDescent="0.2">
      <c r="A390" s="237" t="str">
        <f>name!E$11</f>
        <v>Process, plant and machine operatives</v>
      </c>
      <c r="B390" s="302">
        <v>0.2159196486133946</v>
      </c>
      <c r="C390" s="302">
        <v>0.16589354863276595</v>
      </c>
      <c r="D390" s="302">
        <v>5.4155768303499739E-2</v>
      </c>
      <c r="E390" s="302">
        <f t="shared" si="168"/>
        <v>0.4359689655496603</v>
      </c>
      <c r="F390" s="303"/>
      <c r="G390" s="302">
        <v>0.17960238929460198</v>
      </c>
      <c r="H390" s="302">
        <v>0.20111571732287137</v>
      </c>
      <c r="I390" s="302">
        <v>6.7039874466896715E-2</v>
      </c>
      <c r="J390" s="302">
        <f t="shared" si="171"/>
        <v>0.44775798108437004</v>
      </c>
      <c r="K390" s="303"/>
      <c r="L390" s="302">
        <v>0.19834889793320654</v>
      </c>
      <c r="M390" s="302">
        <v>0.34246285419921541</v>
      </c>
      <c r="N390" s="302">
        <v>5.3628081798637782E-2</v>
      </c>
      <c r="O390" s="302">
        <f t="shared" si="170"/>
        <v>0.5944398339310597</v>
      </c>
    </row>
    <row r="391" spans="1:15" s="236" customFormat="1" x14ac:dyDescent="0.2">
      <c r="A391" s="237" t="str">
        <f>name!E$12</f>
        <v>Elementary occupations</v>
      </c>
      <c r="B391" s="302">
        <v>0.36361063226779144</v>
      </c>
      <c r="C391" s="302">
        <v>0.76459263031042879</v>
      </c>
      <c r="D391" s="302">
        <v>0.23104546082344687</v>
      </c>
      <c r="E391" s="302">
        <f t="shared" si="168"/>
        <v>1.359248723401667</v>
      </c>
      <c r="F391" s="303"/>
      <c r="G391" s="302">
        <v>0.32250355169848866</v>
      </c>
      <c r="H391" s="302">
        <v>0.63043417993447215</v>
      </c>
      <c r="I391" s="302">
        <v>0.18639500201674303</v>
      </c>
      <c r="J391" s="302">
        <f t="shared" si="171"/>
        <v>1.1393327336497039</v>
      </c>
      <c r="K391" s="303"/>
      <c r="L391" s="302">
        <v>0.33043956320329637</v>
      </c>
      <c r="M391" s="302">
        <v>0.42159025202383932</v>
      </c>
      <c r="N391" s="302">
        <v>0.15559015977606547</v>
      </c>
      <c r="O391" s="302">
        <f t="shared" si="170"/>
        <v>0.90761997500320113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5.5033209037341564</v>
      </c>
      <c r="C393" s="311">
        <f t="shared" ref="C393:E393" si="172">SUM(C383:C391)</f>
        <v>4.356067332763697</v>
      </c>
      <c r="D393" s="311">
        <f t="shared" si="172"/>
        <v>5.0116117635021302</v>
      </c>
      <c r="E393" s="311">
        <f t="shared" si="172"/>
        <v>14.870999999999984</v>
      </c>
      <c r="F393" s="311"/>
      <c r="G393" s="311">
        <f t="shared" ref="G393:J393" si="173">SUM(G383:G391)</f>
        <v>5.3919464083150856</v>
      </c>
      <c r="H393" s="311">
        <f t="shared" si="173"/>
        <v>4.162142017984328</v>
      </c>
      <c r="I393" s="311">
        <f t="shared" si="173"/>
        <v>5.7419115737005981</v>
      </c>
      <c r="J393" s="311">
        <f t="shared" si="173"/>
        <v>15.296000000000012</v>
      </c>
      <c r="K393" s="311"/>
      <c r="L393" s="311">
        <f t="shared" ref="L393:O393" si="174">SUM(L383:L391)</f>
        <v>5.7606522808201586</v>
      </c>
      <c r="M393" s="311">
        <f t="shared" si="174"/>
        <v>4.2796453867905004</v>
      </c>
      <c r="N393" s="311">
        <f t="shared" si="174"/>
        <v>6.2057023323893263</v>
      </c>
      <c r="O393" s="311">
        <f t="shared" si="174"/>
        <v>16.245999999999981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 and North Somerset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 and North Somerset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 and North Somerset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65.402946412649101</v>
      </c>
      <c r="C8" s="11">
        <f t="array" ref="C8:C16">MMULT(aggregation!$B$13:$AA$21,'Occ T2'!C8:C33)</f>
        <v>78.32007920727672</v>
      </c>
      <c r="D8" s="11">
        <f t="array" ref="D8:D16">MMULT(aggregation!$B$13:$AA$21,'Occ T2'!D8:D33)</f>
        <v>80.014513292723137</v>
      </c>
      <c r="E8" s="11">
        <f t="array" ref="E8:E16">MMULT(aggregation!$B$13:$AA$21,'Occ T2'!E8:E33)</f>
        <v>82.927927280253343</v>
      </c>
      <c r="F8" s="11">
        <f t="array" ref="F8:F16">MMULT(aggregation!$B$13:$AA$21,'Occ T2'!F8:F33)</f>
        <v>92.833308157480829</v>
      </c>
      <c r="G8" s="11"/>
      <c r="H8" s="11">
        <f>F8-D8</f>
        <v>12.818794864757692</v>
      </c>
      <c r="I8" s="11">
        <f t="array" ref="I8:I16">MMULT(aggregation!$B$13:$AA$21,'Occ T2'!I8:I33)</f>
        <v>45.755380035138515</v>
      </c>
      <c r="J8" s="11">
        <f>SUM(H8:I8)</f>
        <v>58.574174899896207</v>
      </c>
      <c r="L8" s="10" t="str">
        <f>name!E4</f>
        <v>Managers, directors and senior officials</v>
      </c>
      <c r="M8" s="11">
        <f t="array" ref="M8:M16">MMULT(aggregation!$B$13:$AA$21,'Occ T2'!M8:M33)</f>
        <v>44.424878124622367</v>
      </c>
      <c r="N8" s="11">
        <f t="array" ref="N8:N16">MMULT(aggregation!$B$13:$AA$21,'Occ T2'!N8:N33)</f>
        <v>51.529298001661608</v>
      </c>
      <c r="O8" s="11">
        <f t="array" ref="O8:O16">MMULT(aggregation!$B$13:$AA$21,'Occ T2'!O8:O33)</f>
        <v>51.138268668126997</v>
      </c>
      <c r="P8" s="11">
        <f t="array" ref="P8:P16">MMULT(aggregation!$B$13:$AA$21,'Occ T2'!P8:P33)</f>
        <v>52.311241983907628</v>
      </c>
      <c r="Q8" s="11">
        <f t="array" ref="Q8:Q16">MMULT(aggregation!$B$13:$AA$21,'Occ T2'!Q8:Q33)</f>
        <v>57.554998708755278</v>
      </c>
      <c r="R8" s="11"/>
      <c r="S8" s="11">
        <f>Q8-O8</f>
        <v>6.4167300406282806</v>
      </c>
      <c r="T8" s="11">
        <f t="array" ref="T8:T16">MMULT(aggregation!$B$13:$AA$21,'Occ T2'!T8:T33)</f>
        <v>26.060508889777239</v>
      </c>
      <c r="U8" s="11">
        <f>SUM(S8:T8)</f>
        <v>32.47723893040552</v>
      </c>
      <c r="W8" s="10" t="str">
        <f>name!E4</f>
        <v>Managers, directors and senior officials</v>
      </c>
      <c r="X8" s="11">
        <f t="array" ref="X8:X16">MMULT(aggregation!$B$13:$AA$21,'Occ T2'!X8:X33)</f>
        <v>20.978068288026716</v>
      </c>
      <c r="Y8" s="11">
        <f t="array" ref="Y8:Y16">MMULT(aggregation!$B$13:$AA$21,'Occ T2'!Y8:Y33)</f>
        <v>26.790781205615154</v>
      </c>
      <c r="Z8" s="11">
        <f t="array" ref="Z8:Z16">MMULT(aggregation!$B$13:$AA$21,'Occ T2'!Z8:Z33)</f>
        <v>28.876244624595994</v>
      </c>
      <c r="AA8" s="11">
        <f t="array" ref="AA8:AA16">MMULT(aggregation!$B$13:$AA$21,'Occ T2'!AA8:AA33)</f>
        <v>30.616685296345672</v>
      </c>
      <c r="AB8" s="11">
        <f t="array" ref="AB8:AB16">MMULT(aggregation!$B$13:$AA$21,'Occ T2'!AB8:AB33)</f>
        <v>35.278309448725572</v>
      </c>
      <c r="AC8" s="11"/>
      <c r="AD8" s="11">
        <f>AB8-Z8</f>
        <v>6.4020648241295781</v>
      </c>
      <c r="AE8" s="11">
        <f t="array" ref="AE8:AE16">MMULT(aggregation!$B$13:$AA$21,'Occ T2'!AE8:AE33)</f>
        <v>19.694871145361276</v>
      </c>
      <c r="AF8" s="11">
        <f>SUM(AD8:AE8)</f>
        <v>26.096935969490854</v>
      </c>
    </row>
    <row r="9" spans="1:32" x14ac:dyDescent="0.2">
      <c r="A9" t="str">
        <f>name!E5</f>
        <v>Professional occupations</v>
      </c>
      <c r="B9" s="11">
        <v>135.73231630559468</v>
      </c>
      <c r="C9" s="11">
        <v>160.07394452585712</v>
      </c>
      <c r="D9" s="11">
        <v>165.08970919921066</v>
      </c>
      <c r="E9" s="11">
        <v>180.38075499643156</v>
      </c>
      <c r="F9" s="11">
        <v>203.64484454059331</v>
      </c>
      <c r="G9" s="11"/>
      <c r="H9" s="11">
        <f t="shared" ref="H9:H16" si="0">F9-D9</f>
        <v>38.555135341382652</v>
      </c>
      <c r="I9" s="11">
        <v>86.950624358719395</v>
      </c>
      <c r="J9" s="11">
        <f t="shared" ref="J9:J15" si="1">SUM(H9:I9)</f>
        <v>125.50575970010205</v>
      </c>
      <c r="L9" s="10" t="str">
        <f>name!E5</f>
        <v>Professional occupations</v>
      </c>
      <c r="M9" s="11">
        <v>72.656010808934525</v>
      </c>
      <c r="N9" s="11">
        <v>84.076152815205234</v>
      </c>
      <c r="O9" s="11">
        <v>84.702144888188144</v>
      </c>
      <c r="P9" s="11">
        <v>91.639170220147591</v>
      </c>
      <c r="Q9" s="11">
        <v>101.37127482202834</v>
      </c>
      <c r="R9" s="11"/>
      <c r="S9" s="11">
        <f t="shared" ref="S9:S16" si="2">Q9-O9</f>
        <v>16.669129933840196</v>
      </c>
      <c r="T9" s="11">
        <v>35.671254954337968</v>
      </c>
      <c r="U9" s="11">
        <f t="shared" ref="U9:U12" si="3">SUM(S9:T9)</f>
        <v>52.340384888178164</v>
      </c>
      <c r="W9" s="10" t="str">
        <f>name!E5</f>
        <v>Professional occupations</v>
      </c>
      <c r="X9" s="11">
        <v>63.076305496660062</v>
      </c>
      <c r="Y9" s="11">
        <v>75.997791710651939</v>
      </c>
      <c r="Z9" s="11">
        <v>80.387564311022402</v>
      </c>
      <c r="AA9" s="11">
        <v>88.741584776283986</v>
      </c>
      <c r="AB9" s="11">
        <v>102.27356971856491</v>
      </c>
      <c r="AC9" s="11"/>
      <c r="AD9" s="11">
        <f t="shared" ref="AD9:AD16" si="4">AB9-Z9</f>
        <v>21.886005407542513</v>
      </c>
      <c r="AE9" s="11">
        <v>51.279369404381427</v>
      </c>
      <c r="AF9" s="11">
        <f t="shared" ref="AF9:AF12" si="5">SUM(AD9:AE9)</f>
        <v>73.16537481192394</v>
      </c>
    </row>
    <row r="10" spans="1:32" x14ac:dyDescent="0.2">
      <c r="A10" t="str">
        <f>name!E6</f>
        <v>Associate professional occupations</v>
      </c>
      <c r="B10" s="11">
        <v>82.75895366274105</v>
      </c>
      <c r="C10" s="11">
        <v>93.544697571710316</v>
      </c>
      <c r="D10" s="11">
        <v>96.823840153149291</v>
      </c>
      <c r="E10" s="11">
        <v>96.63439131881978</v>
      </c>
      <c r="F10" s="11">
        <v>105.17823793479636</v>
      </c>
      <c r="G10" s="11"/>
      <c r="H10" s="11">
        <f t="shared" si="0"/>
        <v>8.3543977816470658</v>
      </c>
      <c r="I10" s="11">
        <v>46.163131324330621</v>
      </c>
      <c r="J10" s="11">
        <f t="shared" si="1"/>
        <v>54.517529105977687</v>
      </c>
      <c r="L10" s="10" t="str">
        <f>name!E6</f>
        <v>Associate professional occupations</v>
      </c>
      <c r="M10" s="11">
        <v>44.050294407701173</v>
      </c>
      <c r="N10" s="11">
        <v>48.629339400208053</v>
      </c>
      <c r="O10" s="11">
        <v>49.347880475148955</v>
      </c>
      <c r="P10" s="11">
        <v>46.835410314538159</v>
      </c>
      <c r="Q10" s="11">
        <v>48.601661581848845</v>
      </c>
      <c r="R10" s="11"/>
      <c r="S10" s="11">
        <f t="shared" si="2"/>
        <v>-0.74621889330011015</v>
      </c>
      <c r="T10" s="11">
        <v>17.95398591468977</v>
      </c>
      <c r="U10" s="11">
        <f t="shared" si="3"/>
        <v>17.20776702138966</v>
      </c>
      <c r="W10" s="10" t="str">
        <f>name!E6</f>
        <v>Associate professional occupations</v>
      </c>
      <c r="X10" s="11">
        <v>38.708659255039905</v>
      </c>
      <c r="Y10" s="11">
        <v>44.915358171502291</v>
      </c>
      <c r="Z10" s="11">
        <v>47.475959678000365</v>
      </c>
      <c r="AA10" s="11">
        <v>49.798981004281565</v>
      </c>
      <c r="AB10" s="11">
        <v>56.576576352947512</v>
      </c>
      <c r="AC10" s="11"/>
      <c r="AD10" s="11">
        <f t="shared" si="4"/>
        <v>9.1006166749471475</v>
      </c>
      <c r="AE10" s="11">
        <v>28.209145409640854</v>
      </c>
      <c r="AF10" s="11">
        <f t="shared" si="5"/>
        <v>37.309762084588002</v>
      </c>
    </row>
    <row r="11" spans="1:32" x14ac:dyDescent="0.2">
      <c r="A11" t="str">
        <f>name!E7</f>
        <v>Administrative and secretarial occupations</v>
      </c>
      <c r="B11" s="11">
        <v>73.20791679900185</v>
      </c>
      <c r="C11" s="11">
        <v>73.712923372841942</v>
      </c>
      <c r="D11" s="11">
        <v>76.220785754731608</v>
      </c>
      <c r="E11" s="11">
        <v>71.471402180037131</v>
      </c>
      <c r="F11" s="11">
        <v>65.863564839331815</v>
      </c>
      <c r="G11" s="11"/>
      <c r="H11" s="11">
        <f t="shared" si="0"/>
        <v>-10.357220915399793</v>
      </c>
      <c r="I11" s="11">
        <v>35.830361789916047</v>
      </c>
      <c r="J11" s="11">
        <f t="shared" si="1"/>
        <v>25.473140874516254</v>
      </c>
      <c r="L11" s="10" t="str">
        <f>name!E7</f>
        <v>Administrative and secretarial occupations</v>
      </c>
      <c r="M11" s="11">
        <v>16.949214803794739</v>
      </c>
      <c r="N11" s="11">
        <v>15.687128877009705</v>
      </c>
      <c r="O11" s="11">
        <v>18.281448585792155</v>
      </c>
      <c r="P11" s="11">
        <v>17.561942676083376</v>
      </c>
      <c r="Q11" s="11">
        <v>18.430812742024727</v>
      </c>
      <c r="R11" s="11"/>
      <c r="S11" s="11">
        <f t="shared" si="2"/>
        <v>0.14936415623257204</v>
      </c>
      <c r="T11" s="11">
        <v>6.5774635959950629</v>
      </c>
      <c r="U11" s="11">
        <f t="shared" si="3"/>
        <v>6.726827752227635</v>
      </c>
      <c r="W11" s="10" t="str">
        <f>name!E7</f>
        <v>Administrative and secretarial occupations</v>
      </c>
      <c r="X11" s="11">
        <v>56.258701995207062</v>
      </c>
      <c r="Y11" s="11">
        <v>58.025794495832244</v>
      </c>
      <c r="Z11" s="11">
        <v>57.939337168939446</v>
      </c>
      <c r="AA11" s="11">
        <v>53.909459503953784</v>
      </c>
      <c r="AB11" s="11">
        <v>47.43275209730713</v>
      </c>
      <c r="AC11" s="11"/>
      <c r="AD11" s="11">
        <f t="shared" si="4"/>
        <v>-10.506585071632315</v>
      </c>
      <c r="AE11" s="11">
        <v>29.252898193920981</v>
      </c>
      <c r="AF11" s="11">
        <f t="shared" si="5"/>
        <v>18.746313122288665</v>
      </c>
    </row>
    <row r="12" spans="1:32" x14ac:dyDescent="0.2">
      <c r="A12" t="str">
        <f>name!E8</f>
        <v>Skilled trades occupations</v>
      </c>
      <c r="B12" s="11">
        <v>66.474433858449459</v>
      </c>
      <c r="C12" s="11">
        <v>69.322304460485981</v>
      </c>
      <c r="D12" s="11">
        <v>61.753819158520173</v>
      </c>
      <c r="E12" s="11">
        <v>64.351110004522795</v>
      </c>
      <c r="F12" s="11">
        <v>64.674092425032597</v>
      </c>
      <c r="G12" s="11"/>
      <c r="H12" s="11">
        <f t="shared" si="0"/>
        <v>2.9202732665124245</v>
      </c>
      <c r="I12" s="11">
        <v>27.527274852342309</v>
      </c>
      <c r="J12" s="11">
        <f t="shared" si="1"/>
        <v>30.447548118854733</v>
      </c>
      <c r="L12" s="10" t="str">
        <f>name!E8</f>
        <v>Skilled trades occupations</v>
      </c>
      <c r="M12" s="11">
        <v>60.139856914616274</v>
      </c>
      <c r="N12" s="11">
        <v>62.425493742091987</v>
      </c>
      <c r="O12" s="11">
        <v>54.373212152784113</v>
      </c>
      <c r="P12" s="11">
        <v>55.760857310216608</v>
      </c>
      <c r="Q12" s="11">
        <v>55.004192674483747</v>
      </c>
      <c r="R12" s="11"/>
      <c r="S12" s="11">
        <f t="shared" si="2"/>
        <v>0.63098052169963381</v>
      </c>
      <c r="T12" s="11">
        <v>22.229080643985281</v>
      </c>
      <c r="U12" s="11">
        <f t="shared" si="3"/>
        <v>22.860061165684915</v>
      </c>
      <c r="W12" s="10" t="str">
        <f>name!E8</f>
        <v>Skilled trades occupations</v>
      </c>
      <c r="X12" s="11">
        <v>6.3345769438331718</v>
      </c>
      <c r="Y12" s="11">
        <v>6.8968107183939882</v>
      </c>
      <c r="Z12" s="11">
        <v>7.3806070057360307</v>
      </c>
      <c r="AA12" s="11">
        <v>8.5902526943061446</v>
      </c>
      <c r="AB12" s="11">
        <v>9.66989975054884</v>
      </c>
      <c r="AC12" s="11"/>
      <c r="AD12" s="11">
        <f t="shared" si="4"/>
        <v>2.2892927448128093</v>
      </c>
      <c r="AE12" s="11">
        <v>5.2981942083570317</v>
      </c>
      <c r="AF12" s="11">
        <f t="shared" si="5"/>
        <v>7.587486953169841</v>
      </c>
    </row>
    <row r="13" spans="1:32" x14ac:dyDescent="0.2">
      <c r="A13" t="str">
        <f>name!E9</f>
        <v>Caring, leisure and other service occupations</v>
      </c>
      <c r="B13" s="11">
        <v>66.594694641289877</v>
      </c>
      <c r="C13" s="11">
        <v>68.544066778753276</v>
      </c>
      <c r="D13" s="11">
        <v>64.849972905521156</v>
      </c>
      <c r="E13" s="11">
        <v>71.188617670753615</v>
      </c>
      <c r="F13" s="11">
        <v>79.222767150650157</v>
      </c>
      <c r="G13" s="11"/>
      <c r="H13" s="11">
        <f t="shared" si="0"/>
        <v>14.372794245129001</v>
      </c>
      <c r="I13" s="11">
        <v>40.379664207128634</v>
      </c>
      <c r="J13" s="11">
        <f>SUM(H13:I13)</f>
        <v>54.752458452257635</v>
      </c>
      <c r="L13" s="10" t="str">
        <f>name!E9</f>
        <v>Caring, leisure and other service occupations</v>
      </c>
      <c r="M13" s="11">
        <v>9.6309332993751013</v>
      </c>
      <c r="N13" s="11">
        <v>10.021416420408739</v>
      </c>
      <c r="O13" s="11">
        <v>10.11544037182173</v>
      </c>
      <c r="P13" s="11">
        <v>11.631331192032146</v>
      </c>
      <c r="Q13" s="11">
        <v>13.687993584781218</v>
      </c>
      <c r="R13" s="11"/>
      <c r="S13" s="11">
        <f t="shared" si="2"/>
        <v>3.5725532129594875</v>
      </c>
      <c r="T13" s="11">
        <v>5.3219765941634209</v>
      </c>
      <c r="U13" s="11">
        <f>SUM(S13:T13)</f>
        <v>8.8945298071229075</v>
      </c>
      <c r="W13" s="10" t="str">
        <f>name!E9</f>
        <v>Caring, leisure and other service occupations</v>
      </c>
      <c r="X13" s="11">
        <v>56.963761341914797</v>
      </c>
      <c r="Y13" s="11">
        <v>58.522650358344542</v>
      </c>
      <c r="Z13" s="11">
        <v>54.734532533699443</v>
      </c>
      <c r="AA13" s="11">
        <v>59.557286478721466</v>
      </c>
      <c r="AB13" s="11">
        <v>65.534773565868946</v>
      </c>
      <c r="AC13" s="11"/>
      <c r="AD13" s="11">
        <f t="shared" si="4"/>
        <v>10.800241032169502</v>
      </c>
      <c r="AE13" s="11">
        <v>35.057687612965204</v>
      </c>
      <c r="AF13" s="11">
        <f>SUM(AD13:AE13)</f>
        <v>45.857928645134706</v>
      </c>
    </row>
    <row r="14" spans="1:32" x14ac:dyDescent="0.2">
      <c r="A14" t="str">
        <f>name!E10</f>
        <v>Sales and customer service occupations</v>
      </c>
      <c r="B14" s="11">
        <v>56.32631620607313</v>
      </c>
      <c r="C14" s="11">
        <v>55.207108572155711</v>
      </c>
      <c r="D14" s="11">
        <v>55.544379951342876</v>
      </c>
      <c r="E14" s="11">
        <v>56.362242868792407</v>
      </c>
      <c r="F14" s="11">
        <v>56.255577810152275</v>
      </c>
      <c r="G14" s="11"/>
      <c r="H14" s="11">
        <f t="shared" si="0"/>
        <v>0.71119785880939901</v>
      </c>
      <c r="I14" s="11">
        <v>26.145746310252818</v>
      </c>
      <c r="J14" s="11">
        <f t="shared" si="1"/>
        <v>26.856944169062217</v>
      </c>
      <c r="L14" s="10" t="str">
        <f>name!E10</f>
        <v>Sales and customer service occupations</v>
      </c>
      <c r="M14" s="11">
        <v>21.23620219430709</v>
      </c>
      <c r="N14" s="11">
        <v>20.554893120129087</v>
      </c>
      <c r="O14" s="11">
        <v>21.227661598539804</v>
      </c>
      <c r="P14" s="11">
        <v>22.022447720217542</v>
      </c>
      <c r="Q14" s="11">
        <v>22.868184594498466</v>
      </c>
      <c r="R14" s="11"/>
      <c r="S14" s="11">
        <f t="shared" si="2"/>
        <v>1.640522995958662</v>
      </c>
      <c r="T14" s="11">
        <v>7.5082824577887619</v>
      </c>
      <c r="U14" s="11">
        <f t="shared" ref="U14:U15" si="6">SUM(S14:T14)</f>
        <v>9.1488054537474248</v>
      </c>
      <c r="W14" s="10" t="str">
        <f>name!E10</f>
        <v>Sales and customer service occupations</v>
      </c>
      <c r="X14" s="11">
        <v>35.090114011766062</v>
      </c>
      <c r="Y14" s="11">
        <v>34.652215452026709</v>
      </c>
      <c r="Z14" s="11">
        <v>34.316718352803036</v>
      </c>
      <c r="AA14" s="11">
        <v>34.339795148574822</v>
      </c>
      <c r="AB14" s="11">
        <v>33.387393215653844</v>
      </c>
      <c r="AC14" s="11"/>
      <c r="AD14" s="11">
        <f t="shared" si="4"/>
        <v>-0.92932513714919196</v>
      </c>
      <c r="AE14" s="11">
        <v>18.637463852464055</v>
      </c>
      <c r="AF14" s="11">
        <f t="shared" ref="AF14:AF15" si="7">SUM(AD14:AE14)</f>
        <v>17.708138715314863</v>
      </c>
    </row>
    <row r="15" spans="1:32" x14ac:dyDescent="0.2">
      <c r="A15" t="str">
        <f>name!E11</f>
        <v>Process, plant and machine operatives</v>
      </c>
      <c r="B15" s="11">
        <v>34.749792345100957</v>
      </c>
      <c r="C15" s="11">
        <v>36.89617886752508</v>
      </c>
      <c r="D15" s="11">
        <v>32.665551248172008</v>
      </c>
      <c r="E15" s="11">
        <v>37.165558835653599</v>
      </c>
      <c r="F15" s="11">
        <v>37.76005183163187</v>
      </c>
      <c r="G15" s="11"/>
      <c r="H15" s="11">
        <f t="shared" si="0"/>
        <v>5.0945005834598618</v>
      </c>
      <c r="I15" s="11">
        <v>17.348457899108499</v>
      </c>
      <c r="J15" s="11">
        <f t="shared" si="1"/>
        <v>22.442958482568361</v>
      </c>
      <c r="L15" s="10" t="str">
        <f>name!E11</f>
        <v>Process, plant and machine operatives</v>
      </c>
      <c r="M15" s="11">
        <v>30.261872584661884</v>
      </c>
      <c r="N15" s="11">
        <v>31.933236281829437</v>
      </c>
      <c r="O15" s="11">
        <v>28.288037620179502</v>
      </c>
      <c r="P15" s="11">
        <v>31.200631954202322</v>
      </c>
      <c r="Q15" s="11">
        <v>31.058289092978995</v>
      </c>
      <c r="R15" s="11"/>
      <c r="S15" s="11">
        <f t="shared" si="2"/>
        <v>2.7702514727994938</v>
      </c>
      <c r="T15" s="11">
        <v>14.095596454600015</v>
      </c>
      <c r="U15" s="11">
        <f t="shared" si="6"/>
        <v>16.865847927399507</v>
      </c>
      <c r="W15" s="10" t="str">
        <f>name!E11</f>
        <v>Process, plant and machine operatives</v>
      </c>
      <c r="X15" s="11">
        <v>4.4879197604390448</v>
      </c>
      <c r="Y15" s="11">
        <v>4.9629425856956662</v>
      </c>
      <c r="Z15" s="11">
        <v>4.3775136279925384</v>
      </c>
      <c r="AA15" s="11">
        <v>5.9649268814512624</v>
      </c>
      <c r="AB15" s="11">
        <v>6.7017627386528655</v>
      </c>
      <c r="AC15" s="11"/>
      <c r="AD15" s="11">
        <f t="shared" si="4"/>
        <v>2.3242491106603271</v>
      </c>
      <c r="AE15" s="11">
        <v>3.2528614445084827</v>
      </c>
      <c r="AF15" s="11">
        <f t="shared" si="7"/>
        <v>5.5771105551688098</v>
      </c>
    </row>
    <row r="16" spans="1:32" x14ac:dyDescent="0.2">
      <c r="A16" t="str">
        <f>name!E12</f>
        <v>Elementary occupations</v>
      </c>
      <c r="B16" s="11">
        <v>70.813629769099876</v>
      </c>
      <c r="C16" s="11">
        <v>70.986696643393586</v>
      </c>
      <c r="D16" s="11">
        <v>65.955428336629268</v>
      </c>
      <c r="E16" s="11">
        <v>68.021994844735758</v>
      </c>
      <c r="F16" s="11">
        <v>66.418555310330746</v>
      </c>
      <c r="G16" s="11"/>
      <c r="H16" s="11">
        <f t="shared" si="0"/>
        <v>0.4631269737014776</v>
      </c>
      <c r="I16" s="11">
        <v>31.2659760516025</v>
      </c>
      <c r="J16" s="11">
        <f>SUM(H16:I16)</f>
        <v>31.729103025303978</v>
      </c>
      <c r="L16" s="10" t="str">
        <f>name!E12</f>
        <v>Elementary occupations</v>
      </c>
      <c r="M16" s="11">
        <v>39.372864296868045</v>
      </c>
      <c r="N16" s="11">
        <v>36.314690412485575</v>
      </c>
      <c r="O16" s="11">
        <v>35.466370500889326</v>
      </c>
      <c r="P16" s="11">
        <v>37.152736208049497</v>
      </c>
      <c r="Q16" s="11">
        <v>35.594504585351132</v>
      </c>
      <c r="R16" s="11"/>
      <c r="S16" s="11">
        <f t="shared" si="2"/>
        <v>0.12813408446180574</v>
      </c>
      <c r="T16" s="11">
        <v>13.791514757222636</v>
      </c>
      <c r="U16" s="11">
        <f>SUM(S16:T16)</f>
        <v>13.919648841684442</v>
      </c>
      <c r="W16" s="10" t="str">
        <f>name!E12</f>
        <v>Elementary occupations</v>
      </c>
      <c r="X16" s="11">
        <v>31.440765472231853</v>
      </c>
      <c r="Y16" s="11">
        <v>34.672006230908003</v>
      </c>
      <c r="Z16" s="11">
        <v>30.489057835739903</v>
      </c>
      <c r="AA16" s="11">
        <v>30.86925863668629</v>
      </c>
      <c r="AB16" s="11">
        <v>30.824050724979603</v>
      </c>
      <c r="AC16" s="11"/>
      <c r="AD16" s="11">
        <f t="shared" si="4"/>
        <v>0.33499288923970028</v>
      </c>
      <c r="AE16" s="11">
        <v>17.474461294379864</v>
      </c>
      <c r="AF16" s="11">
        <f>SUM(AD16:AE16)</f>
        <v>17.809454183619565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652.06099999999992</v>
      </c>
      <c r="C18" s="34">
        <f>SUM(C8:C16)</f>
        <v>706.60799999999972</v>
      </c>
      <c r="D18" s="34">
        <f>SUM(D8:D16)</f>
        <v>698.91800000000012</v>
      </c>
      <c r="E18" s="34">
        <f>SUM(E8:E16)</f>
        <v>728.50400000000025</v>
      </c>
      <c r="F18" s="34">
        <f>SUM(F8:F16)</f>
        <v>771.85099999999989</v>
      </c>
      <c r="G18" s="11"/>
      <c r="H18" s="34">
        <f>SUM(H8:H16)</f>
        <v>72.93299999999978</v>
      </c>
      <c r="I18" s="34">
        <f>SUM(I8:I16)</f>
        <v>357.36661682853935</v>
      </c>
      <c r="J18" s="34">
        <f>SUM(H18:I18)</f>
        <v>430.29961682853911</v>
      </c>
      <c r="L18" s="231" t="str">
        <f>name!E3</f>
        <v>All occupations</v>
      </c>
      <c r="M18" s="34">
        <f>SUM(M8:M16)</f>
        <v>338.7221274348812</v>
      </c>
      <c r="N18" s="34">
        <f>SUM(N8:N16)</f>
        <v>361.17164907102938</v>
      </c>
      <c r="O18" s="34">
        <f>SUM(O8:O16)</f>
        <v>352.94046486147067</v>
      </c>
      <c r="P18" s="34">
        <f>SUM(P8:P16)</f>
        <v>366.11576957939479</v>
      </c>
      <c r="Q18" s="34">
        <f>SUM(Q8:Q16)</f>
        <v>384.17191238675082</v>
      </c>
      <c r="R18" s="11"/>
      <c r="S18" s="34">
        <f>SUM(S8:S16)</f>
        <v>31.231447525280021</v>
      </c>
      <c r="T18" s="34">
        <f>SUM(T8:T16)</f>
        <v>149.20966426256015</v>
      </c>
      <c r="U18" s="34">
        <f>SUM(S18:T18)</f>
        <v>180.44111178784019</v>
      </c>
      <c r="W18" s="231" t="str">
        <f>name!E3</f>
        <v>All occupations</v>
      </c>
      <c r="X18" s="34">
        <f>SUM(X8:X16)</f>
        <v>313.33887256511872</v>
      </c>
      <c r="Y18" s="34">
        <f>SUM(Y8:Y16)</f>
        <v>345.43635092897051</v>
      </c>
      <c r="Z18" s="34">
        <f>SUM(Z8:Z16)</f>
        <v>345.97753513852916</v>
      </c>
      <c r="AA18" s="34">
        <f>SUM(AA8:AA16)</f>
        <v>362.388230420605</v>
      </c>
      <c r="AB18" s="34">
        <f>SUM(AB8:AB16)</f>
        <v>387.67908761324918</v>
      </c>
      <c r="AC18" s="11"/>
      <c r="AD18" s="34">
        <f>SUM(AD8:AD16)</f>
        <v>41.701552474720067</v>
      </c>
      <c r="AE18" s="34">
        <f>SUM(AE8:AE16)</f>
        <v>208.15695256597917</v>
      </c>
      <c r="AF18" s="34">
        <f>SUM(AD18:AE18)</f>
        <v>249.85850504069924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10.030188343214686</v>
      </c>
      <c r="C26" s="18">
        <f t="shared" si="8"/>
        <v>11.083950253503605</v>
      </c>
      <c r="D26" s="18">
        <f t="shared" si="8"/>
        <v>11.448340619746968</v>
      </c>
      <c r="E26" s="18">
        <f t="shared" si="8"/>
        <v>11.383318043587037</v>
      </c>
      <c r="F26" s="18">
        <f t="shared" si="8"/>
        <v>12.027361259813208</v>
      </c>
      <c r="G26" s="11"/>
      <c r="H26" s="40">
        <f>IF(D8&gt;0,(H8/D8)*100,0)</f>
        <v>16.020587187553996</v>
      </c>
      <c r="I26" s="40">
        <f>IF(D8&gt;0,(I8/D8)*100,0)</f>
        <v>57.183850969321213</v>
      </c>
      <c r="J26" s="40">
        <f>IF(D8&gt;0,(J8/D8)*100,0)</f>
        <v>73.204438156875213</v>
      </c>
      <c r="L26" t="str">
        <f>$A$8</f>
        <v>Managers, directors and senior officials</v>
      </c>
      <c r="M26" s="18">
        <f t="shared" ref="M26:Q26" si="9">M8/M$18*100</f>
        <v>13.115434312204178</v>
      </c>
      <c r="N26" s="18">
        <f t="shared" si="9"/>
        <v>14.267259939754481</v>
      </c>
      <c r="O26" s="18">
        <f t="shared" si="9"/>
        <v>14.489205336146082</v>
      </c>
      <c r="P26" s="18">
        <f t="shared" si="9"/>
        <v>14.288169571063387</v>
      </c>
      <c r="Q26" s="18">
        <f t="shared" si="9"/>
        <v>14.981573835313061</v>
      </c>
      <c r="R26" s="11"/>
      <c r="S26" s="40">
        <f>IF(O8&gt;0,(S8/O8)*100,0)</f>
        <v>12.547804624108524</v>
      </c>
      <c r="T26" s="40">
        <f>IF(O8&gt;0,(T8/O8)*100,0)</f>
        <v>50.960874445911777</v>
      </c>
      <c r="U26" s="40">
        <f>IF(O8&gt;0,(U8/O8)*100,0)</f>
        <v>63.5086790700203</v>
      </c>
      <c r="W26" t="str">
        <f>$A$8</f>
        <v>Managers, directors and senior officials</v>
      </c>
      <c r="X26" s="18">
        <f t="shared" ref="X26:AB26" si="10">X8/X$18*100</f>
        <v>6.6950098199727872</v>
      </c>
      <c r="Y26" s="18">
        <f t="shared" si="10"/>
        <v>7.7556346150506732</v>
      </c>
      <c r="Z26" s="18">
        <f t="shared" si="10"/>
        <v>8.34627734226558</v>
      </c>
      <c r="AA26" s="18">
        <f t="shared" si="10"/>
        <v>8.448587102514475</v>
      </c>
      <c r="AB26" s="18">
        <f t="shared" si="10"/>
        <v>9.099874245453087</v>
      </c>
      <c r="AC26" s="11"/>
      <c r="AD26" s="40">
        <f>IF(Z8&gt;0,(AD8/Z8)*100,0)</f>
        <v>22.170697427450364</v>
      </c>
      <c r="AE26" s="40">
        <f>IF(Z8&gt;0,(AE8/Z8)*100,0)</f>
        <v>68.204406083281782</v>
      </c>
      <c r="AF26" s="40">
        <f>IF(Z8&gt;0,(AF8/Z8)*100,0)</f>
        <v>90.375103510732131</v>
      </c>
    </row>
    <row r="27" spans="1:32" x14ac:dyDescent="0.2">
      <c r="A27" t="str">
        <f>$A$9</f>
        <v>Professional occupations</v>
      </c>
      <c r="B27" s="18">
        <f t="shared" si="8"/>
        <v>20.815892425033041</v>
      </c>
      <c r="C27" s="18">
        <f t="shared" si="8"/>
        <v>22.653853979272409</v>
      </c>
      <c r="D27" s="18">
        <f t="shared" si="8"/>
        <v>23.620755109928577</v>
      </c>
      <c r="E27" s="18">
        <f t="shared" si="8"/>
        <v>24.760434396575928</v>
      </c>
      <c r="F27" s="18">
        <f t="shared" si="8"/>
        <v>26.383958113754254</v>
      </c>
      <c r="G27" s="11"/>
      <c r="H27" s="40">
        <f t="shared" ref="H27:H36" si="11">IF(D9&gt;0,(H9/D9)*100,0)</f>
        <v>23.354051278180453</v>
      </c>
      <c r="I27" s="40">
        <f t="shared" ref="I27:I36" si="12">IF(D9&gt;0,(I9/D9)*100,0)</f>
        <v>52.668712532407284</v>
      </c>
      <c r="J27" s="40">
        <f t="shared" ref="J27:J36" si="13">IF(D9&gt;0,(J9/D9)*100,0)</f>
        <v>76.022763810587733</v>
      </c>
      <c r="L27" t="str">
        <f>$A$9</f>
        <v>Professional occupations</v>
      </c>
      <c r="M27" s="18">
        <f t="shared" ref="M27:Q27" si="14">M9/M$18*100</f>
        <v>21.450033795888498</v>
      </c>
      <c r="N27" s="18">
        <f t="shared" si="14"/>
        <v>23.278724404713866</v>
      </c>
      <c r="O27" s="18">
        <f t="shared" si="14"/>
        <v>23.998989439035785</v>
      </c>
      <c r="P27" s="18">
        <f t="shared" si="14"/>
        <v>25.030107368886494</v>
      </c>
      <c r="Q27" s="18">
        <f t="shared" si="14"/>
        <v>26.386956347807271</v>
      </c>
      <c r="R27" s="11"/>
      <c r="S27" s="40">
        <f t="shared" ref="S27:S34" si="15">IF(O9&gt;0,(S9/O9)*100,0)</f>
        <v>19.679702274180229</v>
      </c>
      <c r="T27" s="40">
        <f t="shared" ref="T27:T34" si="16">IF(O9&gt;0,(T9/O9)*100,0)</f>
        <v>42.113756388844862</v>
      </c>
      <c r="U27" s="40">
        <f t="shared" ref="U27:U34" si="17">IF(O9&gt;0,(U9/O9)*100,0)</f>
        <v>61.793458663025092</v>
      </c>
      <c r="W27" t="str">
        <f>$A$9</f>
        <v>Professional occupations</v>
      </c>
      <c r="X27" s="18">
        <f t="shared" ref="X27:AB27" si="18">X9/X$18*100</f>
        <v>20.130379923911743</v>
      </c>
      <c r="Y27" s="18">
        <f t="shared" si="18"/>
        <v>22.00051948970443</v>
      </c>
      <c r="Z27" s="18">
        <f t="shared" si="18"/>
        <v>23.234908670828954</v>
      </c>
      <c r="AA27" s="18">
        <f t="shared" si="18"/>
        <v>24.487987557787484</v>
      </c>
      <c r="AB27" s="18">
        <f t="shared" si="18"/>
        <v>26.380987003506778</v>
      </c>
      <c r="AC27" s="11"/>
      <c r="AD27" s="40">
        <f t="shared" ref="AD27:AD34" si="19">IF(Z9&gt;0,(AD9/Z9)*100,0)</f>
        <v>27.225610820679631</v>
      </c>
      <c r="AE27" s="40">
        <f t="shared" ref="AE27:AE34" si="20">IF(Z9&gt;0,(AE9/Z9)*100,0)</f>
        <v>63.790176806427034</v>
      </c>
      <c r="AF27" s="40">
        <f t="shared" ref="AF27:AF34" si="21">IF(Z9&gt;0,(AF9/Z9)*100,0)</f>
        <v>91.015787627106661</v>
      </c>
    </row>
    <row r="28" spans="1:32" x14ac:dyDescent="0.2">
      <c r="A28" t="str">
        <f>$A$10</f>
        <v>Associate professional occupations</v>
      </c>
      <c r="B28" s="18">
        <f t="shared" si="8"/>
        <v>12.691903619867015</v>
      </c>
      <c r="C28" s="18">
        <f t="shared" si="8"/>
        <v>13.238556253497039</v>
      </c>
      <c r="D28" s="18">
        <f t="shared" si="8"/>
        <v>13.85339054841187</v>
      </c>
      <c r="E28" s="18">
        <f t="shared" si="8"/>
        <v>13.264771548106772</v>
      </c>
      <c r="F28" s="18">
        <f t="shared" si="8"/>
        <v>13.626754118968087</v>
      </c>
      <c r="G28" s="11"/>
      <c r="H28" s="40">
        <f t="shared" si="11"/>
        <v>8.6284511835439019</v>
      </c>
      <c r="I28" s="40">
        <f t="shared" si="12"/>
        <v>47.677443128998966</v>
      </c>
      <c r="J28" s="40">
        <f t="shared" si="13"/>
        <v>56.305894312542868</v>
      </c>
      <c r="L28" t="str">
        <f>$A$10</f>
        <v>Associate professional occupations</v>
      </c>
      <c r="M28" s="18">
        <f t="shared" ref="M28:Q28" si="22">M10/M$18*100</f>
        <v>13.00484699399208</v>
      </c>
      <c r="N28" s="18">
        <f t="shared" si="22"/>
        <v>13.464329087094104</v>
      </c>
      <c r="O28" s="18">
        <f t="shared" si="22"/>
        <v>13.981927658682613</v>
      </c>
      <c r="P28" s="18">
        <f t="shared" si="22"/>
        <v>12.792513791018653</v>
      </c>
      <c r="Q28" s="18">
        <f t="shared" si="22"/>
        <v>12.651018987801724</v>
      </c>
      <c r="R28" s="11"/>
      <c r="S28" s="40">
        <f t="shared" si="15"/>
        <v>-1.5121599673888684</v>
      </c>
      <c r="T28" s="40">
        <f t="shared" si="16"/>
        <v>36.382486424581494</v>
      </c>
      <c r="U28" s="40">
        <f t="shared" si="17"/>
        <v>34.870326457192625</v>
      </c>
      <c r="W28" t="str">
        <f>$A$10</f>
        <v>Associate professional occupations</v>
      </c>
      <c r="X28" s="18">
        <f t="shared" ref="X28:AB28" si="23">X10/X$18*100</f>
        <v>12.353609029787835</v>
      </c>
      <c r="Y28" s="18">
        <f t="shared" si="23"/>
        <v>13.002499027885428</v>
      </c>
      <c r="Z28" s="18">
        <f t="shared" si="23"/>
        <v>13.722266579820284</v>
      </c>
      <c r="AA28" s="18">
        <f t="shared" si="23"/>
        <v>13.741886966495159</v>
      </c>
      <c r="AB28" s="18">
        <f t="shared" si="23"/>
        <v>14.593662170756193</v>
      </c>
      <c r="AC28" s="11"/>
      <c r="AD28" s="40">
        <f t="shared" si="19"/>
        <v>19.168894608283686</v>
      </c>
      <c r="AE28" s="40">
        <f t="shared" si="20"/>
        <v>59.417746583672624</v>
      </c>
      <c r="AF28" s="40">
        <f t="shared" si="21"/>
        <v>78.586641191956303</v>
      </c>
    </row>
    <row r="29" spans="1:32" x14ac:dyDescent="0.2">
      <c r="A29" t="str">
        <f>$A$11</f>
        <v>Administrative and secretarial occupations</v>
      </c>
      <c r="B29" s="18">
        <f t="shared" si="8"/>
        <v>11.227157704417511</v>
      </c>
      <c r="C29" s="18">
        <f t="shared" si="8"/>
        <v>10.431940110052812</v>
      </c>
      <c r="D29" s="18">
        <f t="shared" si="8"/>
        <v>10.905540529036539</v>
      </c>
      <c r="E29" s="18">
        <f t="shared" si="8"/>
        <v>9.8107082706528868</v>
      </c>
      <c r="F29" s="18">
        <f t="shared" si="8"/>
        <v>8.5331968008504013</v>
      </c>
      <c r="G29" s="11"/>
      <c r="H29" s="40">
        <f t="shared" si="11"/>
        <v>-13.58844679026002</v>
      </c>
      <c r="I29" s="40">
        <f t="shared" si="12"/>
        <v>47.008649196051856</v>
      </c>
      <c r="J29" s="40">
        <f t="shared" si="13"/>
        <v>33.420202405791841</v>
      </c>
      <c r="L29" t="str">
        <f>$A$11</f>
        <v>Administrative and secretarial occupations</v>
      </c>
      <c r="M29" s="18">
        <f t="shared" ref="M29:Q29" si="24">M11/M$18*100</f>
        <v>5.0038699662611199</v>
      </c>
      <c r="N29" s="18">
        <f t="shared" si="24"/>
        <v>4.3433998536038514</v>
      </c>
      <c r="O29" s="18">
        <f t="shared" si="24"/>
        <v>5.1797542095286904</v>
      </c>
      <c r="P29" s="18">
        <f t="shared" si="24"/>
        <v>4.7968277073285002</v>
      </c>
      <c r="Q29" s="18">
        <f t="shared" si="24"/>
        <v>4.7975430133658996</v>
      </c>
      <c r="R29" s="11"/>
      <c r="S29" s="40">
        <f t="shared" si="15"/>
        <v>0.81702582556096681</v>
      </c>
      <c r="T29" s="40">
        <f t="shared" si="16"/>
        <v>35.978897214452083</v>
      </c>
      <c r="U29" s="40">
        <f t="shared" si="17"/>
        <v>36.795923040013044</v>
      </c>
      <c r="W29" t="str">
        <f>$A$11</f>
        <v>Administrative and secretarial occupations</v>
      </c>
      <c r="X29" s="18">
        <f t="shared" ref="X29:AB29" si="25">X11/X$18*100</f>
        <v>17.954587483720285</v>
      </c>
      <c r="Y29" s="18">
        <f t="shared" si="25"/>
        <v>16.797825225916554</v>
      </c>
      <c r="Z29" s="18">
        <f t="shared" si="25"/>
        <v>16.746560479928437</v>
      </c>
      <c r="AA29" s="18">
        <f t="shared" si="25"/>
        <v>14.876161800669935</v>
      </c>
      <c r="AB29" s="18">
        <f t="shared" si="25"/>
        <v>12.235055645979623</v>
      </c>
      <c r="AC29" s="11"/>
      <c r="AD29" s="40">
        <f t="shared" si="19"/>
        <v>-18.133768153055026</v>
      </c>
      <c r="AE29" s="40">
        <f t="shared" si="20"/>
        <v>50.488838194032873</v>
      </c>
      <c r="AF29" s="40">
        <f t="shared" si="21"/>
        <v>32.355070040977843</v>
      </c>
    </row>
    <row r="30" spans="1:32" x14ac:dyDescent="0.2">
      <c r="A30" t="str">
        <f>$A$12</f>
        <v>Skilled trades occupations</v>
      </c>
      <c r="B30" s="18">
        <f t="shared" si="8"/>
        <v>10.194511534725963</v>
      </c>
      <c r="C30" s="18">
        <f t="shared" si="8"/>
        <v>9.810574527954115</v>
      </c>
      <c r="D30" s="18">
        <f t="shared" si="8"/>
        <v>8.8356315273780552</v>
      </c>
      <c r="E30" s="18">
        <f t="shared" si="8"/>
        <v>8.8333228101043737</v>
      </c>
      <c r="F30" s="18">
        <f t="shared" si="8"/>
        <v>8.379090319897573</v>
      </c>
      <c r="G30" s="11"/>
      <c r="H30" s="40">
        <f t="shared" si="11"/>
        <v>4.7288950000261067</v>
      </c>
      <c r="I30" s="40">
        <f t="shared" si="12"/>
        <v>44.575825799017601</v>
      </c>
      <c r="J30" s="40">
        <f t="shared" si="13"/>
        <v>49.304720799043707</v>
      </c>
      <c r="L30" t="str">
        <f>$A$12</f>
        <v>Skilled trades occupations</v>
      </c>
      <c r="M30" s="18">
        <f t="shared" ref="M30:Q30" si="26">M12/M$18*100</f>
        <v>17.754924182264435</v>
      </c>
      <c r="N30" s="18">
        <f t="shared" si="26"/>
        <v>17.284162226646739</v>
      </c>
      <c r="O30" s="18">
        <f t="shared" si="26"/>
        <v>15.405774504809367</v>
      </c>
      <c r="P30" s="18">
        <f t="shared" si="26"/>
        <v>15.230389385924681</v>
      </c>
      <c r="Q30" s="18">
        <f t="shared" si="26"/>
        <v>14.317598684598867</v>
      </c>
      <c r="R30" s="11"/>
      <c r="S30" s="40">
        <f t="shared" si="15"/>
        <v>1.1604621038879073</v>
      </c>
      <c r="T30" s="40">
        <f t="shared" si="16"/>
        <v>40.88241206262277</v>
      </c>
      <c r="U30" s="40">
        <f t="shared" si="17"/>
        <v>42.042874166510671</v>
      </c>
      <c r="W30" t="str">
        <f>$A$12</f>
        <v>Skilled trades occupations</v>
      </c>
      <c r="X30" s="18">
        <f t="shared" ref="X30:AB30" si="27">X12/X$18*100</f>
        <v>2.0216377533932395</v>
      </c>
      <c r="Y30" s="18">
        <f t="shared" si="27"/>
        <v>1.9965503629964316</v>
      </c>
      <c r="Z30" s="18">
        <f t="shared" si="27"/>
        <v>2.1332619190956548</v>
      </c>
      <c r="AA30" s="18">
        <f t="shared" si="27"/>
        <v>2.3704557635152468</v>
      </c>
      <c r="AB30" s="18">
        <f t="shared" si="27"/>
        <v>2.494305228089988</v>
      </c>
      <c r="AC30" s="11"/>
      <c r="AD30" s="40">
        <f t="shared" si="19"/>
        <v>31.017675687563717</v>
      </c>
      <c r="AE30" s="40">
        <f t="shared" si="20"/>
        <v>71.785345083939603</v>
      </c>
      <c r="AF30" s="40">
        <f t="shared" si="21"/>
        <v>102.80302077150331</v>
      </c>
    </row>
    <row r="31" spans="1:32" x14ac:dyDescent="0.2">
      <c r="A31" t="str">
        <f>$A$13</f>
        <v>Caring, leisure and other service occupations</v>
      </c>
      <c r="B31" s="18">
        <f t="shared" si="8"/>
        <v>10.212954714557362</v>
      </c>
      <c r="C31" s="18">
        <f t="shared" si="8"/>
        <v>9.70043741066522</v>
      </c>
      <c r="D31" s="18">
        <f t="shared" si="8"/>
        <v>9.2786239452297892</v>
      </c>
      <c r="E31" s="18">
        <f t="shared" si="8"/>
        <v>9.7718911180657333</v>
      </c>
      <c r="F31" s="18">
        <f t="shared" si="8"/>
        <v>10.263997474985478</v>
      </c>
      <c r="G31" s="11"/>
      <c r="H31" s="40">
        <f t="shared" si="11"/>
        <v>22.163146106581237</v>
      </c>
      <c r="I31" s="40">
        <f t="shared" si="12"/>
        <v>62.266277683657776</v>
      </c>
      <c r="J31" s="40">
        <f t="shared" si="13"/>
        <v>84.429423790239014</v>
      </c>
      <c r="L31" t="str">
        <f>$A$13</f>
        <v>Caring, leisure and other service occupations</v>
      </c>
      <c r="M31" s="18">
        <f t="shared" ref="M31:Q31" si="28">M13/M$18*100</f>
        <v>2.8433138904474533</v>
      </c>
      <c r="N31" s="18">
        <f t="shared" si="28"/>
        <v>2.7746963102405333</v>
      </c>
      <c r="O31" s="18">
        <f t="shared" si="28"/>
        <v>2.8660472172812619</v>
      </c>
      <c r="P31" s="18">
        <f t="shared" si="28"/>
        <v>3.1769544385904442</v>
      </c>
      <c r="Q31" s="18">
        <f t="shared" si="28"/>
        <v>3.5629865545717823</v>
      </c>
      <c r="R31" s="11"/>
      <c r="S31" s="40">
        <f t="shared" si="15"/>
        <v>35.317821880611724</v>
      </c>
      <c r="T31" s="40">
        <f t="shared" si="16"/>
        <v>52.612406366298067</v>
      </c>
      <c r="U31" s="40">
        <f t="shared" si="17"/>
        <v>87.930228246909792</v>
      </c>
      <c r="W31" t="str">
        <f>$A$13</f>
        <v>Caring, leisure and other service occupations</v>
      </c>
      <c r="X31" s="18">
        <f t="shared" ref="X31:AB31" si="29">X13/X$18*100</f>
        <v>18.179602446254563</v>
      </c>
      <c r="Y31" s="18">
        <f t="shared" si="29"/>
        <v>16.941659498475339</v>
      </c>
      <c r="Z31" s="18">
        <f t="shared" si="29"/>
        <v>15.820256223220902</v>
      </c>
      <c r="AA31" s="18">
        <f t="shared" si="29"/>
        <v>16.434663567742376</v>
      </c>
      <c r="AB31" s="18">
        <f t="shared" si="29"/>
        <v>16.904387071620121</v>
      </c>
      <c r="AC31" s="11"/>
      <c r="AD31" s="40">
        <f t="shared" si="19"/>
        <v>19.732042153680428</v>
      </c>
      <c r="AE31" s="40">
        <f t="shared" si="20"/>
        <v>64.050401072450143</v>
      </c>
      <c r="AF31" s="40">
        <f t="shared" si="21"/>
        <v>83.782443226130582</v>
      </c>
    </row>
    <row r="32" spans="1:32" x14ac:dyDescent="0.2">
      <c r="A32" t="str">
        <f>$A$14</f>
        <v>Sales and customer service occupations</v>
      </c>
      <c r="B32" s="18">
        <f t="shared" si="8"/>
        <v>8.6381973781706218</v>
      </c>
      <c r="C32" s="18">
        <f t="shared" si="8"/>
        <v>7.8129753091043028</v>
      </c>
      <c r="D32" s="18">
        <f t="shared" si="8"/>
        <v>7.9471955152597111</v>
      </c>
      <c r="E32" s="18">
        <f t="shared" si="8"/>
        <v>7.7367101441848485</v>
      </c>
      <c r="F32" s="18">
        <f t="shared" si="8"/>
        <v>7.2883986430220702</v>
      </c>
      <c r="H32" s="40">
        <f t="shared" si="11"/>
        <v>1.2804137150012505</v>
      </c>
      <c r="I32" s="40">
        <f t="shared" si="12"/>
        <v>47.071812365457333</v>
      </c>
      <c r="J32" s="40">
        <f t="shared" si="13"/>
        <v>48.352226080458585</v>
      </c>
      <c r="L32" t="str">
        <f>$A$14</f>
        <v>Sales and customer service occupations</v>
      </c>
      <c r="M32" s="18">
        <f t="shared" ref="M32:Q32" si="30">M14/M$18*100</f>
        <v>6.2695054365439162</v>
      </c>
      <c r="N32" s="18">
        <f t="shared" si="30"/>
        <v>5.6911701605035683</v>
      </c>
      <c r="O32" s="18">
        <f t="shared" si="30"/>
        <v>6.0145162462093067</v>
      </c>
      <c r="P32" s="18">
        <f t="shared" si="30"/>
        <v>6.01515956155552</v>
      </c>
      <c r="Q32" s="18">
        <f t="shared" si="30"/>
        <v>5.9525914980158072</v>
      </c>
      <c r="S32" s="40">
        <f t="shared" si="15"/>
        <v>7.7282322800525023</v>
      </c>
      <c r="T32" s="40">
        <f t="shared" si="16"/>
        <v>35.370275821173053</v>
      </c>
      <c r="U32" s="40">
        <f t="shared" si="17"/>
        <v>43.098508101225562</v>
      </c>
      <c r="W32" t="str">
        <f>$A$14</f>
        <v>Sales and customer service occupations</v>
      </c>
      <c r="X32" s="18">
        <f t="shared" ref="X32:AB32" si="31">X14/X$18*100</f>
        <v>11.198774580537743</v>
      </c>
      <c r="Y32" s="18">
        <f t="shared" si="31"/>
        <v>10.031432812104939</v>
      </c>
      <c r="Z32" s="18">
        <f t="shared" si="31"/>
        <v>9.918770691011094</v>
      </c>
      <c r="AA32" s="18">
        <f t="shared" si="31"/>
        <v>9.4759686617632219</v>
      </c>
      <c r="AB32" s="18">
        <f t="shared" si="31"/>
        <v>8.612121283405747</v>
      </c>
      <c r="AD32" s="40">
        <f t="shared" si="19"/>
        <v>-2.7080827706046766</v>
      </c>
      <c r="AE32" s="40">
        <f t="shared" si="20"/>
        <v>54.310157692982678</v>
      </c>
      <c r="AF32" s="40">
        <f t="shared" si="21"/>
        <v>51.602074922377994</v>
      </c>
    </row>
    <row r="33" spans="1:32" x14ac:dyDescent="0.2">
      <c r="A33" t="str">
        <f>$A$15</f>
        <v>Process, plant and machine operatives</v>
      </c>
      <c r="B33" s="18">
        <f t="shared" si="8"/>
        <v>5.3292241592582537</v>
      </c>
      <c r="C33" s="18">
        <f t="shared" si="8"/>
        <v>5.2215908774773414</v>
      </c>
      <c r="D33" s="18">
        <f t="shared" si="8"/>
        <v>4.6737315748302377</v>
      </c>
      <c r="E33" s="18">
        <f t="shared" si="8"/>
        <v>5.1016272849090178</v>
      </c>
      <c r="F33" s="18">
        <f t="shared" si="8"/>
        <v>4.8921426326625062</v>
      </c>
      <c r="G33" s="11"/>
      <c r="H33" s="40">
        <f t="shared" si="11"/>
        <v>15.595942480061328</v>
      </c>
      <c r="I33" s="40">
        <f t="shared" si="12"/>
        <v>53.109337623926777</v>
      </c>
      <c r="J33" s="40">
        <f t="shared" si="13"/>
        <v>68.705280103988116</v>
      </c>
      <c r="L33" t="str">
        <f>$A$15</f>
        <v>Process, plant and machine operatives</v>
      </c>
      <c r="M33" s="18">
        <f t="shared" ref="M33:Q33" si="32">M15/M$18*100</f>
        <v>8.9341292267596781</v>
      </c>
      <c r="N33" s="18">
        <f t="shared" si="32"/>
        <v>8.8415678151828914</v>
      </c>
      <c r="O33" s="18">
        <f t="shared" si="32"/>
        <v>8.0149601523539022</v>
      </c>
      <c r="P33" s="18">
        <f t="shared" si="32"/>
        <v>8.522067211157438</v>
      </c>
      <c r="Q33" s="18">
        <f t="shared" si="32"/>
        <v>8.0844767906176891</v>
      </c>
      <c r="R33" s="11"/>
      <c r="S33" s="40">
        <f t="shared" si="15"/>
        <v>9.7930139587459841</v>
      </c>
      <c r="T33" s="40">
        <f t="shared" si="16"/>
        <v>49.828823914405454</v>
      </c>
      <c r="U33" s="40">
        <f t="shared" si="17"/>
        <v>59.621837873151428</v>
      </c>
      <c r="W33" t="str">
        <f>$A$15</f>
        <v>Process, plant and machine operatives</v>
      </c>
      <c r="X33" s="18">
        <f t="shared" ref="X33:AB33" si="33">X15/X$18*100</f>
        <v>1.4322894965757422</v>
      </c>
      <c r="Y33" s="18">
        <f t="shared" si="33"/>
        <v>1.4367169443369203</v>
      </c>
      <c r="Z33" s="18">
        <f t="shared" si="33"/>
        <v>1.2652594990711707</v>
      </c>
      <c r="AA33" s="18">
        <f t="shared" si="33"/>
        <v>1.646004583131214</v>
      </c>
      <c r="AB33" s="18">
        <f t="shared" si="33"/>
        <v>1.7286882250761435</v>
      </c>
      <c r="AC33" s="11"/>
      <c r="AD33" s="40">
        <f t="shared" si="19"/>
        <v>53.095188460354215</v>
      </c>
      <c r="AE33" s="40">
        <f t="shared" si="20"/>
        <v>74.308425305809862</v>
      </c>
      <c r="AF33" s="40">
        <f t="shared" si="21"/>
        <v>127.40361376616407</v>
      </c>
    </row>
    <row r="34" spans="1:32" x14ac:dyDescent="0.2">
      <c r="A34" t="str">
        <f>$A$16</f>
        <v>Elementary occupations</v>
      </c>
      <c r="B34" s="18">
        <f t="shared" si="8"/>
        <v>10.859970120755555</v>
      </c>
      <c r="C34" s="18">
        <f t="shared" si="8"/>
        <v>10.046121278473159</v>
      </c>
      <c r="D34" s="18">
        <f t="shared" si="8"/>
        <v>9.4367906301782547</v>
      </c>
      <c r="E34" s="18">
        <f t="shared" si="8"/>
        <v>9.3372163838133684</v>
      </c>
      <c r="F34" s="18">
        <f t="shared" si="8"/>
        <v>8.6051006360464335</v>
      </c>
      <c r="G34" s="11"/>
      <c r="H34" s="40">
        <f t="shared" si="11"/>
        <v>0.70218173906433956</v>
      </c>
      <c r="I34" s="40">
        <f t="shared" si="12"/>
        <v>47.404704722747596</v>
      </c>
      <c r="J34" s="40">
        <f t="shared" si="13"/>
        <v>48.106886461811939</v>
      </c>
      <c r="L34" t="str">
        <f>$A$16</f>
        <v>Elementary occupations</v>
      </c>
      <c r="M34" s="18">
        <f t="shared" ref="M34:Q34" si="34">M16/M$18*100</f>
        <v>11.623942195638641</v>
      </c>
      <c r="N34" s="18">
        <f t="shared" si="34"/>
        <v>10.054690202259977</v>
      </c>
      <c r="O34" s="18">
        <f t="shared" si="34"/>
        <v>10.048825235953009</v>
      </c>
      <c r="P34" s="18">
        <f t="shared" si="34"/>
        <v>10.147810964474903</v>
      </c>
      <c r="Q34" s="18">
        <f t="shared" si="34"/>
        <v>9.2652542879078794</v>
      </c>
      <c r="R34" s="11"/>
      <c r="S34" s="40">
        <f t="shared" si="15"/>
        <v>0.36128333024263865</v>
      </c>
      <c r="T34" s="40">
        <f t="shared" si="16"/>
        <v>38.886174599898268</v>
      </c>
      <c r="U34" s="40">
        <f t="shared" si="17"/>
        <v>39.247457930140904</v>
      </c>
      <c r="W34" t="str">
        <f>$A$16</f>
        <v>Elementary occupations</v>
      </c>
      <c r="X34" s="18">
        <f t="shared" ref="X34:AB34" si="35">X16/X$18*100</f>
        <v>10.034109465846045</v>
      </c>
      <c r="Y34" s="18">
        <f t="shared" si="35"/>
        <v>10.037162023529293</v>
      </c>
      <c r="Z34" s="18">
        <f t="shared" si="35"/>
        <v>8.8124385947579231</v>
      </c>
      <c r="AA34" s="18">
        <f t="shared" si="35"/>
        <v>8.5182839963808874</v>
      </c>
      <c r="AB34" s="18">
        <f t="shared" si="35"/>
        <v>7.9509191261123293</v>
      </c>
      <c r="AC34" s="11"/>
      <c r="AD34" s="40">
        <f t="shared" si="19"/>
        <v>1.098731522123372</v>
      </c>
      <c r="AE34" s="40">
        <f t="shared" si="20"/>
        <v>57.313877616434382</v>
      </c>
      <c r="AF34" s="40">
        <f t="shared" si="21"/>
        <v>58.412609138557748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10.435129729095511</v>
      </c>
      <c r="I36" s="43">
        <f t="shared" si="12"/>
        <v>51.131408381031719</v>
      </c>
      <c r="J36" s="43">
        <f t="shared" si="13"/>
        <v>61.566538110127233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8.8489279735998494</v>
      </c>
      <c r="T36" s="43">
        <f t="shared" ref="T36" si="37">IF(O18&gt;0,(T18/O18)*100,0)</f>
        <v>42.27615677933813</v>
      </c>
      <c r="U36" s="43">
        <f t="shared" ref="U36" si="38">IF(O18&gt;0,(U18/O18)*100,0)</f>
        <v>51.125084752937987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12.053254399313179</v>
      </c>
      <c r="AE36" s="43">
        <f t="shared" ref="AE36" si="40">IF(Z18&gt;0,(AE18/Z18)*100,0)</f>
        <v>60.16487529533768</v>
      </c>
      <c r="AF36" s="43">
        <f t="shared" ref="AF36" si="41">IF(Z18&gt;0,(AF18/Z18)*100,0)</f>
        <v>72.218129694650855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and North Somerset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and North Somerset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and North Somerset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4.6089760418155823</v>
      </c>
      <c r="C46" s="18">
        <f t="shared" si="42"/>
        <v>2.163473406304961</v>
      </c>
      <c r="D46" s="18">
        <f t="shared" si="42"/>
        <v>0.71784121937579215</v>
      </c>
      <c r="E46" s="18">
        <f t="shared" si="42"/>
        <v>1.1347258718368725</v>
      </c>
      <c r="F46" s="18">
        <f>IF(F$6-D$6 &lt;&gt; 0,(EXP(LN(F8/D8)/(F$6-D$6))-1)*100,0)</f>
        <v>0.99557294603900282</v>
      </c>
      <c r="H46" s="18">
        <f>IF($F$6-$D$6 &lt;&gt; 0,(EXP(LN(1+(H26/100))/($F$6-$D$6))-1)*100,0)</f>
        <v>0.99557294603900282</v>
      </c>
      <c r="I46" s="18">
        <f>IF($F$6-$D$6 &lt;&gt; 0,(EXP(LN(1+(I26/100))/($F$6-$D$6))-1)*100,0)</f>
        <v>3.0608836116968963</v>
      </c>
      <c r="J46" s="18">
        <f>IF($F$6-$D$6 &lt;&gt; 0,(EXP(LN(1+(J26/100))/($F$6-$D$6))-1)*100,0)</f>
        <v>3.7298940740180031</v>
      </c>
      <c r="L46" t="str">
        <f>$A$8</f>
        <v>Managers, directors and senior officials</v>
      </c>
      <c r="M46" s="18">
        <f t="shared" ref="M46:M54" si="43">IF(N$6-M$6 &lt;&gt; 0,(EXP(LN(N8/M8)/(N$6-M$6))-1)*100,0)</f>
        <v>3.7784058658432818</v>
      </c>
      <c r="N46" s="18">
        <f t="shared" ref="N46:N54" si="44">IF(O$6-N$6 &lt;&gt; 0,(EXP(LN(O8/N8)/(O$6-N$6))-1)*100,0)</f>
        <v>-0.7588485554800295</v>
      </c>
      <c r="O46" s="18">
        <f t="shared" ref="O46:O54" si="45">IF(P$6-O$6 &lt;&gt; 0,(EXP(LN(P8/O8)/(P$6-O$6))-1)*100,0)</f>
        <v>0.45459386351127673</v>
      </c>
      <c r="P46" s="18">
        <f t="shared" ref="P46:P54" si="46">IF(Q$6-P$6 &lt;&gt; 0,(EXP(LN(Q8/P8)/(Q$6-P$6))-1)*100,0)</f>
        <v>0.95987442623957087</v>
      </c>
      <c r="Q46" s="18">
        <f>IF(Q$6-O$6 &lt;&gt; 0,(EXP(LN(Q8/O8)/(Q$6-O$6))-1)*100,0)</f>
        <v>0.79116580913267676</v>
      </c>
      <c r="S46" s="18">
        <f>IF($F$6-$D$6 &lt;&gt; 0,(EXP(LN(1+(S26/100))/($F$6-$D$6))-1)*100,0)</f>
        <v>0.79116580913267676</v>
      </c>
      <c r="T46" s="18">
        <f>IF($F$6-$D$6 &lt;&gt; 0,(EXP(LN(1+(T26/100))/($F$6-$D$6))-1)*100,0)</f>
        <v>2.7837109319193365</v>
      </c>
      <c r="U46" s="18">
        <f>IF($F$6-$D$6 &lt;&gt; 0,(EXP(LN(1+(U26/100))/($F$6-$D$6))-1)*100,0)</f>
        <v>3.3322899722384891</v>
      </c>
      <c r="W46" t="str">
        <f>$A$8</f>
        <v>Managers, directors and senior officials</v>
      </c>
      <c r="X46" s="18">
        <f t="shared" ref="X46:X54" si="47">IF(Y$6-X$6 &lt;&gt; 0,(EXP(LN(Y8/X8)/(Y$6-X$6))-1)*100,0)</f>
        <v>6.305313040814009</v>
      </c>
      <c r="Y46" s="18">
        <f t="shared" ref="Y46:Y54" si="48">IF(Z$6-Y$6 &lt;&gt; 0,(EXP(LN(Z8/Y8)/(Z$6-Y$6))-1)*100,0)</f>
        <v>7.7842575883667831</v>
      </c>
      <c r="Z46" s="18">
        <f t="shared" ref="Z46:Z54" si="49">IF(AA$6-Z$6 &lt;&gt; 0,(EXP(LN(AA8/Z8)/(AA$6-Z$6))-1)*100,0)</f>
        <v>1.1773945534543806</v>
      </c>
      <c r="AA46" s="18">
        <f t="shared" ref="AA46:AA54" si="50">IF(AB$6-AA$6 &lt;&gt; 0,(EXP(LN(AB8/AA8)/(AB$6-AA$6))-1)*100,0)</f>
        <v>1.4273221453832141</v>
      </c>
      <c r="AB46" s="18">
        <f>IF(AB$6-Z$6 &lt;&gt; 0,(EXP(LN(AB8/Z8)/(AB$6-Z$6))-1)*100,0)</f>
        <v>1.3439444267036471</v>
      </c>
      <c r="AD46" s="18">
        <f>IF($F$6-$D$6 &lt;&gt; 0,(EXP(LN(1+(AD26/100))/($F$6-$D$6))-1)*100,0)</f>
        <v>1.3439444267036471</v>
      </c>
      <c r="AE46" s="18">
        <f>IF($F$6-$D$6 &lt;&gt; 0,(EXP(LN(1+(AE26/100))/($F$6-$D$6))-1)*100,0)</f>
        <v>3.5275233149768326</v>
      </c>
      <c r="AF46" s="18">
        <f>IF($F$6-$D$6 &lt;&gt; 0,(EXP(LN(1+(AF26/100))/($F$6-$D$6))-1)*100,0)</f>
        <v>4.3856204265813492</v>
      </c>
    </row>
    <row r="47" spans="1:32" x14ac:dyDescent="0.2">
      <c r="A47" t="str">
        <f>$A$9</f>
        <v>Professional occupations</v>
      </c>
      <c r="B47" s="18">
        <f t="shared" si="42"/>
        <v>4.2099881719666055</v>
      </c>
      <c r="C47" s="18">
        <f t="shared" si="42"/>
        <v>3.1334048075158938</v>
      </c>
      <c r="D47" s="18">
        <f t="shared" si="42"/>
        <v>1.7874043202303902</v>
      </c>
      <c r="E47" s="18">
        <f t="shared" si="42"/>
        <v>1.2204635702947719</v>
      </c>
      <c r="F47" s="18">
        <f>IF(F$6-D$6 &lt;&gt; 0,(EXP(LN(F9/D9)/(F$6-D$6))-1)*100,0)</f>
        <v>1.4090920848898847</v>
      </c>
      <c r="H47" s="18">
        <f t="shared" ref="H47:J56" si="51">IF($F$6-$D$6 &lt;&gt; 0,(EXP(LN(1+(H27/100))/($F$6-$D$6))-1)*100,0)</f>
        <v>1.4090920848898847</v>
      </c>
      <c r="I47" s="18">
        <f t="shared" si="51"/>
        <v>2.8608249052288537</v>
      </c>
      <c r="J47" s="18">
        <f t="shared" si="51"/>
        <v>3.8415723987482053</v>
      </c>
      <c r="L47" t="str">
        <f>$A$9</f>
        <v>Professional occupations</v>
      </c>
      <c r="M47" s="18">
        <f t="shared" si="43"/>
        <v>3.7170893316110565</v>
      </c>
      <c r="N47" s="18">
        <f t="shared" si="44"/>
        <v>0.74455366001202616</v>
      </c>
      <c r="O47" s="18">
        <f t="shared" si="45"/>
        <v>1.5868158636736185</v>
      </c>
      <c r="P47" s="18">
        <f t="shared" si="46"/>
        <v>1.014420334205135</v>
      </c>
      <c r="Q47" s="18">
        <f>IF(Q$6-O$6 &lt;&gt; 0,(EXP(LN(Q9/O9)/(Q$6-O$6))-1)*100,0)</f>
        <v>1.2048595893704439</v>
      </c>
      <c r="S47" s="18">
        <f t="shared" ref="S47:U47" si="52">IF($F$6-$D$6 &lt;&gt; 0,(EXP(LN(1+(S27/100))/($F$6-$D$6))-1)*100,0)</f>
        <v>1.2048595893704439</v>
      </c>
      <c r="T47" s="18">
        <f t="shared" si="52"/>
        <v>2.3707161016667033</v>
      </c>
      <c r="U47" s="18">
        <f t="shared" si="52"/>
        <v>3.2596694813279425</v>
      </c>
      <c r="W47" t="str">
        <f>$A$9</f>
        <v>Professional occupations</v>
      </c>
      <c r="X47" s="18">
        <f t="shared" si="47"/>
        <v>4.7692129203232403</v>
      </c>
      <c r="Y47" s="18">
        <f t="shared" si="48"/>
        <v>5.7761844147837138</v>
      </c>
      <c r="Z47" s="18">
        <f t="shared" si="49"/>
        <v>1.9970619625772068</v>
      </c>
      <c r="AA47" s="18">
        <f t="shared" si="50"/>
        <v>1.4293455820251655</v>
      </c>
      <c r="AB47" s="18">
        <f>IF(AB$6-Z$6 &lt;&gt; 0,(EXP(LN(AB9/Z9)/(AB$6-Z$6))-1)*100,0)</f>
        <v>1.6182324026684736</v>
      </c>
      <c r="AD47" s="18">
        <f t="shared" ref="AD47:AF47" si="53">IF($F$6-$D$6 &lt;&gt; 0,(EXP(LN(1+(AD27/100))/($F$6-$D$6))-1)*100,0)</f>
        <v>1.6182324026684736</v>
      </c>
      <c r="AE47" s="18">
        <f t="shared" si="53"/>
        <v>3.3441402960890043</v>
      </c>
      <c r="AF47" s="18">
        <f t="shared" si="53"/>
        <v>4.4090035273199879</v>
      </c>
    </row>
    <row r="48" spans="1:32" x14ac:dyDescent="0.2">
      <c r="A48" t="str">
        <f>$A$10</f>
        <v>Associate professional occupations</v>
      </c>
      <c r="B48" s="18">
        <f t="shared" si="42"/>
        <v>3.1100615316240976</v>
      </c>
      <c r="C48" s="18">
        <f t="shared" si="42"/>
        <v>3.505428598906124</v>
      </c>
      <c r="D48" s="18">
        <f t="shared" si="42"/>
        <v>-3.9163346787951525E-2</v>
      </c>
      <c r="E48" s="18">
        <f t="shared" si="42"/>
        <v>0.85081623674194695</v>
      </c>
      <c r="F48" s="18">
        <f t="shared" ref="F48:F56" si="54">IF(F$6-D$6 &lt;&gt; 0,(EXP(LN(F10/D10)/(F$6-D$6))-1)*100,0)</f>
        <v>0.55327942586305134</v>
      </c>
      <c r="H48" s="18">
        <f t="shared" si="51"/>
        <v>0.55327942586305134</v>
      </c>
      <c r="I48" s="18">
        <f t="shared" si="51"/>
        <v>2.6331387880150103</v>
      </c>
      <c r="J48" s="18">
        <f t="shared" si="51"/>
        <v>3.0224065067688821</v>
      </c>
      <c r="L48" t="str">
        <f>$A$10</f>
        <v>Associate professional occupations</v>
      </c>
      <c r="M48" s="18">
        <f t="shared" si="43"/>
        <v>2.5031917436324935</v>
      </c>
      <c r="N48" s="18">
        <f t="shared" si="44"/>
        <v>1.4775875712139008</v>
      </c>
      <c r="O48" s="18">
        <f t="shared" si="45"/>
        <v>-1.039663122378931</v>
      </c>
      <c r="P48" s="18">
        <f>IF(Q$6-P$6 &lt;&gt; 0,(EXP(LN(Q10/P10)/(Q$6-P$6))-1)*100,0)</f>
        <v>0.37086773649979143</v>
      </c>
      <c r="Q48" s="18">
        <f t="shared" ref="Q48:Q54" si="55">IF(Q$6-O$6 &lt;&gt; 0,(EXP(LN(Q10/O10)/(Q$6-O$6))-1)*100,0)</f>
        <v>-0.10152907016958146</v>
      </c>
      <c r="S48" s="18">
        <f t="shared" ref="S48:U48" si="56">IF($F$6-$D$6 &lt;&gt; 0,(EXP(LN(1+(S28/100))/($F$6-$D$6))-1)*100,0)</f>
        <v>-0.10152907016958146</v>
      </c>
      <c r="T48" s="18">
        <f t="shared" si="56"/>
        <v>2.0901652813814176</v>
      </c>
      <c r="U48" s="18">
        <f t="shared" si="56"/>
        <v>2.014309404693071</v>
      </c>
      <c r="W48" t="str">
        <f>$A$10</f>
        <v>Associate professional occupations</v>
      </c>
      <c r="X48" s="18">
        <f t="shared" si="47"/>
        <v>3.7878904055052898</v>
      </c>
      <c r="Y48" s="18">
        <f t="shared" si="48"/>
        <v>5.7009486526208075</v>
      </c>
      <c r="Z48" s="18">
        <f t="shared" si="49"/>
        <v>0.95999974063822879</v>
      </c>
      <c r="AA48" s="18">
        <f t="shared" si="50"/>
        <v>1.284181006325058</v>
      </c>
      <c r="AB48" s="18">
        <f t="shared" ref="AB48:AB54" si="57">IF(AB$6-Z$6 &lt;&gt; 0,(EXP(LN(AB10/Z10)/(AB$6-Z$6))-1)*100,0)</f>
        <v>1.1760050889701557</v>
      </c>
      <c r="AD48" s="18">
        <f t="shared" ref="AD48:AF48" si="58">IF($F$6-$D$6 &lt;&gt; 0,(EXP(LN(1+(AD28/100))/($F$6-$D$6))-1)*100,0)</f>
        <v>1.1760050889701557</v>
      </c>
      <c r="AE48" s="18">
        <f t="shared" si="58"/>
        <v>3.1578885595382467</v>
      </c>
      <c r="AF48" s="18">
        <f t="shared" si="58"/>
        <v>3.9417276940648227</v>
      </c>
    </row>
    <row r="49" spans="1:32" x14ac:dyDescent="0.2">
      <c r="A49" t="str">
        <f>$A$11</f>
        <v>Administrative and secretarial occupations</v>
      </c>
      <c r="B49" s="18">
        <f t="shared" si="42"/>
        <v>0.1720119403141096</v>
      </c>
      <c r="C49" s="18">
        <f t="shared" si="42"/>
        <v>3.4022017675310989</v>
      </c>
      <c r="D49" s="18">
        <f t="shared" si="42"/>
        <v>-1.2784930295294705</v>
      </c>
      <c r="E49" s="18">
        <f t="shared" si="42"/>
        <v>-0.81379062083816178</v>
      </c>
      <c r="F49" s="18">
        <f t="shared" si="54"/>
        <v>-0.96893396660864273</v>
      </c>
      <c r="H49" s="18">
        <f t="shared" si="51"/>
        <v>-0.96893396660864273</v>
      </c>
      <c r="I49" s="18">
        <f t="shared" si="51"/>
        <v>2.6020864667671839</v>
      </c>
      <c r="J49" s="18">
        <f t="shared" si="51"/>
        <v>1.9408161654376865</v>
      </c>
      <c r="L49" t="str">
        <f>$A$11</f>
        <v>Administrative and secretarial occupations</v>
      </c>
      <c r="M49" s="18">
        <f t="shared" si="43"/>
        <v>-1.9159318986282647</v>
      </c>
      <c r="N49" s="18">
        <f t="shared" si="44"/>
        <v>16.537887392412266</v>
      </c>
      <c r="O49" s="18">
        <f t="shared" si="45"/>
        <v>-0.79983603922918478</v>
      </c>
      <c r="P49" s="18">
        <f t="shared" si="46"/>
        <v>0.48406439178156901</v>
      </c>
      <c r="Q49" s="18">
        <f t="shared" si="55"/>
        <v>5.4261798961507957E-2</v>
      </c>
      <c r="S49" s="18">
        <f t="shared" ref="S49:U49" si="59">IF($F$6-$D$6 &lt;&gt; 0,(EXP(LN(1+(S29/100))/($F$6-$D$6))-1)*100,0)</f>
        <v>5.4261798961507957E-2</v>
      </c>
      <c r="T49" s="18">
        <f t="shared" si="59"/>
        <v>2.0699967593299728</v>
      </c>
      <c r="U49" s="18">
        <f t="shared" si="59"/>
        <v>2.1107682290190999</v>
      </c>
      <c r="W49" t="str">
        <f>$A$11</f>
        <v>Administrative and secretarial occupations</v>
      </c>
      <c r="X49" s="18">
        <f t="shared" si="47"/>
        <v>0.77616952716406118</v>
      </c>
      <c r="Y49" s="18">
        <f t="shared" si="48"/>
        <v>-0.1489980923897738</v>
      </c>
      <c r="Z49" s="18">
        <f t="shared" si="49"/>
        <v>-1.4314674449922071</v>
      </c>
      <c r="AA49" s="18">
        <f t="shared" si="50"/>
        <v>-1.2717737402308082</v>
      </c>
      <c r="AB49" s="18">
        <f t="shared" si="57"/>
        <v>-1.3250337016210256</v>
      </c>
      <c r="AD49" s="18">
        <f t="shared" ref="AD49:AF49" si="60">IF($F$6-$D$6 &lt;&gt; 0,(EXP(LN(1+(AD29/100))/($F$6-$D$6))-1)*100,0)</f>
        <v>-1.3250337016210256</v>
      </c>
      <c r="AE49" s="18">
        <f t="shared" si="60"/>
        <v>2.7622534612363303</v>
      </c>
      <c r="AF49" s="18">
        <f t="shared" si="60"/>
        <v>1.8863581076194791</v>
      </c>
    </row>
    <row r="50" spans="1:32" x14ac:dyDescent="0.2">
      <c r="A50" t="str">
        <f>$A$12</f>
        <v>Skilled trades occupations</v>
      </c>
      <c r="B50" s="18">
        <f t="shared" si="42"/>
        <v>1.0542506608503643</v>
      </c>
      <c r="C50" s="18">
        <f t="shared" si="42"/>
        <v>-10.917821271045424</v>
      </c>
      <c r="D50" s="18">
        <f t="shared" si="42"/>
        <v>0.82737117392490678</v>
      </c>
      <c r="E50" s="18">
        <f t="shared" si="42"/>
        <v>5.0077652038083009E-2</v>
      </c>
      <c r="F50" s="18">
        <f t="shared" si="54"/>
        <v>0.3085073928983606</v>
      </c>
      <c r="H50" s="18">
        <f t="shared" si="51"/>
        <v>0.3085073928983606</v>
      </c>
      <c r="I50" s="18">
        <f t="shared" si="51"/>
        <v>2.488006432534462</v>
      </c>
      <c r="J50" s="18">
        <f t="shared" si="51"/>
        <v>2.7081490439183398</v>
      </c>
      <c r="L50" t="str">
        <f>$A$12</f>
        <v>Skilled trades occupations</v>
      </c>
      <c r="M50" s="18">
        <f t="shared" si="43"/>
        <v>0.93688522767245708</v>
      </c>
      <c r="N50" s="18">
        <f t="shared" si="44"/>
        <v>-12.899027475177849</v>
      </c>
      <c r="O50" s="18">
        <f t="shared" si="45"/>
        <v>0.50528291859874841</v>
      </c>
      <c r="P50" s="18">
        <f t="shared" si="46"/>
        <v>-0.13653399307382852</v>
      </c>
      <c r="Q50" s="18">
        <f t="shared" si="55"/>
        <v>7.6948282364064369E-2</v>
      </c>
      <c r="S50" s="18">
        <f t="shared" ref="S50:U50" si="61">IF($F$6-$D$6 &lt;&gt; 0,(EXP(LN(1+(S30/100))/($F$6-$D$6))-1)*100,0)</f>
        <v>7.6948282364064369E-2</v>
      </c>
      <c r="T50" s="18">
        <f t="shared" si="61"/>
        <v>2.3113429360835713</v>
      </c>
      <c r="U50" s="18">
        <f t="shared" si="61"/>
        <v>2.3673113393817502</v>
      </c>
      <c r="W50" t="str">
        <f>$A$12</f>
        <v>Skilled trades occupations</v>
      </c>
      <c r="X50" s="18">
        <f t="shared" si="47"/>
        <v>2.1486597534577934</v>
      </c>
      <c r="Y50" s="18">
        <f t="shared" si="48"/>
        <v>7.0147827321365153</v>
      </c>
      <c r="Z50" s="18">
        <f t="shared" si="49"/>
        <v>3.0819846908802795</v>
      </c>
      <c r="AA50" s="18">
        <f t="shared" si="50"/>
        <v>1.1909337045664659</v>
      </c>
      <c r="AB50" s="18">
        <f t="shared" si="57"/>
        <v>1.8173976479986198</v>
      </c>
      <c r="AD50" s="18">
        <f t="shared" ref="AD50:AF50" si="62">IF($F$6-$D$6 &lt;&gt; 0,(EXP(LN(1+(AD30/100))/($F$6-$D$6))-1)*100,0)</f>
        <v>1.8173976479986198</v>
      </c>
      <c r="AE50" s="18">
        <f t="shared" si="62"/>
        <v>3.673017860558625</v>
      </c>
      <c r="AF50" s="18">
        <f t="shared" si="62"/>
        <v>4.82663091434965</v>
      </c>
    </row>
    <row r="51" spans="1:32" x14ac:dyDescent="0.2">
      <c r="A51" t="str">
        <f>$A$13</f>
        <v>Caring, leisure and other service occupations</v>
      </c>
      <c r="B51" s="18">
        <f t="shared" si="42"/>
        <v>0.72390599095855102</v>
      </c>
      <c r="C51" s="18">
        <f t="shared" si="42"/>
        <v>-5.3893707316140516</v>
      </c>
      <c r="D51" s="18">
        <f t="shared" si="42"/>
        <v>1.8826311438127297</v>
      </c>
      <c r="E51" s="18">
        <f t="shared" si="42"/>
        <v>1.0750453289431805</v>
      </c>
      <c r="F51" s="18">
        <f t="shared" si="54"/>
        <v>1.3435268128056954</v>
      </c>
      <c r="H51" s="18">
        <f t="shared" si="51"/>
        <v>1.3435268128056954</v>
      </c>
      <c r="I51" s="18">
        <f t="shared" si="51"/>
        <v>3.2797595714364469</v>
      </c>
      <c r="J51" s="18">
        <f t="shared" si="51"/>
        <v>4.1650469544290081</v>
      </c>
      <c r="L51" t="str">
        <f>$A$13</f>
        <v>Caring, leisure and other service occupations</v>
      </c>
      <c r="M51" s="18">
        <f t="shared" si="43"/>
        <v>0.99856037239562934</v>
      </c>
      <c r="N51" s="18">
        <f t="shared" si="44"/>
        <v>0.93823016097316358</v>
      </c>
      <c r="O51" s="18">
        <f t="shared" si="45"/>
        <v>2.8321522429592294</v>
      </c>
      <c r="P51" s="18">
        <f t="shared" si="46"/>
        <v>1.6414933199217829</v>
      </c>
      <c r="Q51" s="18">
        <f t="shared" si="55"/>
        <v>2.0368398867874671</v>
      </c>
      <c r="S51" s="18">
        <f t="shared" ref="S51:U51" si="63">IF($F$6-$D$6 &lt;&gt; 0,(EXP(LN(1+(S31/100))/($F$6-$D$6))-1)*100,0)</f>
        <v>2.0368398867874671</v>
      </c>
      <c r="T51" s="18">
        <f t="shared" si="63"/>
        <v>2.8582953776618236</v>
      </c>
      <c r="U51" s="18">
        <f t="shared" si="63"/>
        <v>4.2957094736437496</v>
      </c>
      <c r="W51" t="str">
        <f>$A$13</f>
        <v>Caring, leisure and other service occupations</v>
      </c>
      <c r="X51" s="18">
        <f t="shared" si="47"/>
        <v>0.67724714638583983</v>
      </c>
      <c r="Y51" s="18">
        <f t="shared" si="48"/>
        <v>-6.4729088676773632</v>
      </c>
      <c r="Z51" s="18">
        <f t="shared" si="49"/>
        <v>1.7032187340080496</v>
      </c>
      <c r="AA51" s="18">
        <f t="shared" si="50"/>
        <v>0.96101082196584642</v>
      </c>
      <c r="AB51" s="18">
        <f t="shared" si="57"/>
        <v>1.2078096687860196</v>
      </c>
      <c r="AD51" s="18">
        <f t="shared" ref="AD51:AF51" si="64">IF($F$6-$D$6 &lt;&gt; 0,(EXP(LN(1+(AD31/100))/($F$6-$D$6))-1)*100,0)</f>
        <v>1.2078096687860196</v>
      </c>
      <c r="AE51" s="18">
        <f t="shared" si="64"/>
        <v>3.3550781659536622</v>
      </c>
      <c r="AF51" s="18">
        <f t="shared" si="64"/>
        <v>4.1406461705334241</v>
      </c>
    </row>
    <row r="52" spans="1:32" x14ac:dyDescent="0.2">
      <c r="A52" t="str">
        <f>$A$14</f>
        <v>Sales and customer service occupations</v>
      </c>
      <c r="B52" s="18">
        <f t="shared" si="42"/>
        <v>-0.50049658684007126</v>
      </c>
      <c r="C52" s="18">
        <f t="shared" si="42"/>
        <v>0.61092020196340524</v>
      </c>
      <c r="D52" s="18">
        <f t="shared" si="42"/>
        <v>0.29277057167900189</v>
      </c>
      <c r="E52" s="18">
        <f t="shared" si="42"/>
        <v>-1.8941049974119384E-2</v>
      </c>
      <c r="F52" s="18">
        <f t="shared" si="54"/>
        <v>8.485502994848293E-2</v>
      </c>
      <c r="H52" s="18">
        <f t="shared" si="51"/>
        <v>8.485502994848293E-2</v>
      </c>
      <c r="I52" s="18">
        <f t="shared" si="51"/>
        <v>2.6050247854529029</v>
      </c>
      <c r="J52" s="18">
        <f t="shared" si="51"/>
        <v>2.6643364436414796</v>
      </c>
      <c r="L52" t="str">
        <f>$A$14</f>
        <v>Sales and customer service occupations</v>
      </c>
      <c r="M52" s="18">
        <f t="shared" si="43"/>
        <v>-0.81189506685447332</v>
      </c>
      <c r="N52" s="18">
        <f t="shared" si="44"/>
        <v>3.2730332115027405</v>
      </c>
      <c r="O52" s="18">
        <f t="shared" si="45"/>
        <v>0.73785202177178988</v>
      </c>
      <c r="P52" s="18">
        <f t="shared" si="46"/>
        <v>0.37755436227899786</v>
      </c>
      <c r="Q52" s="18">
        <f t="shared" si="55"/>
        <v>0.49751017227650518</v>
      </c>
      <c r="S52" s="18">
        <f t="shared" ref="S52:U52" si="65">IF($F$6-$D$6 &lt;&gt; 0,(EXP(LN(1+(S32/100))/($F$6-$D$6))-1)*100,0)</f>
        <v>0.49751017227650518</v>
      </c>
      <c r="T52" s="18">
        <f t="shared" si="65"/>
        <v>2.0394762807731226</v>
      </c>
      <c r="U52" s="18">
        <f t="shared" si="65"/>
        <v>2.4178544891015452</v>
      </c>
      <c r="W52" t="str">
        <f>$A$14</f>
        <v>Sales and customer service occupations</v>
      </c>
      <c r="X52" s="18">
        <f t="shared" si="47"/>
        <v>-0.31345213760332058</v>
      </c>
      <c r="Y52" s="18">
        <f t="shared" si="48"/>
        <v>-0.96818369286703065</v>
      </c>
      <c r="Z52" s="18">
        <f t="shared" si="49"/>
        <v>1.3445685978452637E-2</v>
      </c>
      <c r="AA52" s="18">
        <f t="shared" si="50"/>
        <v>-0.28086991996254529</v>
      </c>
      <c r="AB52" s="18">
        <f t="shared" si="57"/>
        <v>-0.18286107742900848</v>
      </c>
      <c r="AD52" s="18">
        <f t="shared" ref="AD52:AF52" si="66">IF($F$6-$D$6 &lt;&gt; 0,(EXP(LN(1+(AD32/100))/($F$6-$D$6))-1)*100,0)</f>
        <v>-0.18286107742900848</v>
      </c>
      <c r="AE52" s="18">
        <f t="shared" si="66"/>
        <v>2.9341859652410651</v>
      </c>
      <c r="AF52" s="18">
        <f t="shared" si="66"/>
        <v>2.8127580554190734</v>
      </c>
    </row>
    <row r="53" spans="1:32" x14ac:dyDescent="0.2">
      <c r="A53" t="str">
        <f>$A$15</f>
        <v>Process, plant and machine operatives</v>
      </c>
      <c r="B53" s="18">
        <f t="shared" si="42"/>
        <v>1.509641579314458</v>
      </c>
      <c r="C53" s="18">
        <f t="shared" si="42"/>
        <v>-11.466302877983781</v>
      </c>
      <c r="D53" s="18">
        <f t="shared" si="42"/>
        <v>2.6148312242221028</v>
      </c>
      <c r="E53" s="18">
        <f t="shared" si="42"/>
        <v>0.15881817530007947</v>
      </c>
      <c r="F53" s="18">
        <f t="shared" si="54"/>
        <v>0.970887291631084</v>
      </c>
      <c r="H53" s="18">
        <f t="shared" si="51"/>
        <v>0.970887291631084</v>
      </c>
      <c r="I53" s="18">
        <f t="shared" si="51"/>
        <v>2.8805897623617627</v>
      </c>
      <c r="J53" s="18">
        <f t="shared" si="51"/>
        <v>3.5480468862804315</v>
      </c>
      <c r="L53" t="str">
        <f>$A$15</f>
        <v>Process, plant and machine operatives</v>
      </c>
      <c r="M53" s="18">
        <f t="shared" si="43"/>
        <v>1.3530410488208577</v>
      </c>
      <c r="N53" s="18">
        <f t="shared" si="44"/>
        <v>-11.415061816719518</v>
      </c>
      <c r="O53" s="18">
        <f t="shared" si="45"/>
        <v>1.9793205096230615</v>
      </c>
      <c r="P53" s="18">
        <f t="shared" si="46"/>
        <v>-4.5715720022088124E-2</v>
      </c>
      <c r="Q53" s="18">
        <f t="shared" si="55"/>
        <v>0.62478848416194221</v>
      </c>
      <c r="S53" s="18">
        <f t="shared" ref="S53:U53" si="67">IF($F$6-$D$6 &lt;&gt; 0,(EXP(LN(1+(S33/100))/($F$6-$D$6))-1)*100,0)</f>
        <v>0.62478848416194221</v>
      </c>
      <c r="T53" s="18">
        <f t="shared" si="67"/>
        <v>2.7321454629003261</v>
      </c>
      <c r="U53" s="18">
        <f t="shared" si="67"/>
        <v>3.1666876880450667</v>
      </c>
      <c r="W53" t="str">
        <f>$A$15</f>
        <v>Process, plant and machine operatives</v>
      </c>
      <c r="X53" s="18">
        <f t="shared" si="47"/>
        <v>2.5471374741002473</v>
      </c>
      <c r="Y53" s="18">
        <f t="shared" si="48"/>
        <v>-11.796005043267431</v>
      </c>
      <c r="Z53" s="18">
        <f t="shared" si="49"/>
        <v>6.3838059732409524</v>
      </c>
      <c r="AA53" s="18">
        <f t="shared" si="50"/>
        <v>1.1715473793870945</v>
      </c>
      <c r="AB53" s="18">
        <f t="shared" si="57"/>
        <v>2.879955907237397</v>
      </c>
      <c r="AD53" s="18">
        <f t="shared" ref="AD53:AF53" si="68">IF($F$6-$D$6 &lt;&gt; 0,(EXP(LN(1+(AD33/100))/($F$6-$D$6))-1)*100,0)</f>
        <v>2.879955907237397</v>
      </c>
      <c r="AE53" s="18">
        <f t="shared" si="68"/>
        <v>3.7738410753661578</v>
      </c>
      <c r="AF53" s="18">
        <f t="shared" si="68"/>
        <v>5.6298080998235855</v>
      </c>
    </row>
    <row r="54" spans="1:32" x14ac:dyDescent="0.2">
      <c r="A54" t="str">
        <f>$A$16</f>
        <v>Elementary occupations</v>
      </c>
      <c r="B54" s="18">
        <f t="shared" si="42"/>
        <v>6.104350473103981E-2</v>
      </c>
      <c r="C54" s="18">
        <f t="shared" si="42"/>
        <v>-7.0876214060772931</v>
      </c>
      <c r="D54" s="18">
        <f t="shared" si="42"/>
        <v>0.61894601993937037</v>
      </c>
      <c r="E54" s="18">
        <f t="shared" si="42"/>
        <v>-0.23826212000511715</v>
      </c>
      <c r="F54" s="18">
        <f t="shared" si="54"/>
        <v>4.665941033301646E-2</v>
      </c>
      <c r="H54" s="18">
        <f t="shared" si="51"/>
        <v>4.665941033301646E-2</v>
      </c>
      <c r="I54" s="18">
        <f t="shared" si="51"/>
        <v>2.6204913350407422</v>
      </c>
      <c r="J54" s="18">
        <f t="shared" si="51"/>
        <v>2.6530088578092137</v>
      </c>
      <c r="L54" t="str">
        <f>$A$16</f>
        <v>Elementary occupations</v>
      </c>
      <c r="M54" s="18">
        <f t="shared" si="43"/>
        <v>-2.0010699670341525</v>
      </c>
      <c r="N54" s="18">
        <f t="shared" si="44"/>
        <v>-2.3360240771998497</v>
      </c>
      <c r="O54" s="18">
        <f t="shared" si="45"/>
        <v>0.93337873772076918</v>
      </c>
      <c r="P54" s="18">
        <f t="shared" si="46"/>
        <v>-0.42754502343218537</v>
      </c>
      <c r="Q54" s="18">
        <f t="shared" si="55"/>
        <v>2.4045041667730693E-2</v>
      </c>
      <c r="S54" s="18">
        <f t="shared" ref="S54:U54" si="69">IF($F$6-$D$6 &lt;&gt; 0,(EXP(LN(1+(S34/100))/($F$6-$D$6))-1)*100,0)</f>
        <v>2.4045041667730693E-2</v>
      </c>
      <c r="T54" s="18">
        <f t="shared" si="69"/>
        <v>2.2140510619268472</v>
      </c>
      <c r="U54" s="18">
        <f t="shared" si="69"/>
        <v>2.2317554779724524</v>
      </c>
      <c r="W54" t="str">
        <f>$A$16</f>
        <v>Elementary occupations</v>
      </c>
      <c r="X54" s="18">
        <f t="shared" si="47"/>
        <v>2.4758348812917719</v>
      </c>
      <c r="Y54" s="18">
        <f t="shared" si="48"/>
        <v>-12.064339073172103</v>
      </c>
      <c r="Z54" s="18">
        <f t="shared" si="49"/>
        <v>0.24816668118403662</v>
      </c>
      <c r="AA54" s="18">
        <f t="shared" si="50"/>
        <v>-1.4654622246845772E-2</v>
      </c>
      <c r="AB54" s="18">
        <f t="shared" si="57"/>
        <v>7.2875829506924283E-2</v>
      </c>
      <c r="AD54" s="18">
        <f t="shared" ref="AD54:AF54" si="70">IF($F$6-$D$6 &lt;&gt; 0,(EXP(LN(1+(AD34/100))/($F$6-$D$6))-1)*100,0)</f>
        <v>7.2875829506924283E-2</v>
      </c>
      <c r="AE54" s="18">
        <f t="shared" si="70"/>
        <v>3.0665650650352649</v>
      </c>
      <c r="AF54" s="18">
        <f t="shared" si="70"/>
        <v>3.1143993867964292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2.0287535595143069</v>
      </c>
      <c r="C56" s="26">
        <f>IF(D$6-C$6 &lt;&gt; 0,(EXP(LN(D18/C18)/(D$6-C$6))-1)*100,0)</f>
        <v>-1.0882978964290801</v>
      </c>
      <c r="D56" s="26">
        <f>IF(E$6-D$6 &lt;&gt; 0,(EXP(LN(E18/D18)/(E$6-D$6))-1)*100,0)</f>
        <v>0.83264116271477562</v>
      </c>
      <c r="E56" s="26">
        <f>IF(F$6-E$6 &lt;&gt; 0,(EXP(LN(F18/E18)/(F$6-E$6))-1)*100,0)</f>
        <v>0.57965764943312958</v>
      </c>
      <c r="F56" s="26">
        <f t="shared" si="54"/>
        <v>0.66391488381216668</v>
      </c>
      <c r="H56" s="26">
        <f t="shared" si="51"/>
        <v>0.66391488381216668</v>
      </c>
      <c r="I56" s="26">
        <f t="shared" ref="I56" si="71">IF($F$6-$D$6 &lt;&gt; 0,(EXP(LN(1+(I36/100))/($F$6-$D$6))-1)*100,0)</f>
        <v>2.791447540109937</v>
      </c>
      <c r="J56" s="26">
        <f t="shared" ref="J56" si="72">IF($F$6-$D$6 &lt;&gt; 0,(EXP(LN(1+(J36/100))/($F$6-$D$6))-1)*100,0)</f>
        <v>3.2500081547664372</v>
      </c>
      <c r="L56" s="24" t="str">
        <f>$A$18</f>
        <v>All occupations</v>
      </c>
      <c r="M56" s="26">
        <f>IF(N$6-M$6 &lt;&gt; 0,(EXP(LN(N18/M18)/(N$6-M$6))-1)*100,0)</f>
        <v>1.6172694725984593</v>
      </c>
      <c r="N56" s="26">
        <f>IF(O$6-N$6 &lt;&gt; 0,(EXP(LN(O18/N18)/(O$6-N$6))-1)*100,0)</f>
        <v>-2.2790227944884833</v>
      </c>
      <c r="O56" s="26">
        <f>IF(P$6-O$6 &lt;&gt; 0,(EXP(LN(P18/O18)/(P$6-O$6))-1)*100,0)</f>
        <v>0.73569716692385434</v>
      </c>
      <c r="P56" s="26">
        <f>IF(Q$6-P$6 &lt;&gt; 0,(EXP(LN(Q18/P18)/(Q$6-P$6))-1)*100,0)</f>
        <v>0.4825660898235995</v>
      </c>
      <c r="Q56" s="26">
        <f t="shared" ref="Q56" si="73">IF(Q$6-O$6 &lt;&gt; 0,(EXP(LN(Q18/O18)/(Q$6-O$6))-1)*100,0)</f>
        <v>0.56687236160570809</v>
      </c>
      <c r="S56" s="26">
        <f t="shared" ref="S56:U56" si="74">IF($F$6-$D$6 &lt;&gt; 0,(EXP(LN(1+(S36/100))/($F$6-$D$6))-1)*100,0)</f>
        <v>0.56687236160570809</v>
      </c>
      <c r="T56" s="26">
        <f t="shared" si="74"/>
        <v>2.3785108830505663</v>
      </c>
      <c r="U56" s="26">
        <f t="shared" si="74"/>
        <v>2.7911608017519685</v>
      </c>
      <c r="W56" s="24" t="str">
        <f>$A$18</f>
        <v>All occupations</v>
      </c>
      <c r="X56" s="26">
        <f>IF(Y$6-X$6 &lt;&gt; 0,(EXP(LN(Y18/X18)/(Y$6-X$6))-1)*100,0)</f>
        <v>2.4680426119688015</v>
      </c>
      <c r="Y56" s="26">
        <f>IF(Z$6-Y$6 &lt;&gt; 0,(EXP(LN(Z18/Y18)/(Z$6-Y$6))-1)*100,0)</f>
        <v>0.15666683836350614</v>
      </c>
      <c r="Z56" s="26">
        <f>IF(AA$6-Z$6 &lt;&gt; 0,(EXP(LN(AA18/Z18)/(AA$6-Z$6))-1)*100,0)</f>
        <v>0.93115353473751661</v>
      </c>
      <c r="AA56" s="26">
        <f>IF(AB$6-AA$6 &lt;&gt; 0,(EXP(LN(AB18/AA18)/(AB$6-AA$6))-1)*100,0)</f>
        <v>0.67689874076213297</v>
      </c>
      <c r="AB56" s="26">
        <f t="shared" ref="AB56" si="75">IF(AB$6-Z$6 &lt;&gt; 0,(EXP(LN(AB18/Z18)/(AB$6-Z$6))-1)*100,0)</f>
        <v>0.76157909328786744</v>
      </c>
      <c r="AD56" s="26">
        <f t="shared" ref="AD56:AF56" si="76">IF($F$6-$D$6 &lt;&gt; 0,(EXP(LN(1+(AD36/100))/($F$6-$D$6))-1)*100,0)</f>
        <v>0.76157909328786744</v>
      </c>
      <c r="AE56" s="26">
        <f t="shared" si="76"/>
        <v>3.1900489958499367</v>
      </c>
      <c r="AF56" s="26">
        <f t="shared" si="76"/>
        <v>3.690409884005974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12.917132794627619</v>
      </c>
      <c r="C64" s="27">
        <f t="shared" si="77"/>
        <v>1.6944340854464173</v>
      </c>
      <c r="D64" s="27">
        <f t="shared" si="77"/>
        <v>2.9134139875302054</v>
      </c>
      <c r="E64" s="27">
        <f t="shared" si="77"/>
        <v>9.9053808772274863</v>
      </c>
      <c r="F64" s="27">
        <f>F8-D8</f>
        <v>12.818794864757692</v>
      </c>
      <c r="L64" t="str">
        <f>$A$8</f>
        <v>Managers, directors and senior officials</v>
      </c>
      <c r="M64" s="27">
        <f t="shared" ref="M64:M72" si="78">N8-M8</f>
        <v>7.1044198770392413</v>
      </c>
      <c r="N64" s="27">
        <f t="shared" ref="N64:N72" si="79">O8-N8</f>
        <v>-0.39102933353461111</v>
      </c>
      <c r="O64" s="27">
        <f t="shared" ref="O64:O72" si="80">P8-O8</f>
        <v>1.1729733157806308</v>
      </c>
      <c r="P64" s="27">
        <f t="shared" ref="P64:P72" si="81">Q8-P8</f>
        <v>5.2437567248476498</v>
      </c>
      <c r="Q64" s="27">
        <f>Q8-O8</f>
        <v>6.4167300406282806</v>
      </c>
      <c r="W64" t="str">
        <f>$A$8</f>
        <v>Managers, directors and senior officials</v>
      </c>
      <c r="X64" s="27">
        <f t="shared" ref="X64:X72" si="82">Y8-X8</f>
        <v>5.8127129175884384</v>
      </c>
      <c r="Y64" s="27">
        <f t="shared" ref="Y64:Y72" si="83">Z8-Y8</f>
        <v>2.0854634189808401</v>
      </c>
      <c r="Z64" s="27">
        <f t="shared" ref="Z64:Z72" si="84">AA8-Z8</f>
        <v>1.7404406717496776</v>
      </c>
      <c r="AA64" s="27">
        <f t="shared" ref="AA64:AA72" si="85">AB8-AA8</f>
        <v>4.6616241523799005</v>
      </c>
      <c r="AB64" s="27">
        <f>AB8-Z8</f>
        <v>6.4020648241295781</v>
      </c>
    </row>
    <row r="65" spans="1:31" x14ac:dyDescent="0.2">
      <c r="A65" t="str">
        <f>$A$9</f>
        <v>Professional occupations</v>
      </c>
      <c r="B65" s="27">
        <f t="shared" si="77"/>
        <v>24.341628220262436</v>
      </c>
      <c r="C65" s="27">
        <f t="shared" si="77"/>
        <v>5.0157646733535444</v>
      </c>
      <c r="D65" s="27">
        <f t="shared" si="77"/>
        <v>15.291045797220903</v>
      </c>
      <c r="E65" s="27">
        <f t="shared" si="77"/>
        <v>23.264089544161749</v>
      </c>
      <c r="F65" s="27">
        <f t="shared" ref="F65:F72" si="86">F9-D9</f>
        <v>38.555135341382652</v>
      </c>
      <c r="L65" t="str">
        <f>$A$9</f>
        <v>Professional occupations</v>
      </c>
      <c r="M65" s="27">
        <f t="shared" si="78"/>
        <v>11.420142006270709</v>
      </c>
      <c r="N65" s="27">
        <f t="shared" si="79"/>
        <v>0.62599207298291049</v>
      </c>
      <c r="O65" s="27">
        <f t="shared" si="80"/>
        <v>6.9370253319594468</v>
      </c>
      <c r="P65" s="27">
        <f t="shared" si="81"/>
        <v>9.7321046018807493</v>
      </c>
      <c r="Q65" s="27">
        <f t="shared" ref="Q65:Q72" si="87">Q9-O9</f>
        <v>16.669129933840196</v>
      </c>
      <c r="W65" t="str">
        <f>$A$9</f>
        <v>Professional occupations</v>
      </c>
      <c r="X65" s="27">
        <f t="shared" si="82"/>
        <v>12.921486213991876</v>
      </c>
      <c r="Y65" s="27">
        <f t="shared" si="83"/>
        <v>4.3897726003704634</v>
      </c>
      <c r="Z65" s="27">
        <f t="shared" si="84"/>
        <v>8.3540204652615841</v>
      </c>
      <c r="AA65" s="27">
        <f t="shared" si="85"/>
        <v>13.531984942280928</v>
      </c>
      <c r="AB65" s="27">
        <f t="shared" ref="AB65:AB72" si="88">AB9-Z9</f>
        <v>21.886005407542513</v>
      </c>
    </row>
    <row r="66" spans="1:31" x14ac:dyDescent="0.2">
      <c r="A66" t="str">
        <f>$A$10</f>
        <v>Associate professional occupations</v>
      </c>
      <c r="B66" s="27">
        <f t="shared" si="77"/>
        <v>10.785743908969266</v>
      </c>
      <c r="C66" s="27">
        <f t="shared" si="77"/>
        <v>3.2791425814389754</v>
      </c>
      <c r="D66" s="27">
        <f t="shared" si="77"/>
        <v>-0.18944883432951087</v>
      </c>
      <c r="E66" s="27">
        <f t="shared" si="77"/>
        <v>8.5438466159765767</v>
      </c>
      <c r="F66" s="27">
        <f t="shared" si="86"/>
        <v>8.3543977816470658</v>
      </c>
      <c r="L66" t="str">
        <f>$A$10</f>
        <v>Associate professional occupations</v>
      </c>
      <c r="M66" s="27">
        <f t="shared" si="78"/>
        <v>4.5790449925068799</v>
      </c>
      <c r="N66" s="27">
        <f t="shared" si="79"/>
        <v>0.71854107494090158</v>
      </c>
      <c r="O66" s="27">
        <f t="shared" si="80"/>
        <v>-2.5124701606107962</v>
      </c>
      <c r="P66" s="27">
        <f t="shared" si="81"/>
        <v>1.766251267310686</v>
      </c>
      <c r="Q66" s="27">
        <f t="shared" si="87"/>
        <v>-0.74621889330011015</v>
      </c>
      <c r="W66" t="str">
        <f>$A$10</f>
        <v>Associate professional occupations</v>
      </c>
      <c r="X66" s="27">
        <f t="shared" si="82"/>
        <v>6.2066989164623863</v>
      </c>
      <c r="Y66" s="27">
        <f t="shared" si="83"/>
        <v>2.5606015064980738</v>
      </c>
      <c r="Z66" s="27">
        <f t="shared" si="84"/>
        <v>2.3230213262812001</v>
      </c>
      <c r="AA66" s="27">
        <f t="shared" si="85"/>
        <v>6.7775953486659475</v>
      </c>
      <c r="AB66" s="27">
        <f t="shared" si="88"/>
        <v>9.1006166749471475</v>
      </c>
    </row>
    <row r="67" spans="1:31" x14ac:dyDescent="0.2">
      <c r="A67" t="str">
        <f>$A$11</f>
        <v>Administrative and secretarial occupations</v>
      </c>
      <c r="B67" s="27">
        <f t="shared" si="77"/>
        <v>0.50500657384009173</v>
      </c>
      <c r="C67" s="27">
        <f t="shared" si="77"/>
        <v>2.5078623818896659</v>
      </c>
      <c r="D67" s="27">
        <f t="shared" si="77"/>
        <v>-4.7493835746944768</v>
      </c>
      <c r="E67" s="27">
        <f t="shared" si="77"/>
        <v>-5.6078373407053164</v>
      </c>
      <c r="F67" s="27">
        <f t="shared" si="86"/>
        <v>-10.357220915399793</v>
      </c>
      <c r="L67" t="str">
        <f>$A$11</f>
        <v>Administrative and secretarial occupations</v>
      </c>
      <c r="M67" s="27">
        <f t="shared" si="78"/>
        <v>-1.2620859267850335</v>
      </c>
      <c r="N67" s="27">
        <f t="shared" si="79"/>
        <v>2.5943197087824501</v>
      </c>
      <c r="O67" s="27">
        <f t="shared" si="80"/>
        <v>-0.71950590970877926</v>
      </c>
      <c r="P67" s="27">
        <f t="shared" si="81"/>
        <v>0.8688700659413513</v>
      </c>
      <c r="Q67" s="27">
        <f t="shared" si="87"/>
        <v>0.14936415623257204</v>
      </c>
      <c r="W67" t="str">
        <f>$A$11</f>
        <v>Administrative and secretarial occupations</v>
      </c>
      <c r="X67" s="27">
        <f t="shared" si="82"/>
        <v>1.7670925006251821</v>
      </c>
      <c r="Y67" s="27">
        <f t="shared" si="83"/>
        <v>-8.6457326892798392E-2</v>
      </c>
      <c r="Z67" s="27">
        <f t="shared" si="84"/>
        <v>-4.029877664985662</v>
      </c>
      <c r="AA67" s="27">
        <f t="shared" si="85"/>
        <v>-6.4767074066466535</v>
      </c>
      <c r="AB67" s="27">
        <f t="shared" si="88"/>
        <v>-10.506585071632315</v>
      </c>
    </row>
    <row r="68" spans="1:31" x14ac:dyDescent="0.2">
      <c r="A68" t="str">
        <f>$A$12</f>
        <v>Skilled trades occupations</v>
      </c>
      <c r="B68" s="27">
        <f t="shared" si="77"/>
        <v>2.8478706020365223</v>
      </c>
      <c r="C68" s="27">
        <f t="shared" si="77"/>
        <v>-7.5684853019658078</v>
      </c>
      <c r="D68" s="27">
        <f t="shared" si="77"/>
        <v>2.5972908460026218</v>
      </c>
      <c r="E68" s="27">
        <f t="shared" si="77"/>
        <v>0.32298242050980264</v>
      </c>
      <c r="F68" s="27">
        <f t="shared" si="86"/>
        <v>2.9202732665124245</v>
      </c>
      <c r="L68" t="str">
        <f>$A$12</f>
        <v>Skilled trades occupations</v>
      </c>
      <c r="M68" s="27">
        <f t="shared" si="78"/>
        <v>2.2856368274757131</v>
      </c>
      <c r="N68" s="27">
        <f t="shared" si="79"/>
        <v>-8.0522815893078743</v>
      </c>
      <c r="O68" s="27">
        <f t="shared" si="80"/>
        <v>1.3876451574324946</v>
      </c>
      <c r="P68" s="27">
        <f t="shared" si="81"/>
        <v>-0.7566646357328608</v>
      </c>
      <c r="Q68" s="27">
        <f t="shared" si="87"/>
        <v>0.63098052169963381</v>
      </c>
      <c r="W68" t="str">
        <f>$A$12</f>
        <v>Skilled trades occupations</v>
      </c>
      <c r="X68" s="27">
        <f t="shared" si="82"/>
        <v>0.56223377456081636</v>
      </c>
      <c r="Y68" s="27">
        <f t="shared" si="83"/>
        <v>0.4837962873420425</v>
      </c>
      <c r="Z68" s="27">
        <f t="shared" si="84"/>
        <v>1.2096456885701139</v>
      </c>
      <c r="AA68" s="27">
        <f t="shared" si="85"/>
        <v>1.0796470562426954</v>
      </c>
      <c r="AB68" s="27">
        <f t="shared" si="88"/>
        <v>2.2892927448128093</v>
      </c>
    </row>
    <row r="69" spans="1:31" x14ac:dyDescent="0.2">
      <c r="A69" t="str">
        <f>$A$13</f>
        <v>Caring, leisure and other service occupations</v>
      </c>
      <c r="B69" s="27">
        <f t="shared" si="77"/>
        <v>1.9493721374633992</v>
      </c>
      <c r="C69" s="27">
        <f t="shared" si="77"/>
        <v>-3.69409387323212</v>
      </c>
      <c r="D69" s="27">
        <f t="shared" si="77"/>
        <v>6.3386447652324591</v>
      </c>
      <c r="E69" s="27">
        <f t="shared" si="77"/>
        <v>8.0341494798965414</v>
      </c>
      <c r="F69" s="27">
        <f t="shared" si="86"/>
        <v>14.372794245129001</v>
      </c>
      <c r="L69" t="str">
        <f>$A$13</f>
        <v>Caring, leisure and other service occupations</v>
      </c>
      <c r="M69" s="27">
        <f t="shared" si="78"/>
        <v>0.39048312103363791</v>
      </c>
      <c r="N69" s="27">
        <f t="shared" si="79"/>
        <v>9.4023951412991025E-2</v>
      </c>
      <c r="O69" s="27">
        <f t="shared" si="80"/>
        <v>1.5158908202104158</v>
      </c>
      <c r="P69" s="27">
        <f t="shared" si="81"/>
        <v>2.0566623927490717</v>
      </c>
      <c r="Q69" s="27">
        <f t="shared" si="87"/>
        <v>3.5725532129594875</v>
      </c>
      <c r="W69" t="str">
        <f>$A$13</f>
        <v>Caring, leisure and other service occupations</v>
      </c>
      <c r="X69" s="27">
        <f t="shared" si="82"/>
        <v>1.5588890164297453</v>
      </c>
      <c r="Y69" s="27">
        <f t="shared" si="83"/>
        <v>-3.7881178246450986</v>
      </c>
      <c r="Z69" s="27">
        <f t="shared" si="84"/>
        <v>4.822753945022022</v>
      </c>
      <c r="AA69" s="27">
        <f t="shared" si="85"/>
        <v>5.9774870871474803</v>
      </c>
      <c r="AB69" s="27">
        <f t="shared" si="88"/>
        <v>10.800241032169502</v>
      </c>
    </row>
    <row r="70" spans="1:31" x14ac:dyDescent="0.2">
      <c r="A70" t="str">
        <f>$A$14</f>
        <v>Sales and customer service occupations</v>
      </c>
      <c r="B70" s="27">
        <f t="shared" si="77"/>
        <v>-1.1192076339174193</v>
      </c>
      <c r="C70" s="27">
        <f t="shared" si="77"/>
        <v>0.33727137918716465</v>
      </c>
      <c r="D70" s="27">
        <f t="shared" si="77"/>
        <v>0.81786291744953132</v>
      </c>
      <c r="E70" s="27">
        <f t="shared" si="77"/>
        <v>-0.10666505864013232</v>
      </c>
      <c r="F70" s="27">
        <f t="shared" si="86"/>
        <v>0.71119785880939901</v>
      </c>
      <c r="L70" t="str">
        <f>$A$14</f>
        <v>Sales and customer service occupations</v>
      </c>
      <c r="M70" s="27">
        <f t="shared" si="78"/>
        <v>-0.68130907417800302</v>
      </c>
      <c r="N70" s="27">
        <f t="shared" si="79"/>
        <v>0.67276847841071685</v>
      </c>
      <c r="O70" s="27">
        <f t="shared" si="80"/>
        <v>0.79478612167773832</v>
      </c>
      <c r="P70" s="27">
        <f t="shared" si="81"/>
        <v>0.8457368742809237</v>
      </c>
      <c r="Q70" s="27">
        <f t="shared" si="87"/>
        <v>1.640522995958662</v>
      </c>
      <c r="W70" t="str">
        <f>$A$14</f>
        <v>Sales and customer service occupations</v>
      </c>
      <c r="X70" s="27">
        <f t="shared" si="82"/>
        <v>-0.43789855973935232</v>
      </c>
      <c r="Y70" s="27">
        <f t="shared" si="83"/>
        <v>-0.33549709922367299</v>
      </c>
      <c r="Z70" s="27">
        <f t="shared" si="84"/>
        <v>2.3076795771785896E-2</v>
      </c>
      <c r="AA70" s="27">
        <f t="shared" si="85"/>
        <v>-0.95240193292097786</v>
      </c>
      <c r="AB70" s="27">
        <f t="shared" si="88"/>
        <v>-0.92932513714919196</v>
      </c>
    </row>
    <row r="71" spans="1:31" x14ac:dyDescent="0.2">
      <c r="A71" t="str">
        <f>$A$15</f>
        <v>Process, plant and machine operatives</v>
      </c>
      <c r="B71" s="27">
        <f t="shared" si="77"/>
        <v>2.1463865224241232</v>
      </c>
      <c r="C71" s="27">
        <f t="shared" si="77"/>
        <v>-4.2306276193530721</v>
      </c>
      <c r="D71" s="27">
        <f t="shared" si="77"/>
        <v>4.5000075874815906</v>
      </c>
      <c r="E71" s="27">
        <f t="shared" si="77"/>
        <v>0.59449299597827121</v>
      </c>
      <c r="F71" s="27">
        <f t="shared" si="86"/>
        <v>5.0945005834598618</v>
      </c>
      <c r="L71" t="str">
        <f>$A$15</f>
        <v>Process, plant and machine operatives</v>
      </c>
      <c r="M71" s="27">
        <f t="shared" si="78"/>
        <v>1.6713636971675534</v>
      </c>
      <c r="N71" s="27">
        <f t="shared" si="79"/>
        <v>-3.6451986616499354</v>
      </c>
      <c r="O71" s="27">
        <f t="shared" si="80"/>
        <v>2.9125943340228204</v>
      </c>
      <c r="P71" s="27">
        <f t="shared" si="81"/>
        <v>-0.14234286122332662</v>
      </c>
      <c r="Q71" s="27">
        <f t="shared" si="87"/>
        <v>2.7702514727994938</v>
      </c>
      <c r="W71" t="str">
        <f>$A$15</f>
        <v>Process, plant and machine operatives</v>
      </c>
      <c r="X71" s="27">
        <f t="shared" si="82"/>
        <v>0.47502282525662132</v>
      </c>
      <c r="Y71" s="27">
        <f t="shared" si="83"/>
        <v>-0.58542895770312775</v>
      </c>
      <c r="Z71" s="27">
        <f t="shared" si="84"/>
        <v>1.587413253458724</v>
      </c>
      <c r="AA71" s="27">
        <f t="shared" si="85"/>
        <v>0.73683585720160316</v>
      </c>
      <c r="AB71" s="27">
        <f t="shared" si="88"/>
        <v>2.3242491106603271</v>
      </c>
    </row>
    <row r="72" spans="1:31" x14ac:dyDescent="0.2">
      <c r="A72" t="str">
        <f>$A$16</f>
        <v>Elementary occupations</v>
      </c>
      <c r="B72" s="27">
        <f t="shared" si="77"/>
        <v>0.17306687429370982</v>
      </c>
      <c r="C72" s="27">
        <f t="shared" si="77"/>
        <v>-5.0312683067643178</v>
      </c>
      <c r="D72" s="27">
        <f t="shared" si="77"/>
        <v>2.0665665081064901</v>
      </c>
      <c r="E72" s="27">
        <f t="shared" si="77"/>
        <v>-1.6034395344050125</v>
      </c>
      <c r="F72" s="27">
        <f t="shared" si="86"/>
        <v>0.4631269737014776</v>
      </c>
      <c r="L72" t="str">
        <f>$A$16</f>
        <v>Elementary occupations</v>
      </c>
      <c r="M72" s="27">
        <f t="shared" si="78"/>
        <v>-3.0581738843824695</v>
      </c>
      <c r="N72" s="27">
        <f t="shared" si="79"/>
        <v>-0.8483199115962492</v>
      </c>
      <c r="O72" s="27">
        <f t="shared" si="80"/>
        <v>1.6863657071601708</v>
      </c>
      <c r="P72" s="27">
        <f t="shared" si="81"/>
        <v>-1.558231622698365</v>
      </c>
      <c r="Q72" s="27">
        <f t="shared" si="87"/>
        <v>0.12813408446180574</v>
      </c>
      <c r="W72" t="str">
        <f>$A$16</f>
        <v>Elementary occupations</v>
      </c>
      <c r="X72" s="27">
        <f t="shared" si="82"/>
        <v>3.2312407586761509</v>
      </c>
      <c r="Y72" s="27">
        <f t="shared" si="83"/>
        <v>-4.1829483951681006</v>
      </c>
      <c r="Z72" s="27">
        <f t="shared" si="84"/>
        <v>0.38020080094638686</v>
      </c>
      <c r="AA72" s="27">
        <f t="shared" si="85"/>
        <v>-4.5207911706686588E-2</v>
      </c>
      <c r="AB72" s="27">
        <f t="shared" si="88"/>
        <v>0.33499288923970028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54.546999999999798</v>
      </c>
      <c r="C74" s="29">
        <f t="shared" ref="C74" si="89">D18-C18</f>
        <v>-7.6899999999995998</v>
      </c>
      <c r="D74" s="29">
        <f>E18-D18</f>
        <v>29.586000000000126</v>
      </c>
      <c r="E74" s="29">
        <f>F18-E18</f>
        <v>43.346999999999639</v>
      </c>
      <c r="F74" s="29">
        <f>F18-D18</f>
        <v>72.932999999999765</v>
      </c>
      <c r="L74" s="24" t="str">
        <f>$A$18</f>
        <v>All occupations</v>
      </c>
      <c r="M74" s="29">
        <f>N18-M18</f>
        <v>22.449521636148177</v>
      </c>
      <c r="N74" s="29">
        <f t="shared" ref="N74" si="90">O18-N18</f>
        <v>-8.2311842095587053</v>
      </c>
      <c r="O74" s="29">
        <f>P18-O18</f>
        <v>13.175304717924121</v>
      </c>
      <c r="P74" s="29">
        <f>Q18-P18</f>
        <v>18.056142807356025</v>
      </c>
      <c r="Q74" s="29">
        <f>Q18-O18</f>
        <v>31.231447525280146</v>
      </c>
      <c r="W74" s="24" t="str">
        <f>$A$18</f>
        <v>All occupations</v>
      </c>
      <c r="X74" s="29">
        <f>Y18-X18</f>
        <v>32.097478363851792</v>
      </c>
      <c r="Y74" s="29">
        <f t="shared" ref="Y74" si="91">Z18-Y18</f>
        <v>0.54118420955865076</v>
      </c>
      <c r="Z74" s="29">
        <f>AA18-Z18</f>
        <v>16.410695282075835</v>
      </c>
      <c r="AA74" s="29">
        <f>AB18-AA18</f>
        <v>25.290857192644182</v>
      </c>
      <c r="AB74" s="29">
        <f>AB18-Z18</f>
        <v>41.701552474720017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65.402946412649101</v>
      </c>
      <c r="C80" s="11">
        <f t="shared" si="92"/>
        <v>78.32007920727672</v>
      </c>
      <c r="D80" s="11">
        <f t="shared" si="92"/>
        <v>80.014513292723137</v>
      </c>
      <c r="E80" s="11">
        <f t="shared" si="92"/>
        <v>82.927927280253343</v>
      </c>
      <c r="F80" s="11">
        <f t="shared" si="92"/>
        <v>92.833308157480829</v>
      </c>
      <c r="H80" s="40">
        <f>IF(D$6-B$6 &lt;&gt; 0,(EXP(LN(D8/B8)/(D$6-B$6))-1)*100,0)</f>
        <v>4.1152367034656079</v>
      </c>
      <c r="I80" s="40">
        <f t="shared" ref="I80:I88" si="93">F46</f>
        <v>0.99557294603900282</v>
      </c>
      <c r="L80" t="str">
        <f t="shared" ref="L80:Q88" si="94">L8</f>
        <v>Managers, directors and senior officials</v>
      </c>
      <c r="M80" s="11">
        <f t="shared" si="94"/>
        <v>44.424878124622367</v>
      </c>
      <c r="N80" s="11">
        <f t="shared" si="94"/>
        <v>51.529298001661608</v>
      </c>
      <c r="O80" s="11">
        <f t="shared" si="94"/>
        <v>51.138268668126997</v>
      </c>
      <c r="P80" s="11">
        <f t="shared" si="94"/>
        <v>52.311241983907628</v>
      </c>
      <c r="Q80" s="11">
        <f t="shared" si="94"/>
        <v>57.554998708755278</v>
      </c>
      <c r="S80" s="40">
        <f t="shared" ref="S80:S88" si="95">IF(O$6-M$6 &lt;&gt; 0,(EXP(LN(O8/M8)/(O$6-M$6))-1)*100,0)</f>
        <v>2.8546557822958007</v>
      </c>
      <c r="T80" s="40">
        <f t="shared" ref="T80:T88" si="96">Q46</f>
        <v>0.79116580913267676</v>
      </c>
      <c r="W80" t="str">
        <f t="shared" ref="W80:AB88" si="97">W8</f>
        <v>Managers, directors and senior officials</v>
      </c>
      <c r="X80" s="11">
        <f t="shared" si="97"/>
        <v>20.978068288026716</v>
      </c>
      <c r="Y80" s="11">
        <f t="shared" si="97"/>
        <v>26.790781205615154</v>
      </c>
      <c r="Z80" s="11">
        <f t="shared" si="97"/>
        <v>28.876244624595994</v>
      </c>
      <c r="AA80" s="11">
        <f t="shared" si="97"/>
        <v>30.616685296345672</v>
      </c>
      <c r="AB80" s="11">
        <f t="shared" si="97"/>
        <v>35.278309448725572</v>
      </c>
      <c r="AD80" s="40">
        <f t="shared" ref="AD80:AD88" si="98">IF(Z$6-X$6 &lt;&gt; 0,(EXP(LN(Z8/X8)/(Z$6-X$6))-1)*100,0)</f>
        <v>6.59946952393895</v>
      </c>
      <c r="AE80" s="40">
        <f t="shared" ref="AE80:AE88" si="99">AB46</f>
        <v>1.3439444267036471</v>
      </c>
    </row>
    <row r="81" spans="1:31" x14ac:dyDescent="0.2">
      <c r="A81" t="str">
        <f t="shared" si="92"/>
        <v>Professional occupations</v>
      </c>
      <c r="B81" s="11">
        <f t="shared" si="92"/>
        <v>135.73231630559468</v>
      </c>
      <c r="C81" s="11">
        <f t="shared" si="92"/>
        <v>160.07394452585712</v>
      </c>
      <c r="D81" s="11">
        <f t="shared" si="92"/>
        <v>165.08970919921066</v>
      </c>
      <c r="E81" s="11">
        <f t="shared" si="92"/>
        <v>180.38075499643156</v>
      </c>
      <c r="F81" s="11">
        <f t="shared" si="92"/>
        <v>203.64484454059331</v>
      </c>
      <c r="H81" s="40">
        <f t="shared" ref="H81:H88" si="100">IF(D$6-B$6 &lt;&gt; 0,(EXP(LN(D9/B9)/(D$6-B$6))-1)*100,0)</f>
        <v>3.9937761772871339</v>
      </c>
      <c r="I81" s="40">
        <f t="shared" si="93"/>
        <v>1.4090920848898847</v>
      </c>
      <c r="L81" t="str">
        <f t="shared" si="94"/>
        <v>Professional occupations</v>
      </c>
      <c r="M81" s="11">
        <f t="shared" si="94"/>
        <v>72.656010808934525</v>
      </c>
      <c r="N81" s="11">
        <f t="shared" si="94"/>
        <v>84.076152815205234</v>
      </c>
      <c r="O81" s="11">
        <f t="shared" si="94"/>
        <v>84.702144888188144</v>
      </c>
      <c r="P81" s="11">
        <f t="shared" si="94"/>
        <v>91.639170220147591</v>
      </c>
      <c r="Q81" s="11">
        <f t="shared" si="94"/>
        <v>101.37127482202834</v>
      </c>
      <c r="S81" s="40">
        <f t="shared" si="95"/>
        <v>3.1156471564890875</v>
      </c>
      <c r="T81" s="40">
        <f t="shared" si="96"/>
        <v>1.2048595893704439</v>
      </c>
      <c r="W81" t="str">
        <f t="shared" si="97"/>
        <v>Professional occupations</v>
      </c>
      <c r="X81" s="11">
        <f t="shared" si="97"/>
        <v>63.076305496660062</v>
      </c>
      <c r="Y81" s="11">
        <f t="shared" si="97"/>
        <v>75.997791710651939</v>
      </c>
      <c r="Z81" s="11">
        <f t="shared" si="97"/>
        <v>80.387564311022402</v>
      </c>
      <c r="AA81" s="11">
        <f t="shared" si="97"/>
        <v>88.741584776283986</v>
      </c>
      <c r="AB81" s="11">
        <f t="shared" si="97"/>
        <v>102.27356971856491</v>
      </c>
      <c r="AD81" s="40">
        <f t="shared" si="98"/>
        <v>4.9698373875946888</v>
      </c>
      <c r="AE81" s="40">
        <f t="shared" si="99"/>
        <v>1.6182324026684736</v>
      </c>
    </row>
    <row r="82" spans="1:31" x14ac:dyDescent="0.2">
      <c r="A82" t="str">
        <f t="shared" si="92"/>
        <v>Associate professional occupations</v>
      </c>
      <c r="B82" s="11">
        <f t="shared" si="92"/>
        <v>82.75895366274105</v>
      </c>
      <c r="C82" s="11">
        <f t="shared" si="92"/>
        <v>93.544697571710316</v>
      </c>
      <c r="D82" s="11">
        <f t="shared" si="92"/>
        <v>96.823840153149291</v>
      </c>
      <c r="E82" s="11">
        <f t="shared" si="92"/>
        <v>96.63439131881978</v>
      </c>
      <c r="F82" s="11">
        <f t="shared" si="92"/>
        <v>105.17823793479636</v>
      </c>
      <c r="H82" s="40">
        <f t="shared" si="100"/>
        <v>3.1890139431518527</v>
      </c>
      <c r="I82" s="40">
        <f t="shared" si="93"/>
        <v>0.55327942586305134</v>
      </c>
      <c r="L82" t="str">
        <f t="shared" si="94"/>
        <v>Associate professional occupations</v>
      </c>
      <c r="M82" s="11">
        <f t="shared" si="94"/>
        <v>44.050294407701173</v>
      </c>
      <c r="N82" s="11">
        <f t="shared" si="94"/>
        <v>48.629339400208053</v>
      </c>
      <c r="O82" s="11">
        <f t="shared" si="94"/>
        <v>49.347880475148955</v>
      </c>
      <c r="P82" s="11">
        <f t="shared" si="94"/>
        <v>46.835410314538159</v>
      </c>
      <c r="Q82" s="11">
        <f t="shared" si="94"/>
        <v>48.601661581848845</v>
      </c>
      <c r="S82" s="40">
        <f t="shared" si="95"/>
        <v>2.2972450045703585</v>
      </c>
      <c r="T82" s="40">
        <f t="shared" si="96"/>
        <v>-0.10152907016958146</v>
      </c>
      <c r="W82" t="str">
        <f t="shared" si="97"/>
        <v>Associate professional occupations</v>
      </c>
      <c r="X82" s="11">
        <f t="shared" si="97"/>
        <v>38.708659255039905</v>
      </c>
      <c r="Y82" s="11">
        <f t="shared" si="97"/>
        <v>44.915358171502291</v>
      </c>
      <c r="Z82" s="11">
        <f t="shared" si="97"/>
        <v>47.475959678000365</v>
      </c>
      <c r="AA82" s="11">
        <f t="shared" si="97"/>
        <v>49.798981004281565</v>
      </c>
      <c r="AB82" s="11">
        <f t="shared" si="97"/>
        <v>56.576576352947512</v>
      </c>
      <c r="AD82" s="40">
        <f t="shared" si="98"/>
        <v>4.1677118784188449</v>
      </c>
      <c r="AE82" s="40">
        <f t="shared" si="99"/>
        <v>1.1760050889701557</v>
      </c>
    </row>
    <row r="83" spans="1:31" x14ac:dyDescent="0.2">
      <c r="A83" t="str">
        <f t="shared" si="92"/>
        <v>Administrative and secretarial occupations</v>
      </c>
      <c r="B83" s="11">
        <f t="shared" si="92"/>
        <v>73.20791679900185</v>
      </c>
      <c r="C83" s="11">
        <f t="shared" si="92"/>
        <v>73.712923372841942</v>
      </c>
      <c r="D83" s="11">
        <f t="shared" si="92"/>
        <v>76.220785754731608</v>
      </c>
      <c r="E83" s="11">
        <f t="shared" si="92"/>
        <v>71.471402180037131</v>
      </c>
      <c r="F83" s="11">
        <f t="shared" si="92"/>
        <v>65.863564839331815</v>
      </c>
      <c r="H83" s="40">
        <f t="shared" si="100"/>
        <v>0.80987461116650561</v>
      </c>
      <c r="I83" s="40">
        <f t="shared" si="93"/>
        <v>-0.96893396660864273</v>
      </c>
      <c r="L83" t="str">
        <f t="shared" si="94"/>
        <v>Administrative and secretarial occupations</v>
      </c>
      <c r="M83" s="11">
        <f t="shared" si="94"/>
        <v>16.949214803794739</v>
      </c>
      <c r="N83" s="11">
        <f t="shared" si="94"/>
        <v>15.687128877009705</v>
      </c>
      <c r="O83" s="11">
        <f t="shared" si="94"/>
        <v>18.281448585792155</v>
      </c>
      <c r="P83" s="11">
        <f t="shared" si="94"/>
        <v>17.561942676083376</v>
      </c>
      <c r="Q83" s="11">
        <f t="shared" si="94"/>
        <v>18.430812742024727</v>
      </c>
      <c r="S83" s="40">
        <f t="shared" si="95"/>
        <v>1.5248144281203135</v>
      </c>
      <c r="T83" s="40">
        <f t="shared" si="96"/>
        <v>5.4261798961507957E-2</v>
      </c>
      <c r="W83" t="str">
        <f t="shared" si="97"/>
        <v>Administrative and secretarial occupations</v>
      </c>
      <c r="X83" s="11">
        <f t="shared" si="97"/>
        <v>56.258701995207062</v>
      </c>
      <c r="Y83" s="11">
        <f t="shared" si="97"/>
        <v>58.025794495832244</v>
      </c>
      <c r="Z83" s="11">
        <f t="shared" si="97"/>
        <v>57.939337168939446</v>
      </c>
      <c r="AA83" s="11">
        <f t="shared" si="97"/>
        <v>53.909459503953784</v>
      </c>
      <c r="AB83" s="11">
        <f t="shared" si="97"/>
        <v>47.43275209730713</v>
      </c>
      <c r="AD83" s="40">
        <f t="shared" si="98"/>
        <v>0.59045276208942177</v>
      </c>
      <c r="AE83" s="40">
        <f t="shared" si="99"/>
        <v>-1.3250337016210256</v>
      </c>
    </row>
    <row r="84" spans="1:31" x14ac:dyDescent="0.2">
      <c r="A84" t="str">
        <f t="shared" si="92"/>
        <v>Skilled trades occupations</v>
      </c>
      <c r="B84" s="11">
        <f t="shared" si="92"/>
        <v>66.474433858449459</v>
      </c>
      <c r="C84" s="11">
        <f t="shared" si="92"/>
        <v>69.322304460485981</v>
      </c>
      <c r="D84" s="11">
        <f t="shared" si="92"/>
        <v>61.753819158520173</v>
      </c>
      <c r="E84" s="11">
        <f t="shared" si="92"/>
        <v>64.351110004522795</v>
      </c>
      <c r="F84" s="11">
        <f t="shared" si="92"/>
        <v>64.674092425032597</v>
      </c>
      <c r="H84" s="40">
        <f t="shared" si="100"/>
        <v>-1.4624329975807204</v>
      </c>
      <c r="I84" s="40">
        <f t="shared" si="93"/>
        <v>0.3085073928983606</v>
      </c>
      <c r="L84" t="str">
        <f t="shared" si="94"/>
        <v>Skilled trades occupations</v>
      </c>
      <c r="M84" s="11">
        <f t="shared" si="94"/>
        <v>60.139856914616274</v>
      </c>
      <c r="N84" s="11">
        <f t="shared" si="94"/>
        <v>62.425493742091987</v>
      </c>
      <c r="O84" s="11">
        <f t="shared" si="94"/>
        <v>54.373212152784113</v>
      </c>
      <c r="P84" s="11">
        <f t="shared" si="94"/>
        <v>55.760857310216608</v>
      </c>
      <c r="Q84" s="11">
        <f t="shared" si="94"/>
        <v>55.004192674483747</v>
      </c>
      <c r="S84" s="40">
        <f t="shared" si="95"/>
        <v>-1.9958379073924615</v>
      </c>
      <c r="T84" s="40">
        <f t="shared" si="96"/>
        <v>7.6948282364064369E-2</v>
      </c>
      <c r="W84" t="str">
        <f t="shared" si="97"/>
        <v>Skilled trades occupations</v>
      </c>
      <c r="X84" s="11">
        <f t="shared" si="97"/>
        <v>6.3345769438331718</v>
      </c>
      <c r="Y84" s="11">
        <f t="shared" si="97"/>
        <v>6.8968107183939882</v>
      </c>
      <c r="Z84" s="11">
        <f t="shared" si="97"/>
        <v>7.3806070057360307</v>
      </c>
      <c r="AA84" s="11">
        <f t="shared" si="97"/>
        <v>8.5902526943061446</v>
      </c>
      <c r="AB84" s="11">
        <f t="shared" si="97"/>
        <v>9.66989975054884</v>
      </c>
      <c r="AD84" s="40">
        <f t="shared" si="98"/>
        <v>3.1038524938059586</v>
      </c>
      <c r="AE84" s="40">
        <f t="shared" si="99"/>
        <v>1.8173976479986198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66.594694641289877</v>
      </c>
      <c r="C85" s="11">
        <f t="shared" si="92"/>
        <v>68.544066778753276</v>
      </c>
      <c r="D85" s="11">
        <f t="shared" si="92"/>
        <v>64.849972905521156</v>
      </c>
      <c r="E85" s="11">
        <f t="shared" si="92"/>
        <v>71.188617670753615</v>
      </c>
      <c r="F85" s="11">
        <f t="shared" si="92"/>
        <v>79.222767150650157</v>
      </c>
      <c r="H85" s="40">
        <f t="shared" si="100"/>
        <v>-0.52956128169775463</v>
      </c>
      <c r="I85" s="40">
        <f t="shared" si="93"/>
        <v>1.3435268128056954</v>
      </c>
      <c r="L85" t="str">
        <f t="shared" si="94"/>
        <v>Caring, leisure and other service occupations</v>
      </c>
      <c r="M85" s="11">
        <f t="shared" si="94"/>
        <v>9.6309332993751013</v>
      </c>
      <c r="N85" s="11">
        <f t="shared" si="94"/>
        <v>10.021416420408739</v>
      </c>
      <c r="O85" s="11">
        <f t="shared" si="94"/>
        <v>10.11544037182173</v>
      </c>
      <c r="P85" s="11">
        <f t="shared" si="94"/>
        <v>11.631331192032146</v>
      </c>
      <c r="Q85" s="11">
        <f t="shared" si="94"/>
        <v>13.687993584781218</v>
      </c>
      <c r="S85" s="40">
        <f t="shared" si="95"/>
        <v>0.98649144607838579</v>
      </c>
      <c r="T85" s="40">
        <f t="shared" si="96"/>
        <v>2.0368398867874671</v>
      </c>
      <c r="W85" t="str">
        <f t="shared" si="97"/>
        <v>Caring, leisure and other service occupations</v>
      </c>
      <c r="X85" s="11">
        <f t="shared" si="97"/>
        <v>56.963761341914797</v>
      </c>
      <c r="Y85" s="11">
        <f t="shared" si="97"/>
        <v>58.522650358344542</v>
      </c>
      <c r="Z85" s="11">
        <f t="shared" si="97"/>
        <v>54.734532533699443</v>
      </c>
      <c r="AA85" s="11">
        <f t="shared" si="97"/>
        <v>59.557286478721466</v>
      </c>
      <c r="AB85" s="11">
        <f t="shared" si="97"/>
        <v>65.534773565868946</v>
      </c>
      <c r="AD85" s="40">
        <f>IF(Z$6-X$6 &lt;&gt; 0,(EXP(LN(Z13/X13)/(Z$6-X$6))-1)*100,0)</f>
        <v>-0.79523081062371492</v>
      </c>
      <c r="AE85" s="40">
        <f t="shared" si="99"/>
        <v>1.2078096687860196</v>
      </c>
    </row>
    <row r="86" spans="1:31" x14ac:dyDescent="0.2">
      <c r="A86" t="str">
        <f t="shared" si="92"/>
        <v>Sales and customer service occupations</v>
      </c>
      <c r="B86" s="11">
        <f t="shared" si="92"/>
        <v>56.32631620607313</v>
      </c>
      <c r="C86" s="11">
        <f t="shared" si="92"/>
        <v>55.207108572155711</v>
      </c>
      <c r="D86" s="11">
        <f t="shared" si="92"/>
        <v>55.544379951342876</v>
      </c>
      <c r="E86" s="11">
        <f t="shared" si="92"/>
        <v>56.362242868792407</v>
      </c>
      <c r="F86" s="11">
        <f t="shared" si="92"/>
        <v>56.255577810152275</v>
      </c>
      <c r="H86" s="40">
        <f t="shared" si="100"/>
        <v>-0.27919979302490905</v>
      </c>
      <c r="I86" s="40">
        <f t="shared" si="93"/>
        <v>8.485502994848293E-2</v>
      </c>
      <c r="L86" t="str">
        <f t="shared" si="94"/>
        <v>Sales and customer service occupations</v>
      </c>
      <c r="M86" s="11">
        <f t="shared" si="94"/>
        <v>21.23620219430709</v>
      </c>
      <c r="N86" s="11">
        <f t="shared" si="94"/>
        <v>20.554893120129087</v>
      </c>
      <c r="O86" s="11">
        <f t="shared" si="94"/>
        <v>21.227661598539804</v>
      </c>
      <c r="P86" s="11">
        <f t="shared" si="94"/>
        <v>22.022447720217542</v>
      </c>
      <c r="Q86" s="11">
        <f t="shared" si="94"/>
        <v>22.868184594498466</v>
      </c>
      <c r="S86" s="40">
        <f t="shared" si="95"/>
        <v>-8.0447246965431596E-3</v>
      </c>
      <c r="T86" s="40">
        <f t="shared" si="96"/>
        <v>0.49751017227650518</v>
      </c>
      <c r="W86" t="str">
        <f t="shared" si="97"/>
        <v>Sales and customer service occupations</v>
      </c>
      <c r="X86" s="11">
        <f t="shared" si="97"/>
        <v>35.090114011766062</v>
      </c>
      <c r="Y86" s="11">
        <f t="shared" si="97"/>
        <v>34.652215452026709</v>
      </c>
      <c r="Z86" s="11">
        <f t="shared" si="97"/>
        <v>34.316718352803036</v>
      </c>
      <c r="AA86" s="11">
        <f t="shared" si="97"/>
        <v>34.339795148574822</v>
      </c>
      <c r="AB86" s="11">
        <f t="shared" si="97"/>
        <v>33.387393215653844</v>
      </c>
      <c r="AD86" s="40">
        <f t="shared" si="98"/>
        <v>-0.44474382765886666</v>
      </c>
      <c r="AE86" s="40">
        <f t="shared" si="99"/>
        <v>-0.18286107742900848</v>
      </c>
    </row>
    <row r="87" spans="1:31" x14ac:dyDescent="0.2">
      <c r="A87" t="str">
        <f t="shared" si="92"/>
        <v>Process, plant and machine operatives</v>
      </c>
      <c r="B87" s="11">
        <f t="shared" si="92"/>
        <v>34.749792345100957</v>
      </c>
      <c r="C87" s="11">
        <f t="shared" si="92"/>
        <v>36.89617886752508</v>
      </c>
      <c r="D87" s="11">
        <f t="shared" si="92"/>
        <v>32.665551248172008</v>
      </c>
      <c r="E87" s="11">
        <f t="shared" si="92"/>
        <v>37.165558835653599</v>
      </c>
      <c r="F87" s="11">
        <f t="shared" si="92"/>
        <v>37.76005183163187</v>
      </c>
      <c r="H87" s="40">
        <f t="shared" si="100"/>
        <v>-1.2294310242300877</v>
      </c>
      <c r="I87" s="40">
        <f t="shared" si="93"/>
        <v>0.970887291631084</v>
      </c>
      <c r="L87" t="str">
        <f t="shared" si="94"/>
        <v>Process, plant and machine operatives</v>
      </c>
      <c r="M87" s="11">
        <f t="shared" si="94"/>
        <v>30.261872584661884</v>
      </c>
      <c r="N87" s="11">
        <f t="shared" si="94"/>
        <v>31.933236281829437</v>
      </c>
      <c r="O87" s="11">
        <f t="shared" si="94"/>
        <v>28.288037620179502</v>
      </c>
      <c r="P87" s="11">
        <f t="shared" si="94"/>
        <v>31.200631954202322</v>
      </c>
      <c r="Q87" s="11">
        <f t="shared" si="94"/>
        <v>31.058289092978995</v>
      </c>
      <c r="S87" s="40">
        <f t="shared" si="95"/>
        <v>-1.3399333521431411</v>
      </c>
      <c r="T87" s="40">
        <f t="shared" si="96"/>
        <v>0.62478848416194221</v>
      </c>
      <c r="W87" t="str">
        <f t="shared" si="97"/>
        <v>Process, plant and machine operatives</v>
      </c>
      <c r="X87" s="11">
        <f t="shared" si="97"/>
        <v>4.4879197604390448</v>
      </c>
      <c r="Y87" s="11">
        <f t="shared" si="97"/>
        <v>4.9629425856956662</v>
      </c>
      <c r="Z87" s="11">
        <f t="shared" si="97"/>
        <v>4.3775136279925384</v>
      </c>
      <c r="AA87" s="11">
        <f t="shared" si="97"/>
        <v>5.9649268814512624</v>
      </c>
      <c r="AB87" s="11">
        <f t="shared" si="97"/>
        <v>6.7017627386528655</v>
      </c>
      <c r="AD87" s="40">
        <f t="shared" si="98"/>
        <v>-0.49692902220088708</v>
      </c>
      <c r="AE87" s="40">
        <f t="shared" si="99"/>
        <v>2.879955907237397</v>
      </c>
    </row>
    <row r="88" spans="1:31" x14ac:dyDescent="0.2">
      <c r="A88" t="str">
        <f t="shared" si="92"/>
        <v>Elementary occupations</v>
      </c>
      <c r="B88" s="11">
        <f t="shared" si="92"/>
        <v>70.813629769099876</v>
      </c>
      <c r="C88" s="11">
        <f t="shared" si="92"/>
        <v>70.986696643393586</v>
      </c>
      <c r="D88" s="11">
        <f t="shared" si="92"/>
        <v>65.955428336629268</v>
      </c>
      <c r="E88" s="11">
        <f t="shared" si="92"/>
        <v>68.021994844735758</v>
      </c>
      <c r="F88" s="11">
        <f t="shared" si="92"/>
        <v>66.418555310330746</v>
      </c>
      <c r="H88" s="40">
        <f t="shared" si="100"/>
        <v>-1.4113912996061795</v>
      </c>
      <c r="I88" s="40">
        <f t="shared" si="93"/>
        <v>4.665941033301646E-2</v>
      </c>
      <c r="L88" t="str">
        <f t="shared" si="94"/>
        <v>Elementary occupations</v>
      </c>
      <c r="M88" s="11">
        <f t="shared" si="94"/>
        <v>39.372864296868045</v>
      </c>
      <c r="N88" s="11">
        <f t="shared" si="94"/>
        <v>36.314690412485575</v>
      </c>
      <c r="O88" s="11">
        <f t="shared" si="94"/>
        <v>35.466370500889326</v>
      </c>
      <c r="P88" s="11">
        <f t="shared" si="94"/>
        <v>37.152736208049497</v>
      </c>
      <c r="Q88" s="11">
        <f t="shared" si="94"/>
        <v>35.594504585351132</v>
      </c>
      <c r="S88" s="40">
        <f t="shared" si="95"/>
        <v>-2.068152565490966</v>
      </c>
      <c r="T88" s="40">
        <f t="shared" si="96"/>
        <v>2.4045041667730693E-2</v>
      </c>
      <c r="W88" t="str">
        <f t="shared" si="97"/>
        <v>Elementary occupations</v>
      </c>
      <c r="X88" s="11">
        <f t="shared" si="97"/>
        <v>31.440765472231853</v>
      </c>
      <c r="Y88" s="11">
        <f t="shared" si="97"/>
        <v>34.672006230908003</v>
      </c>
      <c r="Z88" s="11">
        <f t="shared" si="97"/>
        <v>30.489057835739903</v>
      </c>
      <c r="AA88" s="11">
        <f t="shared" si="97"/>
        <v>30.86925863668629</v>
      </c>
      <c r="AB88" s="11">
        <f t="shared" si="97"/>
        <v>30.824050724979603</v>
      </c>
      <c r="AD88" s="40">
        <f t="shared" si="98"/>
        <v>-0.6128633756095403</v>
      </c>
      <c r="AE88" s="40">
        <f t="shared" si="99"/>
        <v>7.2875829506924283E-2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652.06099999999992</v>
      </c>
      <c r="C90" s="34">
        <f t="shared" si="101"/>
        <v>706.60799999999972</v>
      </c>
      <c r="D90" s="34">
        <f t="shared" si="101"/>
        <v>698.91800000000012</v>
      </c>
      <c r="E90" s="34">
        <f t="shared" si="101"/>
        <v>728.50400000000025</v>
      </c>
      <c r="F90" s="34">
        <f t="shared" si="101"/>
        <v>771.85099999999989</v>
      </c>
      <c r="H90" s="43">
        <f>IF(D$6-B$6 &lt;&gt; 0,(EXP(LN(D18/B18)/(D$6-B$6))-1)*100,0)</f>
        <v>1.3975823127557074</v>
      </c>
      <c r="I90" s="43">
        <f>F56</f>
        <v>0.66391488381216668</v>
      </c>
      <c r="L90" s="24" t="str">
        <f t="shared" ref="L90:Q90" si="102">L18</f>
        <v>All occupations</v>
      </c>
      <c r="M90" s="34">
        <f t="shared" si="102"/>
        <v>338.7221274348812</v>
      </c>
      <c r="N90" s="34">
        <f t="shared" si="102"/>
        <v>361.17164907102938</v>
      </c>
      <c r="O90" s="34">
        <f t="shared" si="102"/>
        <v>352.94046486147067</v>
      </c>
      <c r="P90" s="34">
        <f t="shared" si="102"/>
        <v>366.11576957939479</v>
      </c>
      <c r="Q90" s="34">
        <f t="shared" si="102"/>
        <v>384.17191238675082</v>
      </c>
      <c r="S90" s="43">
        <f>IF(O$6-M$6 &lt;&gt; 0,(EXP(LN(O18/M18)/(O$6-M$6))-1)*100,0)</f>
        <v>0.82577687768121688</v>
      </c>
      <c r="T90" s="43">
        <f>Q56</f>
        <v>0.56687236160570809</v>
      </c>
      <c r="W90" s="24" t="str">
        <f t="shared" ref="W90:AB90" si="103">W18</f>
        <v>All occupations</v>
      </c>
      <c r="X90" s="34">
        <f t="shared" si="103"/>
        <v>313.33887256511872</v>
      </c>
      <c r="Y90" s="34">
        <f t="shared" si="103"/>
        <v>345.43635092897051</v>
      </c>
      <c r="Z90" s="34">
        <f t="shared" si="103"/>
        <v>345.97753513852916</v>
      </c>
      <c r="AA90" s="34">
        <f t="shared" si="103"/>
        <v>362.388230420605</v>
      </c>
      <c r="AB90" s="34">
        <f t="shared" si="103"/>
        <v>387.67908761324918</v>
      </c>
      <c r="AD90" s="43">
        <f>IF(Z$6-X$6 &lt;&gt; 0,(EXP(LN(Z18/X18)/(Z$6-X$6))-1)*100,0)</f>
        <v>2.0015390750186546</v>
      </c>
      <c r="AE90" s="43">
        <f>AB56</f>
        <v>0.76157909328786744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 and North Somerset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 and North Somerset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 and North Somerset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42.938149344297912</v>
      </c>
      <c r="C8" s="11">
        <v>52.868757572834184</v>
      </c>
      <c r="D8" s="11">
        <v>54.180297161373659</v>
      </c>
      <c r="E8" s="11">
        <v>50.907082191906866</v>
      </c>
      <c r="F8" s="11">
        <v>56.127050128569742</v>
      </c>
      <c r="G8" s="10"/>
      <c r="H8" s="11">
        <f>F8-D8</f>
        <v>1.9467529671960833</v>
      </c>
      <c r="I8" s="11">
        <f>'RD T1'!E7</f>
        <v>27.047173117963826</v>
      </c>
      <c r="J8" s="11">
        <f>SUM(H8:I8)</f>
        <v>28.993926085159909</v>
      </c>
      <c r="L8" s="10" t="str">
        <f>name!D4</f>
        <v>11 Corporate managers and directors</v>
      </c>
      <c r="M8" s="11">
        <v>30.608719419500293</v>
      </c>
      <c r="N8" s="11">
        <v>35.899249631189008</v>
      </c>
      <c r="O8" s="11">
        <v>35.984658565765578</v>
      </c>
      <c r="P8" s="11">
        <v>32.915821534796706</v>
      </c>
      <c r="Q8" s="11">
        <v>34.926408715828174</v>
      </c>
      <c r="R8" s="10"/>
      <c r="S8" s="11">
        <f>Q8-O8</f>
        <v>-1.058249849937404</v>
      </c>
      <c r="T8" s="11">
        <f>'RD T1'!T7</f>
        <v>15.789679836554095</v>
      </c>
      <c r="U8" s="11">
        <f>SUM(S8:T8)</f>
        <v>14.731429986616691</v>
      </c>
      <c r="W8" s="10" t="str">
        <f>name!D4</f>
        <v>11 Corporate managers and directors</v>
      </c>
      <c r="X8" s="11">
        <v>12.329429924797605</v>
      </c>
      <c r="Y8" s="11">
        <v>16.969507941645215</v>
      </c>
      <c r="Z8" s="11">
        <v>18.195638595607939</v>
      </c>
      <c r="AA8" s="11">
        <v>17.991260657110125</v>
      </c>
      <c r="AB8" s="11">
        <v>21.200641412741572</v>
      </c>
      <c r="AC8" s="10"/>
      <c r="AD8" s="11">
        <f>AB8-Z8</f>
        <v>3.0050028171336329</v>
      </c>
      <c r="AE8" s="11">
        <f>'RD T1'!T36</f>
        <v>11.257493281409737</v>
      </c>
      <c r="AF8" s="11">
        <f>SUM(AD8:AE8)</f>
        <v>14.26249609854337</v>
      </c>
    </row>
    <row r="9" spans="1:32" x14ac:dyDescent="0.2">
      <c r="A9" s="10" t="str">
        <f>name!D5</f>
        <v>12 Other managers and proprietors</v>
      </c>
      <c r="B9" s="11">
        <v>22.464797068351196</v>
      </c>
      <c r="C9" s="11">
        <v>25.451321634442539</v>
      </c>
      <c r="D9" s="11">
        <v>25.834216131349482</v>
      </c>
      <c r="E9" s="11">
        <v>32.020845088346476</v>
      </c>
      <c r="F9" s="11">
        <v>36.706258028911087</v>
      </c>
      <c r="H9" s="11">
        <f t="shared" ref="H9:H32" si="2">F9-D9</f>
        <v>10.872041897561605</v>
      </c>
      <c r="I9" s="11">
        <f>'RD T1'!E8</f>
        <v>18.708206917174685</v>
      </c>
      <c r="J9" s="11">
        <f>SUM(H9:I9)</f>
        <v>29.58024881473629</v>
      </c>
      <c r="L9" s="10" t="str">
        <f>name!D5</f>
        <v>12 Other managers and proprietors</v>
      </c>
      <c r="M9" s="11">
        <v>13.816158705122076</v>
      </c>
      <c r="N9" s="11">
        <v>15.630048370472599</v>
      </c>
      <c r="O9" s="11">
        <v>15.153610102361423</v>
      </c>
      <c r="P9" s="11">
        <v>19.395420449110922</v>
      </c>
      <c r="Q9" s="11">
        <v>22.628589992927107</v>
      </c>
      <c r="S9" s="11">
        <f t="shared" ref="S9:S32" si="3">Q9-O9</f>
        <v>7.4749798905656846</v>
      </c>
      <c r="T9" s="11">
        <f>'RD T1'!T8</f>
        <v>10.270829053223146</v>
      </c>
      <c r="U9" s="11">
        <f>SUM(S9:T9)</f>
        <v>17.74580894378883</v>
      </c>
      <c r="W9" s="10" t="str">
        <f>name!D5</f>
        <v>12 Other managers and proprietors</v>
      </c>
      <c r="X9" s="11">
        <v>8.6486383632291108</v>
      </c>
      <c r="Y9" s="11">
        <v>9.8212732639699372</v>
      </c>
      <c r="Z9" s="11">
        <v>10.680606028988056</v>
      </c>
      <c r="AA9" s="11">
        <v>12.625424639235547</v>
      </c>
      <c r="AB9" s="11">
        <v>14.077668035983999</v>
      </c>
      <c r="AD9" s="11">
        <f t="shared" ref="AD9:AD32" si="4">AB9-Z9</f>
        <v>3.3970620069959434</v>
      </c>
      <c r="AE9" s="11">
        <f>'RD T1'!T37</f>
        <v>8.4373778639515411</v>
      </c>
      <c r="AF9" s="11">
        <f>SUM(AD9:AE9)</f>
        <v>11.834439870947485</v>
      </c>
    </row>
    <row r="10" spans="1:32" x14ac:dyDescent="0.2">
      <c r="A10" s="10" t="str">
        <f>name!D6</f>
        <v>21 Science, research, engineering and technology professionals</v>
      </c>
      <c r="B10" s="11">
        <v>36.672318620886401</v>
      </c>
      <c r="C10" s="11">
        <v>44.181276919273614</v>
      </c>
      <c r="D10" s="11">
        <v>45.067500927904305</v>
      </c>
      <c r="E10" s="11">
        <v>48.029739863667864</v>
      </c>
      <c r="F10" s="11">
        <v>53.740746494622861</v>
      </c>
      <c r="G10" s="11"/>
      <c r="H10" s="11">
        <f t="shared" si="2"/>
        <v>8.6732455667185562</v>
      </c>
      <c r="I10" s="11">
        <f>'RD T1'!E9</f>
        <v>18.509438287384185</v>
      </c>
      <c r="J10" s="11">
        <f t="shared" ref="J10:J32" si="5">SUM(H10:I10)</f>
        <v>27.182683854102741</v>
      </c>
      <c r="L10" s="10" t="str">
        <f>name!D6</f>
        <v>21 Science, research, engineering and technology professionals</v>
      </c>
      <c r="M10" s="11">
        <v>29.943665871748451</v>
      </c>
      <c r="N10" s="11">
        <v>36.057701060296822</v>
      </c>
      <c r="O10" s="11">
        <v>35.261702229568598</v>
      </c>
      <c r="P10" s="11">
        <v>36.264192904589294</v>
      </c>
      <c r="Q10" s="11">
        <v>39.622900896863968</v>
      </c>
      <c r="R10" s="11"/>
      <c r="S10" s="11">
        <f t="shared" si="3"/>
        <v>4.3611986672953691</v>
      </c>
      <c r="T10" s="11">
        <f>'RD T1'!T9</f>
        <v>12.207173679077732</v>
      </c>
      <c r="U10" s="11">
        <f t="shared" ref="U10:U32" si="6">SUM(S10:T10)</f>
        <v>16.568372346373103</v>
      </c>
      <c r="W10" s="10" t="str">
        <f>name!D6</f>
        <v>21 Science, research, engineering and technology professionals</v>
      </c>
      <c r="X10" s="11">
        <v>6.7286527491379058</v>
      </c>
      <c r="Y10" s="11">
        <v>8.123575858976869</v>
      </c>
      <c r="Z10" s="11">
        <v>9.8057986983356749</v>
      </c>
      <c r="AA10" s="11">
        <v>11.765546959078504</v>
      </c>
      <c r="AB10" s="11">
        <v>14.117845597758896</v>
      </c>
      <c r="AC10" s="11"/>
      <c r="AD10" s="11">
        <f t="shared" si="4"/>
        <v>4.3120468994232208</v>
      </c>
      <c r="AE10" s="11">
        <f>'RD T1'!T38</f>
        <v>6.3022646083064569</v>
      </c>
      <c r="AF10" s="11">
        <f t="shared" ref="AF10:AF32" si="7">SUM(AD10:AE10)</f>
        <v>10.614311507729678</v>
      </c>
    </row>
    <row r="11" spans="1:32" x14ac:dyDescent="0.2">
      <c r="A11" s="10" t="str">
        <f>name!D7</f>
        <v>22 Health professionals</v>
      </c>
      <c r="B11" s="11">
        <v>28.238401733936694</v>
      </c>
      <c r="C11" s="11">
        <v>32.139980140321818</v>
      </c>
      <c r="D11" s="11">
        <v>31.993399422001332</v>
      </c>
      <c r="E11" s="11">
        <v>35.798361399787268</v>
      </c>
      <c r="F11" s="11">
        <v>41.655296523313282</v>
      </c>
      <c r="G11" s="11"/>
      <c r="H11" s="11">
        <f t="shared" si="2"/>
        <v>9.6618971013119506</v>
      </c>
      <c r="I11" s="11">
        <f>'RD T1'!E10</f>
        <v>19.738513297155034</v>
      </c>
      <c r="J11" s="11">
        <f t="shared" si="5"/>
        <v>29.400410398466985</v>
      </c>
      <c r="L11" s="10" t="str">
        <f>name!D7</f>
        <v>22 Health professionals</v>
      </c>
      <c r="M11" s="11">
        <v>7.5802857319522357</v>
      </c>
      <c r="N11" s="11">
        <v>8.2889601380949021</v>
      </c>
      <c r="O11" s="11">
        <v>9.2016962694550077</v>
      </c>
      <c r="P11" s="11">
        <v>10.299283973525752</v>
      </c>
      <c r="Q11" s="11">
        <v>12.087071217829678</v>
      </c>
      <c r="R11" s="11"/>
      <c r="S11" s="11">
        <f t="shared" si="3"/>
        <v>2.88537494837467</v>
      </c>
      <c r="T11" s="11">
        <f>'RD T1'!T10</f>
        <v>4.1382752610685127</v>
      </c>
      <c r="U11" s="11">
        <f t="shared" si="6"/>
        <v>7.0236502094431827</v>
      </c>
      <c r="W11" s="10" t="str">
        <f>name!D7</f>
        <v>22 Health professionals</v>
      </c>
      <c r="X11" s="11">
        <v>20.658116001984467</v>
      </c>
      <c r="Y11" s="11">
        <v>23.851020002226928</v>
      </c>
      <c r="Z11" s="11">
        <v>22.791703152546322</v>
      </c>
      <c r="AA11" s="11">
        <v>25.499077426261572</v>
      </c>
      <c r="AB11" s="11">
        <v>29.568225305483598</v>
      </c>
      <c r="AC11" s="11"/>
      <c r="AD11" s="11">
        <f t="shared" si="4"/>
        <v>6.7765221529372752</v>
      </c>
      <c r="AE11" s="11">
        <f>'RD T1'!T39</f>
        <v>15.600238036086523</v>
      </c>
      <c r="AF11" s="11">
        <f t="shared" si="7"/>
        <v>22.376760189023798</v>
      </c>
    </row>
    <row r="12" spans="1:32" x14ac:dyDescent="0.2">
      <c r="A12" s="10" t="str">
        <f>name!D8</f>
        <v>23 Teaching and other educational professionals</v>
      </c>
      <c r="B12" s="11">
        <v>32.143468280986859</v>
      </c>
      <c r="C12" s="11">
        <v>36.615892271915136</v>
      </c>
      <c r="D12" s="11">
        <v>36.952850069536403</v>
      </c>
      <c r="E12" s="11">
        <v>39.044054848893367</v>
      </c>
      <c r="F12" s="11">
        <v>43.301720134497579</v>
      </c>
      <c r="G12" s="11"/>
      <c r="H12" s="11">
        <f t="shared" si="2"/>
        <v>6.3488700649611758</v>
      </c>
      <c r="I12" s="11">
        <f>'RD T1'!E11</f>
        <v>20.515134349612772</v>
      </c>
      <c r="J12" s="11">
        <f t="shared" si="5"/>
        <v>26.864004414573948</v>
      </c>
      <c r="L12" s="10" t="str">
        <f>name!D8</f>
        <v>23 Teaching and other educational professionals</v>
      </c>
      <c r="M12" s="11">
        <v>11.375682994500366</v>
      </c>
      <c r="N12" s="11">
        <v>12.301951753226099</v>
      </c>
      <c r="O12" s="11">
        <v>11.570541731989778</v>
      </c>
      <c r="P12" s="11">
        <v>12.678785739526919</v>
      </c>
      <c r="Q12" s="11">
        <v>13.948401741761081</v>
      </c>
      <c r="R12" s="11"/>
      <c r="S12" s="11">
        <f t="shared" si="3"/>
        <v>2.3778600097713039</v>
      </c>
      <c r="T12" s="11">
        <f>'RD T1'!T11</f>
        <v>5.4879312436558019</v>
      </c>
      <c r="U12" s="11">
        <f t="shared" si="6"/>
        <v>7.8657912534271057</v>
      </c>
      <c r="W12" s="10" t="str">
        <f>name!D8</f>
        <v>23 Teaching and other educational professionals</v>
      </c>
      <c r="X12" s="11">
        <v>20.767785286486493</v>
      </c>
      <c r="Y12" s="11">
        <v>24.313940518689037</v>
      </c>
      <c r="Z12" s="11">
        <v>25.382308337546583</v>
      </c>
      <c r="AA12" s="11">
        <v>26.365269109366466</v>
      </c>
      <c r="AB12" s="11">
        <v>29.35331839273648</v>
      </c>
      <c r="AC12" s="11"/>
      <c r="AD12" s="11">
        <f t="shared" si="4"/>
        <v>3.9710100551898968</v>
      </c>
      <c r="AE12" s="11">
        <f>'RD T1'!T40</f>
        <v>15.027203105956971</v>
      </c>
      <c r="AF12" s="11">
        <f t="shared" si="7"/>
        <v>18.998213161146868</v>
      </c>
    </row>
    <row r="13" spans="1:32" x14ac:dyDescent="0.2">
      <c r="A13" s="10" t="str">
        <f>name!D9</f>
        <v>24 Business, media and public service professionals</v>
      </c>
      <c r="B13" s="11">
        <v>38.678127669784701</v>
      </c>
      <c r="C13" s="11">
        <v>47.13679519434654</v>
      </c>
      <c r="D13" s="11">
        <v>51.075958779768619</v>
      </c>
      <c r="E13" s="11">
        <v>57.508598884083078</v>
      </c>
      <c r="F13" s="11">
        <v>64.947081388159603</v>
      </c>
      <c r="G13" s="11"/>
      <c r="H13" s="11">
        <f t="shared" si="2"/>
        <v>13.871122608390984</v>
      </c>
      <c r="I13" s="11">
        <f>'RD T1'!E12</f>
        <v>28.187538424567396</v>
      </c>
      <c r="J13" s="11">
        <f t="shared" si="5"/>
        <v>42.058661032958383</v>
      </c>
      <c r="L13" s="10" t="str">
        <f>name!D9</f>
        <v>24 Business, media and public service professionals</v>
      </c>
      <c r="M13" s="11">
        <v>23.756376210733478</v>
      </c>
      <c r="N13" s="11">
        <v>27.427539863587405</v>
      </c>
      <c r="O13" s="11">
        <v>28.668204657174758</v>
      </c>
      <c r="P13" s="11">
        <v>32.396907602505621</v>
      </c>
      <c r="Q13" s="11">
        <v>35.712900965573631</v>
      </c>
      <c r="R13" s="11"/>
      <c r="S13" s="11">
        <f t="shared" si="3"/>
        <v>7.0446963083988727</v>
      </c>
      <c r="T13" s="11">
        <f>'RD T1'!T12</f>
        <v>13.837874770535919</v>
      </c>
      <c r="U13" s="11">
        <f t="shared" si="6"/>
        <v>20.882571078934792</v>
      </c>
      <c r="W13" s="10" t="str">
        <f>name!D9</f>
        <v>24 Business, media and public service professionals</v>
      </c>
      <c r="X13" s="11">
        <v>14.921751459051192</v>
      </c>
      <c r="Y13" s="11">
        <v>19.709255330759113</v>
      </c>
      <c r="Z13" s="11">
        <v>22.407754122593822</v>
      </c>
      <c r="AA13" s="11">
        <v>25.111691281577446</v>
      </c>
      <c r="AB13" s="11">
        <v>29.234180422585936</v>
      </c>
      <c r="AC13" s="11"/>
      <c r="AD13" s="11">
        <f t="shared" si="4"/>
        <v>6.8264262999921144</v>
      </c>
      <c r="AE13" s="11">
        <f>'RD T1'!T41</f>
        <v>14.349663654031476</v>
      </c>
      <c r="AF13" s="11">
        <f t="shared" si="7"/>
        <v>21.176089954023588</v>
      </c>
    </row>
    <row r="14" spans="1:32" x14ac:dyDescent="0.2">
      <c r="A14" s="10" t="str">
        <f>name!D10</f>
        <v>31 Science, engineering and technology associate professionals</v>
      </c>
      <c r="B14" s="11">
        <v>10.907788798291339</v>
      </c>
      <c r="C14" s="11">
        <v>13.601139011049995</v>
      </c>
      <c r="D14" s="11">
        <v>14.668046101047215</v>
      </c>
      <c r="E14" s="11">
        <v>13.089247386268946</v>
      </c>
      <c r="F14" s="11">
        <v>14.073986811785645</v>
      </c>
      <c r="G14" s="11"/>
      <c r="H14" s="11">
        <f t="shared" si="2"/>
        <v>-0.59405928926157081</v>
      </c>
      <c r="I14" s="11">
        <f>'RD T1'!E13</f>
        <v>5.6226927413610692</v>
      </c>
      <c r="J14" s="11">
        <f t="shared" si="5"/>
        <v>5.0286334520994984</v>
      </c>
      <c r="L14" s="10" t="str">
        <f>name!D10</f>
        <v>31 Science, engineering and technology associate professionals</v>
      </c>
      <c r="M14" s="11">
        <v>7.9553631598055752</v>
      </c>
      <c r="N14" s="11">
        <v>10.168442486753996</v>
      </c>
      <c r="O14" s="11">
        <v>10.409832911992043</v>
      </c>
      <c r="P14" s="11">
        <v>8.6393763064396687</v>
      </c>
      <c r="Q14" s="11">
        <v>8.7916456497406692</v>
      </c>
      <c r="R14" s="11"/>
      <c r="S14" s="11">
        <f t="shared" si="3"/>
        <v>-1.6181872622513733</v>
      </c>
      <c r="T14" s="11">
        <f>'RD T1'!T13</f>
        <v>3.2479124353510804</v>
      </c>
      <c r="U14" s="11">
        <f t="shared" si="6"/>
        <v>1.6297251730997071</v>
      </c>
      <c r="W14" s="10" t="str">
        <f>name!D10</f>
        <v>31 Science, engineering and technology associate professionals</v>
      </c>
      <c r="X14" s="11">
        <v>2.9524256384857592</v>
      </c>
      <c r="Y14" s="11">
        <v>3.4326965242959897</v>
      </c>
      <c r="Z14" s="11">
        <v>4.258213189055156</v>
      </c>
      <c r="AA14" s="11">
        <v>4.4498710798292693</v>
      </c>
      <c r="AB14" s="11">
        <v>5.2823411620449603</v>
      </c>
      <c r="AC14" s="11"/>
      <c r="AD14" s="11">
        <f t="shared" si="4"/>
        <v>1.0241279729898043</v>
      </c>
      <c r="AE14" s="11">
        <f>'RD T1'!T42</f>
        <v>2.3747803060099884</v>
      </c>
      <c r="AF14" s="11">
        <f t="shared" si="7"/>
        <v>3.3989082789997926</v>
      </c>
    </row>
    <row r="15" spans="1:32" x14ac:dyDescent="0.2">
      <c r="A15" s="10" t="str">
        <f>name!D11</f>
        <v>32 Health and social care associate professionals</v>
      </c>
      <c r="B15" s="11">
        <v>12.672322398251792</v>
      </c>
      <c r="C15" s="11">
        <v>13.825973129845568</v>
      </c>
      <c r="D15" s="11">
        <v>14.011311272266314</v>
      </c>
      <c r="E15" s="11">
        <v>14.642321279036423</v>
      </c>
      <c r="F15" s="11">
        <v>16.82649231978526</v>
      </c>
      <c r="G15" s="11"/>
      <c r="H15" s="11">
        <f t="shared" si="2"/>
        <v>2.815181047518946</v>
      </c>
      <c r="I15" s="11">
        <f>'RD T1'!E14</f>
        <v>8.7099612482964002</v>
      </c>
      <c r="J15" s="11">
        <f t="shared" si="5"/>
        <v>11.525142295815346</v>
      </c>
      <c r="L15" s="10" t="str">
        <f>name!D11</f>
        <v>32 Health and social care associate professionals</v>
      </c>
      <c r="M15" s="11">
        <v>2.9963973733763654</v>
      </c>
      <c r="N15" s="11">
        <v>2.875570919229816</v>
      </c>
      <c r="O15" s="11">
        <v>3.2170826723091301</v>
      </c>
      <c r="P15" s="11">
        <v>3.0939278511948136</v>
      </c>
      <c r="Q15" s="11">
        <v>3.4755687788634102</v>
      </c>
      <c r="R15" s="11"/>
      <c r="S15" s="11">
        <f t="shared" si="3"/>
        <v>0.25848610655428006</v>
      </c>
      <c r="T15" s="11">
        <f>'RD T1'!T14</f>
        <v>1.5611103598777774</v>
      </c>
      <c r="U15" s="11">
        <f t="shared" si="6"/>
        <v>1.8195964664320574</v>
      </c>
      <c r="W15" s="10" t="str">
        <f>name!D11</f>
        <v>32 Health and social care associate professionals</v>
      </c>
      <c r="X15" s="11">
        <v>9.6759250248754309</v>
      </c>
      <c r="Y15" s="11">
        <v>10.950402210615755</v>
      </c>
      <c r="Z15" s="11">
        <v>10.794228599957183</v>
      </c>
      <c r="AA15" s="11">
        <v>11.548393427841624</v>
      </c>
      <c r="AB15" s="11">
        <v>13.350923540921835</v>
      </c>
      <c r="AC15" s="11"/>
      <c r="AD15" s="11">
        <f t="shared" si="4"/>
        <v>2.5566949409646522</v>
      </c>
      <c r="AE15" s="11">
        <f>'RD T1'!T43</f>
        <v>7.1488508884186235</v>
      </c>
      <c r="AF15" s="11">
        <f t="shared" si="7"/>
        <v>9.7055458293832757</v>
      </c>
    </row>
    <row r="16" spans="1:32" x14ac:dyDescent="0.2">
      <c r="A16" s="10" t="str">
        <f>name!D12</f>
        <v>33 Protective service occupations</v>
      </c>
      <c r="B16" s="11">
        <v>6.2012482905548607</v>
      </c>
      <c r="C16" s="11">
        <v>7.1518078291842917</v>
      </c>
      <c r="D16" s="11">
        <v>7.6028903181280167</v>
      </c>
      <c r="E16" s="11">
        <v>8.909240641590241</v>
      </c>
      <c r="F16" s="11">
        <v>9.9290426865952348</v>
      </c>
      <c r="G16" s="11"/>
      <c r="H16" s="11">
        <f t="shared" si="2"/>
        <v>2.3261523684672181</v>
      </c>
      <c r="I16" s="11">
        <f>'RD T1'!E15</f>
        <v>3.139244086472869</v>
      </c>
      <c r="J16" s="11">
        <f t="shared" si="5"/>
        <v>5.4653964549400875</v>
      </c>
      <c r="L16" s="10" t="str">
        <f>name!D12</f>
        <v>33 Protective service occupations</v>
      </c>
      <c r="M16" s="11">
        <v>4.7123749534606523</v>
      </c>
      <c r="N16" s="11">
        <v>5.2133590040249835</v>
      </c>
      <c r="O16" s="11">
        <v>5.4582312873941072</v>
      </c>
      <c r="P16" s="11">
        <v>6.0754345880384779</v>
      </c>
      <c r="Q16" s="11">
        <v>6.3616776135127378</v>
      </c>
      <c r="R16" s="11"/>
      <c r="S16" s="11">
        <f t="shared" si="3"/>
        <v>0.90344632611863052</v>
      </c>
      <c r="T16" s="11">
        <f>'RD T1'!T15</f>
        <v>1.7095527188905169</v>
      </c>
      <c r="U16" s="11">
        <f t="shared" si="6"/>
        <v>2.6129990450091474</v>
      </c>
      <c r="W16" s="10" t="str">
        <f>name!D12</f>
        <v>33 Protective service occupations</v>
      </c>
      <c r="X16" s="11">
        <v>1.4888733370942056</v>
      </c>
      <c r="Y16" s="11">
        <v>1.9384488251593086</v>
      </c>
      <c r="Z16" s="11">
        <v>2.1446590307339091</v>
      </c>
      <c r="AA16" s="11">
        <v>2.8338060535517404</v>
      </c>
      <c r="AB16" s="11">
        <v>3.5673650730824935</v>
      </c>
      <c r="AC16" s="11"/>
      <c r="AD16" s="11">
        <f t="shared" si="4"/>
        <v>1.4227060423485844</v>
      </c>
      <c r="AE16" s="11">
        <f>'RD T1'!T44</f>
        <v>1.429691367582351</v>
      </c>
      <c r="AF16" s="11">
        <f t="shared" si="7"/>
        <v>2.8523974099309353</v>
      </c>
    </row>
    <row r="17" spans="1:32" x14ac:dyDescent="0.2">
      <c r="A17" s="10" t="str">
        <f>name!D13</f>
        <v>34 Culture, media and sports occupations</v>
      </c>
      <c r="B17" s="11">
        <v>13.508690891635464</v>
      </c>
      <c r="C17" s="11">
        <v>15.393075816079602</v>
      </c>
      <c r="D17" s="11">
        <v>15.314048136312609</v>
      </c>
      <c r="E17" s="11">
        <v>15.98530073643483</v>
      </c>
      <c r="F17" s="11">
        <v>18.39505905987399</v>
      </c>
      <c r="G17" s="11"/>
      <c r="H17" s="11">
        <f t="shared" si="2"/>
        <v>3.0810109235613812</v>
      </c>
      <c r="I17" s="11">
        <f>'RD T1'!E16</f>
        <v>8.0295519203420618</v>
      </c>
      <c r="J17" s="11">
        <f t="shared" si="5"/>
        <v>11.110562843903443</v>
      </c>
      <c r="L17" s="10" t="str">
        <f>name!D13</f>
        <v>34 Culture, media and sports occupations</v>
      </c>
      <c r="M17" s="11">
        <v>6.6843826795004562</v>
      </c>
      <c r="N17" s="11">
        <v>7.2454786217573934</v>
      </c>
      <c r="O17" s="11">
        <v>6.55384861737575</v>
      </c>
      <c r="P17" s="11">
        <v>6.8459125505442424</v>
      </c>
      <c r="Q17" s="11">
        <v>7.8713701139529846</v>
      </c>
      <c r="R17" s="11"/>
      <c r="S17" s="11">
        <f t="shared" si="3"/>
        <v>1.3175214965772346</v>
      </c>
      <c r="T17" s="11">
        <f>'RD T1'!T16</f>
        <v>2.8927265042355379</v>
      </c>
      <c r="U17" s="11">
        <f t="shared" si="6"/>
        <v>4.2102480008127721</v>
      </c>
      <c r="W17" s="10" t="str">
        <f>name!D13</f>
        <v>34 Culture, media and sports occupations</v>
      </c>
      <c r="X17" s="11">
        <v>6.8243082121350014</v>
      </c>
      <c r="Y17" s="11">
        <v>8.1475971943221985</v>
      </c>
      <c r="Z17" s="11">
        <v>8.7601995189368651</v>
      </c>
      <c r="AA17" s="11">
        <v>9.1393881858905619</v>
      </c>
      <c r="AB17" s="11">
        <v>10.523688945921036</v>
      </c>
      <c r="AC17" s="11"/>
      <c r="AD17" s="11">
        <f t="shared" si="4"/>
        <v>1.7634894269841705</v>
      </c>
      <c r="AE17" s="11">
        <f>'RD T1'!T45</f>
        <v>5.1368254161065243</v>
      </c>
      <c r="AF17" s="11">
        <f t="shared" si="7"/>
        <v>6.9003148430906949</v>
      </c>
    </row>
    <row r="18" spans="1:32" x14ac:dyDescent="0.2">
      <c r="A18" s="10" t="str">
        <f>name!D14</f>
        <v>35 Business and public service associate professionals</v>
      </c>
      <c r="B18" s="11">
        <v>39.468903284007595</v>
      </c>
      <c r="C18" s="11">
        <v>43.572701785550855</v>
      </c>
      <c r="D18" s="11">
        <v>45.227544325395129</v>
      </c>
      <c r="E18" s="11">
        <v>44.008281275489345</v>
      </c>
      <c r="F18" s="11">
        <v>45.953657056756228</v>
      </c>
      <c r="G18" s="11"/>
      <c r="H18" s="11">
        <f t="shared" si="2"/>
        <v>0.72611273136109844</v>
      </c>
      <c r="I18" s="11">
        <f>'RD T1'!E17</f>
        <v>20.661681327858226</v>
      </c>
      <c r="J18" s="11">
        <f t="shared" si="5"/>
        <v>21.387794059219324</v>
      </c>
      <c r="L18" s="10" t="str">
        <f>name!D14</f>
        <v>35 Business and public service associate professionals</v>
      </c>
      <c r="M18" s="11">
        <v>21.701776241558129</v>
      </c>
      <c r="N18" s="11">
        <v>23.126488368441866</v>
      </c>
      <c r="O18" s="11">
        <v>23.708884986077926</v>
      </c>
      <c r="P18" s="11">
        <v>22.180759018320956</v>
      </c>
      <c r="Q18" s="11">
        <v>22.101399425779043</v>
      </c>
      <c r="R18" s="11"/>
      <c r="S18" s="11">
        <f t="shared" si="3"/>
        <v>-1.6074855602988833</v>
      </c>
      <c r="T18" s="11">
        <f>'RD T1'!T17</f>
        <v>8.5426838963348573</v>
      </c>
      <c r="U18" s="11">
        <f t="shared" si="6"/>
        <v>6.9351983360359739</v>
      </c>
      <c r="W18" s="10" t="str">
        <f>name!D14</f>
        <v>35 Business and public service associate professionals</v>
      </c>
      <c r="X18" s="11">
        <v>17.767127042449506</v>
      </c>
      <c r="Y18" s="11">
        <v>20.446213417109039</v>
      </c>
      <c r="Z18" s="11">
        <v>21.518659339317256</v>
      </c>
      <c r="AA18" s="11">
        <v>21.827522257168368</v>
      </c>
      <c r="AB18" s="11">
        <v>23.852257630977189</v>
      </c>
      <c r="AC18" s="11"/>
      <c r="AD18" s="11">
        <f t="shared" si="4"/>
        <v>2.333598291659932</v>
      </c>
      <c r="AE18" s="11">
        <f>'RD T1'!T46</f>
        <v>12.118997431523368</v>
      </c>
      <c r="AF18" s="11">
        <f t="shared" si="7"/>
        <v>14.4525957231833</v>
      </c>
    </row>
    <row r="19" spans="1:32" x14ac:dyDescent="0.2">
      <c r="A19" s="10" t="str">
        <f>name!D15</f>
        <v>41 Administrative occupations</v>
      </c>
      <c r="B19" s="11">
        <v>58.918156417682454</v>
      </c>
      <c r="C19" s="11">
        <v>60.038256732625783</v>
      </c>
      <c r="D19" s="11">
        <v>62.826104123104926</v>
      </c>
      <c r="E19" s="11">
        <v>57.499337705617513</v>
      </c>
      <c r="F19" s="11">
        <v>53.539180478220437</v>
      </c>
      <c r="G19" s="11"/>
      <c r="H19" s="11">
        <f t="shared" si="2"/>
        <v>-9.2869236448844887</v>
      </c>
      <c r="I19" s="11">
        <f>'RD T1'!E18</f>
        <v>28.816880440159483</v>
      </c>
      <c r="J19" s="11">
        <f t="shared" si="5"/>
        <v>19.529956795274995</v>
      </c>
      <c r="L19" s="10" t="str">
        <f>name!D15</f>
        <v>41 Administrative occupations</v>
      </c>
      <c r="M19" s="11">
        <v>15.482646089997901</v>
      </c>
      <c r="N19" s="11">
        <v>14.574980841852939</v>
      </c>
      <c r="O19" s="11">
        <v>17.238080688022595</v>
      </c>
      <c r="P19" s="11">
        <v>16.100977366207783</v>
      </c>
      <c r="Q19" s="11">
        <v>16.618620844703727</v>
      </c>
      <c r="R19" s="11"/>
      <c r="S19" s="11">
        <f t="shared" si="3"/>
        <v>-0.61945984331886805</v>
      </c>
      <c r="T19" s="11">
        <f>'RD T1'!T18</f>
        <v>6.0641865285606293</v>
      </c>
      <c r="U19" s="11">
        <f t="shared" si="6"/>
        <v>5.4447266852417613</v>
      </c>
      <c r="W19" s="10" t="str">
        <f>name!D15</f>
        <v>41 Administrative occupations</v>
      </c>
      <c r="X19" s="11">
        <v>43.435510327684497</v>
      </c>
      <c r="Y19" s="11">
        <v>45.463275890772842</v>
      </c>
      <c r="Z19" s="11">
        <v>45.58802343508232</v>
      </c>
      <c r="AA19" s="11">
        <v>41.398360339409756</v>
      </c>
      <c r="AB19" s="11">
        <v>36.920559633516767</v>
      </c>
      <c r="AC19" s="11"/>
      <c r="AD19" s="11">
        <f t="shared" si="4"/>
        <v>-8.6674638015655532</v>
      </c>
      <c r="AE19" s="11">
        <f>'RD T1'!T47</f>
        <v>22.75269391159885</v>
      </c>
      <c r="AF19" s="11">
        <f t="shared" si="7"/>
        <v>14.085230110033297</v>
      </c>
    </row>
    <row r="20" spans="1:32" x14ac:dyDescent="0.2">
      <c r="A20" s="10" t="str">
        <f>name!D16</f>
        <v>42 Secretarial and related occupations</v>
      </c>
      <c r="B20" s="11">
        <v>14.289760381319402</v>
      </c>
      <c r="C20" s="11">
        <v>13.674666640216167</v>
      </c>
      <c r="D20" s="11">
        <v>13.394681631626684</v>
      </c>
      <c r="E20" s="11">
        <v>13.972064474419616</v>
      </c>
      <c r="F20" s="11">
        <v>12.32438436111137</v>
      </c>
      <c r="G20" s="11"/>
      <c r="H20" s="11">
        <f t="shared" si="2"/>
        <v>-1.0702972705153133</v>
      </c>
      <c r="I20" s="11">
        <f>'RD T1'!E19</f>
        <v>7.0134813497565647</v>
      </c>
      <c r="J20" s="11">
        <f t="shared" si="5"/>
        <v>5.9431840792412514</v>
      </c>
      <c r="L20" s="10" t="str">
        <f>name!D16</f>
        <v>42 Secretarial and related occupations</v>
      </c>
      <c r="M20" s="11">
        <v>1.4665687137968362</v>
      </c>
      <c r="N20" s="11">
        <v>1.1121480351567652</v>
      </c>
      <c r="O20" s="11">
        <v>1.0433678977695593</v>
      </c>
      <c r="P20" s="11">
        <v>1.4609653098755924</v>
      </c>
      <c r="Q20" s="11">
        <v>1.8121918973210007</v>
      </c>
      <c r="R20" s="11"/>
      <c r="S20" s="11">
        <f t="shared" si="3"/>
        <v>0.76882399955144143</v>
      </c>
      <c r="T20" s="11">
        <f>'RD T1'!T19</f>
        <v>0.51327706743443402</v>
      </c>
      <c r="U20" s="11">
        <f t="shared" si="6"/>
        <v>1.2821010669858754</v>
      </c>
      <c r="W20" s="10" t="str">
        <f>name!D16</f>
        <v>42 Secretarial and related occupations</v>
      </c>
      <c r="X20" s="11">
        <v>12.823191667522567</v>
      </c>
      <c r="Y20" s="11">
        <v>12.562518605059401</v>
      </c>
      <c r="Z20" s="11">
        <v>12.351313733857127</v>
      </c>
      <c r="AA20" s="11">
        <v>12.511099164544024</v>
      </c>
      <c r="AB20" s="11">
        <v>10.512192463790365</v>
      </c>
      <c r="AC20" s="11"/>
      <c r="AD20" s="11">
        <f t="shared" si="4"/>
        <v>-1.8391212700667623</v>
      </c>
      <c r="AE20" s="11">
        <f>'RD T1'!T48</f>
        <v>6.5002042823221302</v>
      </c>
      <c r="AF20" s="11">
        <f t="shared" si="7"/>
        <v>4.6610830122553679</v>
      </c>
    </row>
    <row r="21" spans="1:32" x14ac:dyDescent="0.2">
      <c r="A21" s="10" t="str">
        <f>name!D17</f>
        <v>51 Skilled agricultural and related trades</v>
      </c>
      <c r="B21" s="11">
        <v>6.5022055073567637</v>
      </c>
      <c r="C21" s="11">
        <v>6.922741483579383</v>
      </c>
      <c r="D21" s="11">
        <v>7.3834152424356194</v>
      </c>
      <c r="E21" s="11">
        <v>7.5941210823503917</v>
      </c>
      <c r="F21" s="11">
        <v>8.5176087776758589</v>
      </c>
      <c r="G21" s="11"/>
      <c r="H21" s="11">
        <f t="shared" si="2"/>
        <v>1.1341935352402395</v>
      </c>
      <c r="I21" s="11">
        <f>'RD T1'!E20</f>
        <v>4.204862825901162</v>
      </c>
      <c r="J21" s="11">
        <f t="shared" si="5"/>
        <v>5.3390563611414015</v>
      </c>
      <c r="L21" s="10" t="str">
        <f>name!D17</f>
        <v>51 Skilled agricultural and related trades</v>
      </c>
      <c r="M21" s="11">
        <v>5.7968342580876318</v>
      </c>
      <c r="N21" s="11">
        <v>6.1006923072378418</v>
      </c>
      <c r="O21" s="11">
        <v>6.3809096806154892</v>
      </c>
      <c r="P21" s="11">
        <v>6.4869782673811649</v>
      </c>
      <c r="Q21" s="11">
        <v>7.0799715419685443</v>
      </c>
      <c r="R21" s="11"/>
      <c r="S21" s="11">
        <f t="shared" si="3"/>
        <v>0.69906186135305504</v>
      </c>
      <c r="T21" s="11">
        <f>'RD T1'!T20</f>
        <v>3.3450445088263994</v>
      </c>
      <c r="U21" s="11">
        <f t="shared" si="6"/>
        <v>4.0441063701794544</v>
      </c>
      <c r="W21" s="10" t="str">
        <f>name!D17</f>
        <v>51 Skilled agricultural and related trades</v>
      </c>
      <c r="X21" s="11">
        <v>0.70537124926913275</v>
      </c>
      <c r="Y21" s="11">
        <v>0.82204917634153662</v>
      </c>
      <c r="Z21" s="11">
        <v>1.0025055618201313</v>
      </c>
      <c r="AA21" s="11">
        <v>1.10714281496922</v>
      </c>
      <c r="AB21" s="11">
        <v>1.4376372357073151</v>
      </c>
      <c r="AC21" s="11"/>
      <c r="AD21" s="11">
        <f t="shared" si="4"/>
        <v>0.43513167388718377</v>
      </c>
      <c r="AE21" s="11">
        <f>'RD T1'!T49</f>
        <v>0.8598183170747622</v>
      </c>
      <c r="AF21" s="11">
        <f t="shared" si="7"/>
        <v>1.294949990961946</v>
      </c>
    </row>
    <row r="22" spans="1:32" x14ac:dyDescent="0.2">
      <c r="A22" s="10" t="str">
        <f>name!D18</f>
        <v>52 Skilled metal, electrical and electronic trades</v>
      </c>
      <c r="B22" s="11">
        <v>25.165222536923586</v>
      </c>
      <c r="C22" s="11">
        <v>25.442663360099967</v>
      </c>
      <c r="D22" s="11">
        <v>22.653589404493289</v>
      </c>
      <c r="E22" s="11">
        <v>22.679706291317412</v>
      </c>
      <c r="F22" s="11">
        <v>22.053360861978735</v>
      </c>
      <c r="G22" s="11"/>
      <c r="H22" s="11">
        <f t="shared" si="2"/>
        <v>-0.60022854251455371</v>
      </c>
      <c r="I22" s="11">
        <f>'RD T1'!E21</f>
        <v>8.68314269669761</v>
      </c>
      <c r="J22" s="11">
        <f t="shared" si="5"/>
        <v>8.0829141541830563</v>
      </c>
      <c r="L22" s="10" t="str">
        <f>name!D18</f>
        <v>52 Skilled metal, electrical and electronic trades</v>
      </c>
      <c r="M22" s="11">
        <v>24.719853222023794</v>
      </c>
      <c r="N22" s="11">
        <v>24.647975203965718</v>
      </c>
      <c r="O22" s="11">
        <v>22.036646331324988</v>
      </c>
      <c r="P22" s="11">
        <v>21.26971864100226</v>
      </c>
      <c r="Q22" s="11">
        <v>20.028036715568501</v>
      </c>
      <c r="R22" s="11"/>
      <c r="S22" s="11">
        <f t="shared" si="3"/>
        <v>-2.0086096157564874</v>
      </c>
      <c r="T22" s="11">
        <f>'RD T1'!T21</f>
        <v>7.8007853378282279</v>
      </c>
      <c r="U22" s="11">
        <f t="shared" si="6"/>
        <v>5.7921757220717405</v>
      </c>
      <c r="W22" s="10" t="str">
        <f>name!D18</f>
        <v>52 Skilled metal, electrical and electronic trades</v>
      </c>
      <c r="X22" s="11">
        <v>0.44536931489976944</v>
      </c>
      <c r="Y22" s="11">
        <v>0.79468815613424226</v>
      </c>
      <c r="Z22" s="11">
        <v>0.61694307316828556</v>
      </c>
      <c r="AA22" s="11">
        <v>1.409987650315123</v>
      </c>
      <c r="AB22" s="11">
        <v>2.0253241464102243</v>
      </c>
      <c r="AC22" s="11"/>
      <c r="AD22" s="11">
        <f t="shared" si="4"/>
        <v>1.4083810732419386</v>
      </c>
      <c r="AE22" s="11">
        <f>'RD T1'!T50</f>
        <v>0.88235735886938282</v>
      </c>
      <c r="AF22" s="11">
        <f t="shared" si="7"/>
        <v>2.2907384321113216</v>
      </c>
    </row>
    <row r="23" spans="1:32" x14ac:dyDescent="0.2">
      <c r="A23" s="10" t="str">
        <f>name!D19</f>
        <v>53 Skilled construction and building trades</v>
      </c>
      <c r="B23" s="11">
        <v>22.82906567007748</v>
      </c>
      <c r="C23" s="11">
        <v>25.194776722038259</v>
      </c>
      <c r="D23" s="11">
        <v>20.310217181801722</v>
      </c>
      <c r="E23" s="11">
        <v>22.439473245069419</v>
      </c>
      <c r="F23" s="11">
        <v>22.784549454920924</v>
      </c>
      <c r="G23" s="11"/>
      <c r="H23" s="11">
        <f t="shared" si="2"/>
        <v>2.4743322731192023</v>
      </c>
      <c r="I23" s="11">
        <f>'RD T1'!E22</f>
        <v>9.4992211368997896</v>
      </c>
      <c r="J23" s="11">
        <f t="shared" si="5"/>
        <v>11.973553410018992</v>
      </c>
      <c r="L23" s="10" t="str">
        <f>name!D19</f>
        <v>53 Skilled construction and building trades</v>
      </c>
      <c r="M23" s="11">
        <v>22.504141758114297</v>
      </c>
      <c r="N23" s="11">
        <v>24.776487317090897</v>
      </c>
      <c r="O23" s="11">
        <v>19.814452028961362</v>
      </c>
      <c r="P23" s="11">
        <v>21.880128635649008</v>
      </c>
      <c r="Q23" s="11">
        <v>22.104320786570188</v>
      </c>
      <c r="R23" s="11"/>
      <c r="S23" s="11">
        <f t="shared" si="3"/>
        <v>2.2898687576088257</v>
      </c>
      <c r="T23" s="11">
        <f>'RD T1'!T22</f>
        <v>9.1814870964502475</v>
      </c>
      <c r="U23" s="11">
        <f t="shared" si="6"/>
        <v>11.471355854059073</v>
      </c>
      <c r="W23" s="10" t="str">
        <f>name!D19</f>
        <v>53 Skilled construction and building trades</v>
      </c>
      <c r="X23" s="11">
        <v>0.32492391196318771</v>
      </c>
      <c r="Y23" s="11">
        <v>0.41828940494736971</v>
      </c>
      <c r="Z23" s="11">
        <v>0.49576515284035488</v>
      </c>
      <c r="AA23" s="11">
        <v>0.5593446094203961</v>
      </c>
      <c r="AB23" s="11">
        <v>0.68022866835072104</v>
      </c>
      <c r="AC23" s="11"/>
      <c r="AD23" s="11">
        <f t="shared" si="4"/>
        <v>0.18446351551036616</v>
      </c>
      <c r="AE23" s="11">
        <f>'RD T1'!T51</f>
        <v>0.31773404044953951</v>
      </c>
      <c r="AF23" s="11">
        <f t="shared" si="7"/>
        <v>0.50219755595990567</v>
      </c>
    </row>
    <row r="24" spans="1:32" x14ac:dyDescent="0.2">
      <c r="A24" s="10" t="str">
        <f>name!D20</f>
        <v>54 Textiles, printing and other skilled trades</v>
      </c>
      <c r="B24" s="11">
        <v>11.977940144091628</v>
      </c>
      <c r="C24" s="11">
        <v>11.762122894768362</v>
      </c>
      <c r="D24" s="11">
        <v>11.406597329789552</v>
      </c>
      <c r="E24" s="11">
        <v>11.637809385785573</v>
      </c>
      <c r="F24" s="11">
        <v>11.31857333045709</v>
      </c>
      <c r="G24" s="11"/>
      <c r="H24" s="11">
        <f t="shared" si="2"/>
        <v>-8.8023999332461855E-2</v>
      </c>
      <c r="I24" s="11">
        <f>'RD T1'!E23</f>
        <v>5.14004819284375</v>
      </c>
      <c r="J24" s="11">
        <f t="shared" si="5"/>
        <v>5.0520241935112882</v>
      </c>
      <c r="L24" s="10" t="str">
        <f>name!D20</f>
        <v>54 Textiles, printing and other skilled trades</v>
      </c>
      <c r="M24" s="11">
        <v>7.1190276763905489</v>
      </c>
      <c r="N24" s="11">
        <v>6.9003389137975226</v>
      </c>
      <c r="O24" s="11">
        <v>6.1412041118822751</v>
      </c>
      <c r="P24" s="11">
        <v>6.1240317661841726</v>
      </c>
      <c r="Q24" s="11">
        <v>5.7918636303765085</v>
      </c>
      <c r="R24" s="11"/>
      <c r="S24" s="11">
        <f t="shared" si="3"/>
        <v>-0.34934048150576658</v>
      </c>
      <c r="T24" s="11">
        <f>'RD T1'!T23</f>
        <v>1.901763700880404</v>
      </c>
      <c r="U24" s="11">
        <f t="shared" si="6"/>
        <v>1.5524232193746375</v>
      </c>
      <c r="W24" s="10" t="str">
        <f>name!D20</f>
        <v>54 Textiles, printing and other skilled trades</v>
      </c>
      <c r="X24" s="11">
        <v>4.8589124677010824</v>
      </c>
      <c r="Y24" s="11">
        <v>4.8617839809708396</v>
      </c>
      <c r="Z24" s="11">
        <v>5.2653932179072589</v>
      </c>
      <c r="AA24" s="11">
        <v>5.513777619601405</v>
      </c>
      <c r="AB24" s="11">
        <v>5.5267097000805787</v>
      </c>
      <c r="AC24" s="11"/>
      <c r="AD24" s="11">
        <f t="shared" si="4"/>
        <v>0.26131648217331982</v>
      </c>
      <c r="AE24" s="11">
        <f>'RD T1'!T52</f>
        <v>3.2382844919633467</v>
      </c>
      <c r="AF24" s="11">
        <f t="shared" si="7"/>
        <v>3.4996009741366665</v>
      </c>
    </row>
    <row r="25" spans="1:32" x14ac:dyDescent="0.2">
      <c r="A25" s="10" t="str">
        <f>name!D21</f>
        <v>61 Caring personal service occupations</v>
      </c>
      <c r="B25" s="11">
        <v>52.413457013328141</v>
      </c>
      <c r="C25" s="11">
        <v>52.757884878318556</v>
      </c>
      <c r="D25" s="11">
        <v>50.578591133898236</v>
      </c>
      <c r="E25" s="11">
        <v>55.794312737107695</v>
      </c>
      <c r="F25" s="11">
        <v>62.337603443646799</v>
      </c>
      <c r="G25" s="11"/>
      <c r="H25" s="11">
        <f t="shared" si="2"/>
        <v>11.759012309748563</v>
      </c>
      <c r="I25" s="11">
        <f>'RD T1'!E24</f>
        <v>32.326128187830349</v>
      </c>
      <c r="J25" s="11">
        <f t="shared" si="5"/>
        <v>44.085140497578912</v>
      </c>
      <c r="L25" s="10" t="str">
        <f>name!D21</f>
        <v>61 Caring personal service occupations</v>
      </c>
      <c r="M25" s="11">
        <v>5.3488767184860633</v>
      </c>
      <c r="N25" s="11">
        <v>5.19275825074339</v>
      </c>
      <c r="O25" s="11">
        <v>5.1664887197885108</v>
      </c>
      <c r="P25" s="11">
        <v>6.5230282166609559</v>
      </c>
      <c r="Q25" s="11">
        <v>7.932814804921982</v>
      </c>
      <c r="R25" s="11"/>
      <c r="S25" s="11">
        <f t="shared" si="3"/>
        <v>2.7663260851334712</v>
      </c>
      <c r="T25" s="11">
        <f>'RD T1'!T24</f>
        <v>3.0270266216939041</v>
      </c>
      <c r="U25" s="11">
        <f t="shared" si="6"/>
        <v>5.7933527068273758</v>
      </c>
      <c r="W25" s="10" t="str">
        <f>name!D21</f>
        <v>61 Caring personal service occupations</v>
      </c>
      <c r="X25" s="11">
        <v>47.064580294842095</v>
      </c>
      <c r="Y25" s="11">
        <v>47.565126627575161</v>
      </c>
      <c r="Z25" s="11">
        <v>45.412102414109711</v>
      </c>
      <c r="AA25" s="11">
        <v>49.271284520446741</v>
      </c>
      <c r="AB25" s="11">
        <v>54.404788638724817</v>
      </c>
      <c r="AC25" s="11"/>
      <c r="AD25" s="11">
        <f t="shared" si="4"/>
        <v>8.992686224615106</v>
      </c>
      <c r="AE25" s="11">
        <f>'RD T1'!T53</f>
        <v>29.299101566136439</v>
      </c>
      <c r="AF25" s="11">
        <f t="shared" si="7"/>
        <v>38.291787790751542</v>
      </c>
    </row>
    <row r="26" spans="1:32" x14ac:dyDescent="0.2">
      <c r="A26" s="10" t="str">
        <f>name!D22</f>
        <v>62 Leisure, travel and related personal service occupations</v>
      </c>
      <c r="B26" s="11">
        <v>13.548928185269016</v>
      </c>
      <c r="C26" s="11">
        <v>15.209688568166156</v>
      </c>
      <c r="D26" s="11">
        <v>13.546887350536661</v>
      </c>
      <c r="E26" s="11">
        <v>14.796111690562263</v>
      </c>
      <c r="F26" s="11">
        <v>16.27073399726499</v>
      </c>
      <c r="G26" s="11"/>
      <c r="H26" s="11">
        <f t="shared" si="2"/>
        <v>2.7238466467283295</v>
      </c>
      <c r="I26" s="11">
        <f>'RD T1'!E25</f>
        <v>7.7597096266394345</v>
      </c>
      <c r="J26" s="11">
        <f t="shared" si="5"/>
        <v>10.483556273367764</v>
      </c>
      <c r="L26" s="10" t="str">
        <f>name!D22</f>
        <v>62 Leisure, travel and related personal service occupations</v>
      </c>
      <c r="M26" s="11">
        <v>3.7992672588219052</v>
      </c>
      <c r="N26" s="11">
        <v>4.4631214748699657</v>
      </c>
      <c r="O26" s="11">
        <v>4.398803023494029</v>
      </c>
      <c r="P26" s="11">
        <v>4.7494603972632268</v>
      </c>
      <c r="Q26" s="11">
        <v>5.3642461563826762</v>
      </c>
      <c r="R26" s="11"/>
      <c r="S26" s="11">
        <f t="shared" si="3"/>
        <v>0.96544313288864725</v>
      </c>
      <c r="T26" s="11">
        <f>'RD T1'!T25</f>
        <v>2.1420270557714374</v>
      </c>
      <c r="U26" s="11">
        <f t="shared" si="6"/>
        <v>3.1074701886600846</v>
      </c>
      <c r="W26" s="10" t="str">
        <f>name!D22</f>
        <v>62 Leisure, travel and related personal service occupations</v>
      </c>
      <c r="X26" s="11">
        <v>9.7496609264471239</v>
      </c>
      <c r="Y26" s="11">
        <v>10.746567093296191</v>
      </c>
      <c r="Z26" s="11">
        <v>9.1480843270426586</v>
      </c>
      <c r="AA26" s="11">
        <v>10.046651293299032</v>
      </c>
      <c r="AB26" s="11">
        <v>10.906487840882317</v>
      </c>
      <c r="AC26" s="11"/>
      <c r="AD26" s="11">
        <f t="shared" si="4"/>
        <v>1.7584035138396583</v>
      </c>
      <c r="AE26" s="11">
        <f>'RD T1'!T54</f>
        <v>5.6176825708679967</v>
      </c>
      <c r="AF26" s="11">
        <f t="shared" si="7"/>
        <v>7.376086084707655</v>
      </c>
    </row>
    <row r="27" spans="1:32" x14ac:dyDescent="0.2">
      <c r="A27" s="10" t="str">
        <f>name!D23</f>
        <v>63 Community and civil enforcement occupations</v>
      </c>
      <c r="B27" s="11">
        <v>0.63230944269270872</v>
      </c>
      <c r="C27" s="11">
        <v>0.57649333226856991</v>
      </c>
      <c r="D27" s="11">
        <v>0.72449442108626372</v>
      </c>
      <c r="E27" s="11">
        <v>0.59819324308364985</v>
      </c>
      <c r="F27" s="11">
        <v>0.61442970973837574</v>
      </c>
      <c r="G27" s="11"/>
      <c r="H27" s="11">
        <f t="shared" si="2"/>
        <v>-0.11006471134788798</v>
      </c>
      <c r="I27" s="11">
        <f>'RD T1'!E26</f>
        <v>0.29382639265885108</v>
      </c>
      <c r="J27" s="11">
        <f t="shared" si="5"/>
        <v>0.1837616813109631</v>
      </c>
      <c r="L27" s="10" t="str">
        <f>name!D23</f>
        <v>63 Community and civil enforcement occupations</v>
      </c>
      <c r="M27" s="11">
        <v>0.48278932206713204</v>
      </c>
      <c r="N27" s="11">
        <v>0.36553669479538192</v>
      </c>
      <c r="O27" s="11">
        <v>0.55014862853919144</v>
      </c>
      <c r="P27" s="11">
        <v>0.35884257810796372</v>
      </c>
      <c r="Q27" s="11">
        <v>0.39093262347655905</v>
      </c>
      <c r="R27" s="11"/>
      <c r="S27" s="11">
        <f t="shared" si="3"/>
        <v>-0.15921600506263239</v>
      </c>
      <c r="T27" s="11">
        <f>'RD T1'!T26</f>
        <v>0.15292291669807967</v>
      </c>
      <c r="U27" s="11">
        <f t="shared" si="6"/>
        <v>-6.2930883645527236E-3</v>
      </c>
      <c r="W27" s="10" t="str">
        <f>name!D23</f>
        <v>63 Community and civil enforcement occupations</v>
      </c>
      <c r="X27" s="11">
        <v>0.14952012062557629</v>
      </c>
      <c r="Y27" s="11">
        <v>0.21095663747318871</v>
      </c>
      <c r="Z27" s="11">
        <v>0.17434579254707294</v>
      </c>
      <c r="AA27" s="11">
        <v>0.23935066497568602</v>
      </c>
      <c r="AB27" s="11">
        <v>0.22349708626181702</v>
      </c>
      <c r="AC27" s="11"/>
      <c r="AD27" s="11">
        <f t="shared" si="4"/>
        <v>4.9151293714744082E-2</v>
      </c>
      <c r="AE27" s="11">
        <f>'RD T1'!T55</f>
        <v>0.14090347596077141</v>
      </c>
      <c r="AF27" s="11">
        <f t="shared" si="7"/>
        <v>0.19005476967551549</v>
      </c>
    </row>
    <row r="28" spans="1:32" x14ac:dyDescent="0.2">
      <c r="A28" s="10" t="str">
        <f>name!D24</f>
        <v>71 Sales occupations</v>
      </c>
      <c r="B28" s="11">
        <v>46.091838121478574</v>
      </c>
      <c r="C28" s="11">
        <v>43.871528509632491</v>
      </c>
      <c r="D28" s="11">
        <v>43.808563393281005</v>
      </c>
      <c r="E28" s="11">
        <v>41.225897241630136</v>
      </c>
      <c r="F28" s="11">
        <v>39.077360695658875</v>
      </c>
      <c r="G28" s="11"/>
      <c r="H28" s="11">
        <f t="shared" si="2"/>
        <v>-4.7312026976221304</v>
      </c>
      <c r="I28" s="11">
        <f>'RD T1'!E27</f>
        <v>18.976570327606158</v>
      </c>
      <c r="J28" s="11">
        <f t="shared" si="5"/>
        <v>14.245367629984028</v>
      </c>
      <c r="L28" s="10" t="str">
        <f>name!D24</f>
        <v>71 Sales occupations</v>
      </c>
      <c r="M28" s="11">
        <v>17.31914778263004</v>
      </c>
      <c r="N28" s="11">
        <v>16.965373786926918</v>
      </c>
      <c r="O28" s="11">
        <v>16.971358617811671</v>
      </c>
      <c r="P28" s="11">
        <v>16.171242516465217</v>
      </c>
      <c r="Q28" s="11">
        <v>15.974891851722848</v>
      </c>
      <c r="R28" s="11"/>
      <c r="S28" s="11">
        <f t="shared" si="3"/>
        <v>-0.99646676608882245</v>
      </c>
      <c r="T28" s="11">
        <f>'RD T1'!T27</f>
        <v>5.4248116032818023</v>
      </c>
      <c r="U28" s="11">
        <f t="shared" si="6"/>
        <v>4.4283448371929799</v>
      </c>
      <c r="W28" s="10" t="str">
        <f>name!D24</f>
        <v>71 Sales occupations</v>
      </c>
      <c r="X28" s="11">
        <v>28.772690338848552</v>
      </c>
      <c r="Y28" s="11">
        <v>26.906154722705661</v>
      </c>
      <c r="Z28" s="11">
        <v>26.837204775469303</v>
      </c>
      <c r="AA28" s="11">
        <v>25.054654725164884</v>
      </c>
      <c r="AB28" s="11">
        <v>23.102468843936027</v>
      </c>
      <c r="AC28" s="11"/>
      <c r="AD28" s="11">
        <f t="shared" si="4"/>
        <v>-3.734735931533276</v>
      </c>
      <c r="AE28" s="11">
        <f>'RD T1'!T56</f>
        <v>13.551758724324353</v>
      </c>
      <c r="AF28" s="11">
        <f t="shared" si="7"/>
        <v>9.8170227927910769</v>
      </c>
    </row>
    <row r="29" spans="1:32" x14ac:dyDescent="0.2">
      <c r="A29" s="10" t="str">
        <f>name!D25</f>
        <v>72 Customer service occupations</v>
      </c>
      <c r="B29" s="11">
        <v>10.234478084594558</v>
      </c>
      <c r="C29" s="11">
        <v>11.335580062523221</v>
      </c>
      <c r="D29" s="11">
        <v>11.73581655806187</v>
      </c>
      <c r="E29" s="11">
        <v>15.136345627162273</v>
      </c>
      <c r="F29" s="11">
        <v>17.178217114493396</v>
      </c>
      <c r="G29" s="11"/>
      <c r="H29" s="11">
        <f t="shared" si="2"/>
        <v>5.4424005564315259</v>
      </c>
      <c r="I29" s="11">
        <f>'RD T1'!E28</f>
        <v>7.1691759826466619</v>
      </c>
      <c r="J29" s="11">
        <f t="shared" si="5"/>
        <v>12.611576539078188</v>
      </c>
      <c r="L29" s="10" t="str">
        <f>name!D25</f>
        <v>72 Customer service occupations</v>
      </c>
      <c r="M29" s="11">
        <v>3.9170544116770505</v>
      </c>
      <c r="N29" s="11">
        <v>3.5895193332021678</v>
      </c>
      <c r="O29" s="11">
        <v>4.2563029807281332</v>
      </c>
      <c r="P29" s="11">
        <v>5.8512052037523246</v>
      </c>
      <c r="Q29" s="11">
        <v>6.8932927427756168</v>
      </c>
      <c r="R29" s="11"/>
      <c r="S29" s="11">
        <f t="shared" si="3"/>
        <v>2.6369897620474836</v>
      </c>
      <c r="T29" s="11">
        <f>'RD T1'!T28</f>
        <v>2.0834708545069596</v>
      </c>
      <c r="U29" s="11">
        <f t="shared" si="6"/>
        <v>4.7204606165544432</v>
      </c>
      <c r="W29" s="10" t="str">
        <f>name!D25</f>
        <v>72 Customer service occupations</v>
      </c>
      <c r="X29" s="11">
        <v>6.3174236729175064</v>
      </c>
      <c r="Y29" s="11">
        <v>7.7460607293210444</v>
      </c>
      <c r="Z29" s="11">
        <v>7.4795135773337327</v>
      </c>
      <c r="AA29" s="11">
        <v>9.2851404234099419</v>
      </c>
      <c r="AB29" s="11">
        <v>10.284924371717819</v>
      </c>
      <c r="AC29" s="11"/>
      <c r="AD29" s="11">
        <f t="shared" si="4"/>
        <v>2.8054107943840867</v>
      </c>
      <c r="AE29" s="11">
        <f>'RD T1'!T57</f>
        <v>5.0857051281397032</v>
      </c>
      <c r="AF29" s="11">
        <f t="shared" si="7"/>
        <v>7.8911159225237899</v>
      </c>
    </row>
    <row r="30" spans="1:32" x14ac:dyDescent="0.2">
      <c r="A30" s="10" t="str">
        <f>name!D26</f>
        <v>81 Process, plant and machine operatives</v>
      </c>
      <c r="B30" s="11">
        <v>14.372579669233323</v>
      </c>
      <c r="C30" s="11">
        <v>14.408539235023833</v>
      </c>
      <c r="D30" s="11">
        <v>12.588639401905297</v>
      </c>
      <c r="E30" s="11">
        <v>15.460548705409252</v>
      </c>
      <c r="F30" s="11">
        <v>15.48263998182496</v>
      </c>
      <c r="G30" s="11"/>
      <c r="H30" s="11">
        <f t="shared" si="2"/>
        <v>2.8940005799196626</v>
      </c>
      <c r="I30" s="11">
        <f>'RD T1'!E29</f>
        <v>5.8241604365961841</v>
      </c>
      <c r="J30" s="11">
        <f t="shared" si="5"/>
        <v>8.7181610165158467</v>
      </c>
      <c r="L30" s="10" t="str">
        <f>name!D26</f>
        <v>81 Process, plant and machine operatives</v>
      </c>
      <c r="M30" s="11">
        <v>11.429364842541887</v>
      </c>
      <c r="N30" s="11">
        <v>11.245521585202566</v>
      </c>
      <c r="O30" s="11">
        <v>9.8260021549799763</v>
      </c>
      <c r="P30" s="11">
        <v>11.777713726777566</v>
      </c>
      <c r="Q30" s="11">
        <v>11.42973116732038</v>
      </c>
      <c r="R30" s="11"/>
      <c r="S30" s="11">
        <f t="shared" si="3"/>
        <v>1.6037290123404038</v>
      </c>
      <c r="T30" s="11">
        <f>'RD T1'!T29</f>
        <v>4.0410561416870223</v>
      </c>
      <c r="U30" s="11">
        <f t="shared" si="6"/>
        <v>5.6447851540274261</v>
      </c>
      <c r="W30" s="10" t="str">
        <f>name!D26</f>
        <v>81 Process, plant and machine operatives</v>
      </c>
      <c r="X30" s="11">
        <v>2.9432148266914115</v>
      </c>
      <c r="Y30" s="11">
        <v>3.1630176498212648</v>
      </c>
      <c r="Z30" s="11">
        <v>2.7626372469253355</v>
      </c>
      <c r="AA30" s="11">
        <v>3.6828349786316825</v>
      </c>
      <c r="AB30" s="11">
        <v>4.0529088145045806</v>
      </c>
      <c r="AC30" s="11"/>
      <c r="AD30" s="11">
        <f t="shared" si="4"/>
        <v>1.2902715675792451</v>
      </c>
      <c r="AE30" s="11">
        <f>'RD T1'!T58</f>
        <v>1.7831042949091613</v>
      </c>
      <c r="AF30" s="11">
        <f t="shared" si="7"/>
        <v>3.0733758624884064</v>
      </c>
    </row>
    <row r="31" spans="1:32" x14ac:dyDescent="0.2">
      <c r="A31" s="10" t="str">
        <f>name!D27</f>
        <v>82 Transport and mobile machine drivers and operatives</v>
      </c>
      <c r="B31" s="11">
        <v>20.377212675867636</v>
      </c>
      <c r="C31" s="11">
        <v>22.487639632501249</v>
      </c>
      <c r="D31" s="11">
        <v>20.076911846266714</v>
      </c>
      <c r="E31" s="11">
        <v>21.705010130244343</v>
      </c>
      <c r="F31" s="11">
        <v>22.277411849806906</v>
      </c>
      <c r="G31" s="11"/>
      <c r="H31" s="11">
        <f t="shared" si="2"/>
        <v>2.200500003540192</v>
      </c>
      <c r="I31" s="11">
        <f>'RD T1'!E30</f>
        <v>11.524297462512315</v>
      </c>
      <c r="J31" s="11">
        <f t="shared" si="5"/>
        <v>13.724797466052507</v>
      </c>
      <c r="L31" s="10" t="str">
        <f>name!D27</f>
        <v>82 Transport and mobile machine drivers and operatives</v>
      </c>
      <c r="M31" s="11">
        <v>18.832507742119997</v>
      </c>
      <c r="N31" s="11">
        <v>20.68771469662687</v>
      </c>
      <c r="O31" s="11">
        <v>18.462035465199527</v>
      </c>
      <c r="P31" s="11">
        <v>19.422918227424756</v>
      </c>
      <c r="Q31" s="11">
        <v>19.628557925658615</v>
      </c>
      <c r="R31" s="11"/>
      <c r="S31" s="11">
        <f t="shared" si="3"/>
        <v>1.1665224604590883</v>
      </c>
      <c r="T31" s="11">
        <f>'RD T1'!T30</f>
        <v>10.054540312912993</v>
      </c>
      <c r="U31" s="11">
        <f t="shared" si="6"/>
        <v>11.221062773372081</v>
      </c>
      <c r="W31" s="10" t="str">
        <f>name!D27</f>
        <v>82 Transport and mobile machine drivers and operatives</v>
      </c>
      <c r="X31" s="11">
        <v>1.5447049337476331</v>
      </c>
      <c r="Y31" s="11">
        <v>1.7999249358744009</v>
      </c>
      <c r="Z31" s="11">
        <v>1.6148763810672033</v>
      </c>
      <c r="AA31" s="11">
        <v>2.2820919028195794</v>
      </c>
      <c r="AB31" s="11">
        <v>2.6488539241482849</v>
      </c>
      <c r="AC31" s="11"/>
      <c r="AD31" s="11">
        <f t="shared" si="4"/>
        <v>1.0339775430810816</v>
      </c>
      <c r="AE31" s="11">
        <f>'RD T1'!T59</f>
        <v>1.4697571495993216</v>
      </c>
      <c r="AF31" s="11">
        <f t="shared" si="7"/>
        <v>2.5037346926804034</v>
      </c>
    </row>
    <row r="32" spans="1:32" x14ac:dyDescent="0.2">
      <c r="A32" s="10" t="str">
        <f>name!D28</f>
        <v>91 Elementary trades and related occupations</v>
      </c>
      <c r="B32" s="11">
        <v>10.453262576239467</v>
      </c>
      <c r="C32" s="11">
        <v>9.5918388746728045</v>
      </c>
      <c r="D32" s="11">
        <v>8.5924174293383544</v>
      </c>
      <c r="E32" s="11">
        <v>7.5498121645967622</v>
      </c>
      <c r="F32" s="11">
        <v>7.4235278246892404</v>
      </c>
      <c r="G32" s="11"/>
      <c r="H32" s="11">
        <f t="shared" si="2"/>
        <v>-1.168889604649114</v>
      </c>
      <c r="I32" s="11">
        <f>'RD T1'!E31</f>
        <v>2.9429562263488527</v>
      </c>
      <c r="J32" s="11">
        <f t="shared" si="5"/>
        <v>1.7740666216997387</v>
      </c>
      <c r="L32" s="10" t="str">
        <f>name!D28</f>
        <v>91 Elementary trades and related occupations</v>
      </c>
      <c r="M32" s="11">
        <v>7.8460436063181609</v>
      </c>
      <c r="N32" s="11">
        <v>7.2246455112538044</v>
      </c>
      <c r="O32" s="11">
        <v>6.550796050399911</v>
      </c>
      <c r="P32" s="11">
        <v>5.6392250221792413</v>
      </c>
      <c r="Q32" s="11">
        <v>5.5099381319190428</v>
      </c>
      <c r="R32" s="11"/>
      <c r="S32" s="11">
        <f t="shared" si="3"/>
        <v>-1.0408579184808682</v>
      </c>
      <c r="T32" s="11">
        <f>'RD T1'!T31</f>
        <v>1.8195903478237403</v>
      </c>
      <c r="U32" s="11">
        <f t="shared" si="6"/>
        <v>0.77873242934287212</v>
      </c>
      <c r="W32" s="10" t="str">
        <f>name!D28</f>
        <v>91 Elementary trades and related occupations</v>
      </c>
      <c r="X32" s="11">
        <v>2.6072189699213073</v>
      </c>
      <c r="Y32" s="11">
        <v>2.3671933634189952</v>
      </c>
      <c r="Z32" s="11">
        <v>2.041621378938451</v>
      </c>
      <c r="AA32" s="11">
        <v>1.9105871424175227</v>
      </c>
      <c r="AB32" s="11">
        <v>1.913589692770193</v>
      </c>
      <c r="AC32" s="11"/>
      <c r="AD32" s="11">
        <f t="shared" si="4"/>
        <v>-0.128031686168258</v>
      </c>
      <c r="AE32" s="11">
        <f>'RD T1'!T60</f>
        <v>1.1233658785251124</v>
      </c>
      <c r="AF32" s="11">
        <f t="shared" si="7"/>
        <v>0.99533419235685439</v>
      </c>
    </row>
    <row r="33" spans="1:32" x14ac:dyDescent="0.2">
      <c r="A33" s="10" t="str">
        <f>name!D29</f>
        <v>92 Elementary administration and service occupations</v>
      </c>
      <c r="B33" s="11">
        <v>60.360367192860409</v>
      </c>
      <c r="C33" s="11">
        <v>61.394857768720776</v>
      </c>
      <c r="D33" s="11">
        <v>57.363010907290921</v>
      </c>
      <c r="E33" s="11">
        <v>60.472182680138992</v>
      </c>
      <c r="F33" s="11">
        <v>58.995027485641501</v>
      </c>
      <c r="G33" s="11"/>
      <c r="H33" s="11">
        <f t="shared" ref="H33" si="8">F33-D33</f>
        <v>1.63201657835058</v>
      </c>
      <c r="I33" s="11">
        <f>'RD T1'!E32</f>
        <v>28.323019825253649</v>
      </c>
      <c r="J33" s="11">
        <f>SUM(H33:I33)</f>
        <v>29.955036403604229</v>
      </c>
      <c r="L33" s="10" t="str">
        <f>name!D29</f>
        <v>92 Elementary administration and service occupations</v>
      </c>
      <c r="M33" s="11">
        <v>31.526820690549883</v>
      </c>
      <c r="N33" s="11">
        <v>29.090044901231771</v>
      </c>
      <c r="O33" s="11">
        <v>28.915574450489412</v>
      </c>
      <c r="P33" s="11">
        <v>31.513511185870254</v>
      </c>
      <c r="Q33" s="11">
        <v>30.084566453432085</v>
      </c>
      <c r="R33" s="11"/>
      <c r="S33" s="11">
        <f t="shared" ref="S33" si="9">Q33-O33</f>
        <v>1.168992002942673</v>
      </c>
      <c r="T33" s="11">
        <f>'RD T1'!T32</f>
        <v>11.971924409398897</v>
      </c>
      <c r="U33" s="11">
        <f t="shared" ref="U33" si="10">SUM(S33:T33)</f>
        <v>13.14091641234157</v>
      </c>
      <c r="W33" s="10" t="str">
        <f>name!D29</f>
        <v>92 Elementary administration and service occupations</v>
      </c>
      <c r="X33" s="11">
        <v>28.833546502310544</v>
      </c>
      <c r="Y33" s="11">
        <v>32.304812867489005</v>
      </c>
      <c r="Z33" s="11">
        <v>28.447436456801451</v>
      </c>
      <c r="AA33" s="11">
        <v>28.958671494268767</v>
      </c>
      <c r="AB33" s="11">
        <v>28.910461032209412</v>
      </c>
      <c r="AC33" s="11"/>
      <c r="AD33" s="11">
        <f t="shared" ref="AD33" si="11">AB33-Z33</f>
        <v>0.46302457540796027</v>
      </c>
      <c r="AE33" s="11">
        <f>'RD T1'!T61</f>
        <v>16.351095415854751</v>
      </c>
      <c r="AF33" s="11">
        <f t="shared" ref="AF33" si="12">SUM(AD33:AE33)</f>
        <v>16.814119991262711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652.06100000000004</v>
      </c>
      <c r="C35" s="34">
        <f>SUM(C8:C33)</f>
        <v>706.60799999999972</v>
      </c>
      <c r="D35" s="34">
        <f>SUM(D8:D33)</f>
        <v>698.91800000000023</v>
      </c>
      <c r="E35" s="34">
        <f>SUM(E8:E33)</f>
        <v>728.50400000000002</v>
      </c>
      <c r="F35" s="34">
        <f>SUM(F8:F33)</f>
        <v>771.85099999999966</v>
      </c>
      <c r="G35" s="11"/>
      <c r="H35" s="34">
        <f>F35-D35</f>
        <v>72.932999999999424</v>
      </c>
      <c r="I35" s="34">
        <f>SUM(I8:I33)</f>
        <v>357.36661682853935</v>
      </c>
      <c r="J35" s="34">
        <f>SUM(J8:J33)</f>
        <v>430.29961682853911</v>
      </c>
      <c r="L35" s="231" t="str">
        <f>name!D3</f>
        <v>All occupations</v>
      </c>
      <c r="M35" s="34">
        <f>SUM(M8:M33)</f>
        <v>338.7221274348812</v>
      </c>
      <c r="N35" s="34">
        <f>SUM(N8:N33)</f>
        <v>361.17164907102949</v>
      </c>
      <c r="O35" s="34">
        <f>SUM(O8:O33)</f>
        <v>352.94046486147084</v>
      </c>
      <c r="P35" s="34">
        <f>SUM(P8:P33)</f>
        <v>366.11576957939485</v>
      </c>
      <c r="Q35" s="34">
        <f>SUM(Q8:Q33)</f>
        <v>384.17191238675076</v>
      </c>
      <c r="R35" s="11"/>
      <c r="S35" s="34">
        <f>Q35-O35</f>
        <v>31.231447525279918</v>
      </c>
      <c r="T35" s="34">
        <f>SUM(T8:T33)</f>
        <v>149.20966426256015</v>
      </c>
      <c r="U35" s="34">
        <f>SUM(U8:U33)</f>
        <v>180.44111178784016</v>
      </c>
      <c r="W35" s="231" t="str">
        <f>name!D3</f>
        <v>All occupations</v>
      </c>
      <c r="X35" s="34">
        <f>SUM(X8:X33)</f>
        <v>313.33887256511866</v>
      </c>
      <c r="Y35" s="34">
        <f>SUM(Y8:Y33)</f>
        <v>345.43635092897057</v>
      </c>
      <c r="Z35" s="34">
        <f>SUM(Z8:Z33)</f>
        <v>345.97753513852899</v>
      </c>
      <c r="AA35" s="34">
        <f>SUM(AA8:AA33)</f>
        <v>362.38823042060488</v>
      </c>
      <c r="AB35" s="34">
        <f>SUM(AB8:AB33)</f>
        <v>387.67908761324924</v>
      </c>
      <c r="AC35" s="11"/>
      <c r="AD35" s="34">
        <f t="shared" ref="AD35" si="13">AB35-Z35</f>
        <v>41.701552474720245</v>
      </c>
      <c r="AE35" s="34">
        <f>SUM(AE8:AE33)</f>
        <v>208.1569525659792</v>
      </c>
      <c r="AF35" s="34">
        <f>SUM(AF8:AF33)</f>
        <v>249.85850504069924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and North Somerset (Continued)</v>
      </c>
      <c r="L38" s="19" t="str">
        <f>CONCATENATE(L$1," (Continued)")</f>
        <v>Occupation Table 2.1  Males: Employment Change by Occupation (SOC 2020) and Replacement Demand, 2015-2035, West of England and North Somerset (Continued)</v>
      </c>
      <c r="W38" s="19" t="str">
        <f>CONCATENATE(W$1," (Continued)")</f>
        <v>Occupation Table 2.2  Females: Employment Change by Occupation (SOC 2020) and Replacement Demand, 2015-2035, West of England and North Somerset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6.5849896473332876</v>
      </c>
      <c r="C45" s="173">
        <f t="shared" si="20"/>
        <v>7.4820491096667743</v>
      </c>
      <c r="D45" s="173">
        <f t="shared" si="20"/>
        <v>7.7520248672052583</v>
      </c>
      <c r="E45" s="173">
        <f t="shared" si="20"/>
        <v>6.9878932980336232</v>
      </c>
      <c r="F45" s="173">
        <f t="shared" si="20"/>
        <v>7.2717467657060455</v>
      </c>
      <c r="H45" s="68">
        <f t="shared" ref="H45:H70" si="21">IF(D8&gt;0,(H8/D8)*100,0)</f>
        <v>3.5931013102378602</v>
      </c>
      <c r="I45" s="69">
        <f t="shared" ref="I45:I70" si="22">IF(D8&gt;0,I8/D8*100,0)</f>
        <v>49.920680644118647</v>
      </c>
      <c r="J45" s="69">
        <f t="shared" ref="J45:J70" si="23">IF(D8&gt;0,(J8/D8)*100,0)</f>
        <v>53.51378195435651</v>
      </c>
      <c r="L45" t="str">
        <f t="shared" ref="L45:L70" si="24">L8</f>
        <v>11 Corporate managers and directors</v>
      </c>
      <c r="M45" s="173">
        <f t="shared" ref="M45:Q45" si="25">M8/M$35*100</f>
        <v>9.0365278617307858</v>
      </c>
      <c r="N45" s="173">
        <f t="shared" si="25"/>
        <v>9.9396643461704581</v>
      </c>
      <c r="O45" s="173">
        <f t="shared" si="25"/>
        <v>10.195673817081179</v>
      </c>
      <c r="P45" s="173">
        <f t="shared" si="25"/>
        <v>8.9905500581445654</v>
      </c>
      <c r="Q45" s="173">
        <f t="shared" si="25"/>
        <v>9.0913488440215051</v>
      </c>
      <c r="S45" s="68">
        <f t="shared" ref="S45:S70" si="26">IF(O8&gt;0,(S8/O8)*100,0)</f>
        <v>-2.9408361566175376</v>
      </c>
      <c r="T45" s="69">
        <f t="shared" ref="T45:T70" si="27">IF(O8&gt;0,T8/O8*100,0)</f>
        <v>43.878920812036796</v>
      </c>
      <c r="U45" s="69">
        <f t="shared" ref="U45:U70" si="28">IF(O8&gt;0,(U8/O8)*100,0)</f>
        <v>40.93808465541926</v>
      </c>
      <c r="W45" t="str">
        <f t="shared" ref="W45:W70" si="29">W8</f>
        <v>11 Corporate managers and directors</v>
      </c>
      <c r="X45" s="173">
        <f t="shared" ref="X45:AB45" si="30">X8/X$35*100</f>
        <v>3.934854882148489</v>
      </c>
      <c r="Y45" s="173">
        <f t="shared" si="30"/>
        <v>4.9124847156385476</v>
      </c>
      <c r="Z45" s="173">
        <f t="shared" si="30"/>
        <v>5.2591965511062524</v>
      </c>
      <c r="AA45" s="173">
        <f t="shared" si="30"/>
        <v>4.9646371341112872</v>
      </c>
      <c r="AB45" s="173">
        <f t="shared" si="30"/>
        <v>5.4686058882524629</v>
      </c>
      <c r="AD45" s="68">
        <f t="shared" ref="AD45:AD70" si="31">IF(Z8&gt;0,(AD8/Z8)*100,0)</f>
        <v>16.514962095691327</v>
      </c>
      <c r="AE45" s="69">
        <f t="shared" ref="AE45:AE70" si="32">IF(Z8&gt;0,AE8/Z8*100,0)</f>
        <v>61.869184872286198</v>
      </c>
      <c r="AF45" s="69">
        <f t="shared" ref="AF45:AF70" si="33">IF(Z8&gt;0,(AF8/Z8)*100,0)</f>
        <v>78.384146967977529</v>
      </c>
    </row>
    <row r="46" spans="1:32" x14ac:dyDescent="0.2">
      <c r="A46" t="str">
        <f t="shared" si="19"/>
        <v>12 Other managers and proprietors</v>
      </c>
      <c r="B46" s="173">
        <f t="shared" si="20"/>
        <v>3.4451986958813969</v>
      </c>
      <c r="C46" s="173">
        <f t="shared" si="20"/>
        <v>3.6019011438368302</v>
      </c>
      <c r="D46" s="173">
        <f t="shared" si="20"/>
        <v>3.696315752541711</v>
      </c>
      <c r="E46" s="173">
        <f t="shared" si="20"/>
        <v>4.3954247455534183</v>
      </c>
      <c r="F46" s="173">
        <f t="shared" si="20"/>
        <v>4.7556144941071663</v>
      </c>
      <c r="H46" s="68">
        <f t="shared" si="21"/>
        <v>42.083885349122419</v>
      </c>
      <c r="I46" s="69">
        <f t="shared" si="22"/>
        <v>72.416390813083424</v>
      </c>
      <c r="J46" s="69">
        <f t="shared" si="23"/>
        <v>114.50027616220586</v>
      </c>
      <c r="L46" t="str">
        <f t="shared" si="24"/>
        <v>12 Other managers and proprietors</v>
      </c>
      <c r="M46" s="173">
        <f t="shared" ref="M46:Q46" si="34">M9/M$35*100</f>
        <v>4.0789064504733927</v>
      </c>
      <c r="N46" s="173">
        <f t="shared" si="34"/>
        <v>4.3275955935840162</v>
      </c>
      <c r="O46" s="173">
        <f t="shared" si="34"/>
        <v>4.2935315190648984</v>
      </c>
      <c r="P46" s="173">
        <f t="shared" si="34"/>
        <v>5.2976195129188186</v>
      </c>
      <c r="Q46" s="173">
        <f t="shared" si="34"/>
        <v>5.890224991291559</v>
      </c>
      <c r="S46" s="68">
        <f t="shared" si="26"/>
        <v>49.328046848723133</v>
      </c>
      <c r="T46" s="69">
        <f t="shared" si="27"/>
        <v>67.778100293227268</v>
      </c>
      <c r="U46" s="69">
        <f t="shared" si="28"/>
        <v>117.10614714195043</v>
      </c>
      <c r="W46" t="str">
        <f t="shared" si="29"/>
        <v>12 Other managers and proprietors</v>
      </c>
      <c r="X46" s="173">
        <f t="shared" ref="X46:AB46" si="35">X9/X$35*100</f>
        <v>2.7601549378242991</v>
      </c>
      <c r="Y46" s="173">
        <f t="shared" si="35"/>
        <v>2.8431498994121238</v>
      </c>
      <c r="Z46" s="173">
        <f t="shared" si="35"/>
        <v>3.0870807911593316</v>
      </c>
      <c r="AA46" s="173">
        <f t="shared" si="35"/>
        <v>3.4839499684031909</v>
      </c>
      <c r="AB46" s="173">
        <f t="shared" si="35"/>
        <v>3.6312683572006224</v>
      </c>
      <c r="AD46" s="68">
        <f t="shared" si="31"/>
        <v>31.805891892052134</v>
      </c>
      <c r="AE46" s="69">
        <f t="shared" si="32"/>
        <v>78.997182753972893</v>
      </c>
      <c r="AF46" s="69">
        <f t="shared" si="33"/>
        <v>110.80307464602504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5.624062567901837</v>
      </c>
      <c r="C47" s="173">
        <f t="shared" si="20"/>
        <v>6.2525865712352013</v>
      </c>
      <c r="D47" s="173">
        <f t="shared" si="20"/>
        <v>6.448181464478564</v>
      </c>
      <c r="E47" s="173">
        <f t="shared" si="20"/>
        <v>6.5929274051573987</v>
      </c>
      <c r="F47" s="173">
        <f t="shared" si="20"/>
        <v>6.9625804066617629</v>
      </c>
      <c r="H47" s="68">
        <f t="shared" si="21"/>
        <v>19.245011123632928</v>
      </c>
      <c r="I47" s="69">
        <f t="shared" si="22"/>
        <v>41.07047851842114</v>
      </c>
      <c r="J47" s="69">
        <f t="shared" si="23"/>
        <v>60.315489642054068</v>
      </c>
      <c r="L47" t="str">
        <f t="shared" si="24"/>
        <v>21 Science, research, engineering and technology professionals</v>
      </c>
      <c r="M47" s="173">
        <f t="shared" ref="M47:Q47" si="36">M10/M$35*100</f>
        <v>8.8401859360384041</v>
      </c>
      <c r="N47" s="173">
        <f t="shared" si="36"/>
        <v>9.9835358486860528</v>
      </c>
      <c r="O47" s="173">
        <f t="shared" si="36"/>
        <v>9.9908357754922825</v>
      </c>
      <c r="P47" s="173">
        <f t="shared" si="36"/>
        <v>9.905116336903685</v>
      </c>
      <c r="Q47" s="173">
        <f t="shared" si="36"/>
        <v>10.313846384733898</v>
      </c>
      <c r="S47" s="68">
        <f t="shared" si="26"/>
        <v>12.368088865654077</v>
      </c>
      <c r="T47" s="69">
        <f t="shared" si="27"/>
        <v>34.618787259911244</v>
      </c>
      <c r="U47" s="69">
        <f t="shared" si="28"/>
        <v>46.986876125565324</v>
      </c>
      <c r="W47" t="str">
        <f t="shared" si="29"/>
        <v>21 Science, research, engineering and technology professionals</v>
      </c>
      <c r="X47" s="173">
        <f t="shared" ref="X47:AB47" si="37">X10/X$35*100</f>
        <v>2.1474044040735945</v>
      </c>
      <c r="Y47" s="173">
        <f t="shared" si="37"/>
        <v>2.3516852922775513</v>
      </c>
      <c r="Z47" s="173">
        <f t="shared" si="37"/>
        <v>2.8342298855934227</v>
      </c>
      <c r="AA47" s="173">
        <f t="shared" si="37"/>
        <v>3.2466691717396161</v>
      </c>
      <c r="AB47" s="173">
        <f t="shared" si="37"/>
        <v>3.641631970575347</v>
      </c>
      <c r="AD47" s="68">
        <f t="shared" si="31"/>
        <v>43.974458706307104</v>
      </c>
      <c r="AE47" s="69">
        <f t="shared" si="32"/>
        <v>64.270793253956271</v>
      </c>
      <c r="AF47" s="69">
        <f t="shared" si="33"/>
        <v>108.24525196026337</v>
      </c>
    </row>
    <row r="48" spans="1:32" x14ac:dyDescent="0.2">
      <c r="A48" t="str">
        <f t="shared" si="19"/>
        <v>22 Health professionals</v>
      </c>
      <c r="B48" s="173">
        <f t="shared" si="20"/>
        <v>4.3306380436702536</v>
      </c>
      <c r="C48" s="173">
        <f t="shared" si="20"/>
        <v>4.5484880075405076</v>
      </c>
      <c r="D48" s="173">
        <f t="shared" si="20"/>
        <v>4.5775612335068372</v>
      </c>
      <c r="E48" s="173">
        <f t="shared" si="20"/>
        <v>4.9139553660360509</v>
      </c>
      <c r="F48" s="173">
        <f t="shared" si="20"/>
        <v>5.3968054097634521</v>
      </c>
      <c r="H48" s="68">
        <f t="shared" si="21"/>
        <v>30.199657666473616</v>
      </c>
      <c r="I48" s="69">
        <f t="shared" si="22"/>
        <v>61.695579881333849</v>
      </c>
      <c r="J48" s="69">
        <f t="shared" si="23"/>
        <v>91.895237547807469</v>
      </c>
      <c r="L48" t="str">
        <f t="shared" si="24"/>
        <v>22 Health professionals</v>
      </c>
      <c r="M48" s="173">
        <f t="shared" ref="M48:Q48" si="38">M11/M$35*100</f>
        <v>2.237906861697287</v>
      </c>
      <c r="N48" s="173">
        <f t="shared" si="38"/>
        <v>2.2950196006289412</v>
      </c>
      <c r="O48" s="173">
        <f t="shared" si="38"/>
        <v>2.6071525329538723</v>
      </c>
      <c r="P48" s="173">
        <f t="shared" si="38"/>
        <v>2.8131221950253296</v>
      </c>
      <c r="Q48" s="173">
        <f t="shared" si="38"/>
        <v>3.1462662490696269</v>
      </c>
      <c r="S48" s="68">
        <f t="shared" si="26"/>
        <v>31.35698966670591</v>
      </c>
      <c r="T48" s="69">
        <f t="shared" si="27"/>
        <v>44.97296085294078</v>
      </c>
      <c r="U48" s="69">
        <f t="shared" si="28"/>
        <v>76.329950519646701</v>
      </c>
      <c r="W48" t="str">
        <f t="shared" si="29"/>
        <v>22 Health professionals</v>
      </c>
      <c r="X48" s="173">
        <f t="shared" ref="X48:AB48" si="39">X11/X$35*100</f>
        <v>6.5928991934096084</v>
      </c>
      <c r="Y48" s="173">
        <f t="shared" si="39"/>
        <v>6.9046062865373514</v>
      </c>
      <c r="Z48" s="173">
        <f t="shared" si="39"/>
        <v>6.5876251599458771</v>
      </c>
      <c r="AA48" s="173">
        <f t="shared" si="39"/>
        <v>7.0363977871649244</v>
      </c>
      <c r="AB48" s="173">
        <f t="shared" si="39"/>
        <v>7.6269848568620802</v>
      </c>
      <c r="AD48" s="68">
        <f t="shared" si="31"/>
        <v>29.73240791871314</v>
      </c>
      <c r="AE48" s="69">
        <f t="shared" si="32"/>
        <v>68.44700429657729</v>
      </c>
      <c r="AF48" s="69">
        <f t="shared" si="33"/>
        <v>98.179412215290427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4.9295186004050011</v>
      </c>
      <c r="C49" s="173">
        <f t="shared" si="20"/>
        <v>5.1819243869182277</v>
      </c>
      <c r="D49" s="173">
        <f t="shared" si="20"/>
        <v>5.2871510062033593</v>
      </c>
      <c r="E49" s="173">
        <f t="shared" si="20"/>
        <v>5.3594839354201715</v>
      </c>
      <c r="F49" s="173">
        <f t="shared" si="20"/>
        <v>5.6101138865529228</v>
      </c>
      <c r="H49" s="68">
        <f t="shared" si="21"/>
        <v>17.181002420690486</v>
      </c>
      <c r="I49" s="69">
        <f t="shared" si="22"/>
        <v>55.517055683142736</v>
      </c>
      <c r="J49" s="69">
        <f t="shared" si="23"/>
        <v>72.698058103833219</v>
      </c>
      <c r="L49" t="str">
        <f t="shared" si="24"/>
        <v>23 Teaching and other educational professionals</v>
      </c>
      <c r="M49" s="173">
        <f t="shared" ref="M49:Q49" si="40">M12/M$35*100</f>
        <v>3.3584115335622187</v>
      </c>
      <c r="N49" s="173">
        <f t="shared" si="40"/>
        <v>3.4061233169513665</v>
      </c>
      <c r="O49" s="173">
        <f t="shared" si="40"/>
        <v>3.2783267672442196</v>
      </c>
      <c r="P49" s="173">
        <f t="shared" si="40"/>
        <v>3.4630537095118035</v>
      </c>
      <c r="Q49" s="173">
        <f t="shared" si="40"/>
        <v>3.6307708325430745</v>
      </c>
      <c r="S49" s="68">
        <f t="shared" si="26"/>
        <v>20.550982528303667</v>
      </c>
      <c r="T49" s="69">
        <f t="shared" si="27"/>
        <v>47.430201374953654</v>
      </c>
      <c r="U49" s="69">
        <f t="shared" si="28"/>
        <v>67.981183903257332</v>
      </c>
      <c r="W49" t="str">
        <f t="shared" si="29"/>
        <v>23 Teaching and other educational professionals</v>
      </c>
      <c r="X49" s="173">
        <f t="shared" ref="X49:AB49" si="41">X12/X$35*100</f>
        <v>6.627899410141171</v>
      </c>
      <c r="Y49" s="173">
        <f t="shared" si="41"/>
        <v>7.0386166520409219</v>
      </c>
      <c r="Z49" s="173">
        <f t="shared" si="41"/>
        <v>7.3364035983965072</v>
      </c>
      <c r="AA49" s="173">
        <f t="shared" si="41"/>
        <v>7.2754209149578859</v>
      </c>
      <c r="AB49" s="173">
        <f t="shared" si="41"/>
        <v>7.5715506279821598</v>
      </c>
      <c r="AD49" s="68">
        <f t="shared" si="31"/>
        <v>15.644794801093054</v>
      </c>
      <c r="AE49" s="69">
        <f t="shared" si="32"/>
        <v>59.203453468919129</v>
      </c>
      <c r="AF49" s="69">
        <f t="shared" si="33"/>
        <v>74.848248270012192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5.9316732130559409</v>
      </c>
      <c r="C50" s="173">
        <f t="shared" si="20"/>
        <v>6.6708550135784712</v>
      </c>
      <c r="D50" s="173">
        <f t="shared" si="20"/>
        <v>7.3078614057398159</v>
      </c>
      <c r="E50" s="173">
        <f t="shared" si="20"/>
        <v>7.8940676899623172</v>
      </c>
      <c r="F50" s="173">
        <f t="shared" si="20"/>
        <v>8.4144584107761258</v>
      </c>
      <c r="H50" s="68">
        <f t="shared" si="21"/>
        <v>27.157831080961298</v>
      </c>
      <c r="I50" s="69">
        <f t="shared" si="22"/>
        <v>55.187487612533246</v>
      </c>
      <c r="J50" s="69">
        <f t="shared" si="23"/>
        <v>82.345318693494562</v>
      </c>
      <c r="L50" t="str">
        <f t="shared" si="24"/>
        <v>24 Business, media and public service professionals</v>
      </c>
      <c r="M50" s="173">
        <f t="shared" ref="M50:Q50" si="42">M13/M$35*100</f>
        <v>7.0135294645905901</v>
      </c>
      <c r="N50" s="173">
        <f t="shared" si="42"/>
        <v>7.5940456384474944</v>
      </c>
      <c r="O50" s="173">
        <f t="shared" si="42"/>
        <v>8.1226743633453964</v>
      </c>
      <c r="P50" s="173">
        <f t="shared" si="42"/>
        <v>8.8488151274456701</v>
      </c>
      <c r="Q50" s="173">
        <f t="shared" si="42"/>
        <v>9.2960728814606828</v>
      </c>
      <c r="S50" s="68">
        <f t="shared" si="26"/>
        <v>24.573203633230673</v>
      </c>
      <c r="T50" s="69">
        <f t="shared" si="27"/>
        <v>48.269066500726019</v>
      </c>
      <c r="U50" s="69">
        <f t="shared" si="28"/>
        <v>72.842270133956703</v>
      </c>
      <c r="W50" t="str">
        <f t="shared" si="29"/>
        <v>24 Business, media and public service professionals</v>
      </c>
      <c r="X50" s="173">
        <f t="shared" ref="X50:AB50" si="43">X13/X$35*100</f>
        <v>4.7621769162873733</v>
      </c>
      <c r="Y50" s="173">
        <f t="shared" si="43"/>
        <v>5.7056112588486023</v>
      </c>
      <c r="Z50" s="173">
        <f t="shared" si="43"/>
        <v>6.4766500268931573</v>
      </c>
      <c r="AA50" s="173">
        <f t="shared" si="43"/>
        <v>6.929499683925064</v>
      </c>
      <c r="AB50" s="173">
        <f t="shared" si="43"/>
        <v>7.5408195480871827</v>
      </c>
      <c r="AD50" s="68">
        <f t="shared" si="31"/>
        <v>30.464571606080789</v>
      </c>
      <c r="AE50" s="69">
        <f t="shared" si="32"/>
        <v>64.038830377751495</v>
      </c>
      <c r="AF50" s="69">
        <f t="shared" si="33"/>
        <v>94.503401983832276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1.6728172361621594</v>
      </c>
      <c r="C51" s="173">
        <f t="shared" si="20"/>
        <v>1.9248492815040306</v>
      </c>
      <c r="D51" s="173">
        <f t="shared" si="20"/>
        <v>2.0986791155825446</v>
      </c>
      <c r="E51" s="173">
        <f t="shared" si="20"/>
        <v>1.796729652310618</v>
      </c>
      <c r="F51" s="173">
        <f t="shared" si="20"/>
        <v>1.8234072135406509</v>
      </c>
      <c r="H51" s="68">
        <f t="shared" si="21"/>
        <v>-4.0500233307772211</v>
      </c>
      <c r="I51" s="69">
        <f t="shared" si="22"/>
        <v>38.33293611587191</v>
      </c>
      <c r="J51" s="69">
        <f t="shared" si="23"/>
        <v>34.282912785094688</v>
      </c>
      <c r="L51" t="str">
        <f t="shared" si="24"/>
        <v>31 Science, engineering and technology associate professionals</v>
      </c>
      <c r="M51" s="173">
        <f t="shared" ref="M51:Q51" si="44">M14/M$35*100</f>
        <v>2.3486399368269737</v>
      </c>
      <c r="N51" s="173">
        <f t="shared" si="44"/>
        <v>2.8154043964713931</v>
      </c>
      <c r="O51" s="173">
        <f t="shared" si="44"/>
        <v>2.9494586051723775</v>
      </c>
      <c r="P51" s="173">
        <f t="shared" si="44"/>
        <v>2.3597389198408067</v>
      </c>
      <c r="Q51" s="173">
        <f t="shared" si="44"/>
        <v>2.2884665344534629</v>
      </c>
      <c r="S51" s="68">
        <f t="shared" si="26"/>
        <v>-15.544795732381401</v>
      </c>
      <c r="T51" s="69">
        <f t="shared" si="27"/>
        <v>31.200428122237312</v>
      </c>
      <c r="U51" s="69">
        <f t="shared" si="28"/>
        <v>15.655632389855912</v>
      </c>
      <c r="W51" t="str">
        <f t="shared" si="29"/>
        <v>31 Science, engineering and technology associate professionals</v>
      </c>
      <c r="X51" s="173">
        <f t="shared" ref="X51:AB51" si="45">X14/X$35*100</f>
        <v>0.94224684422842575</v>
      </c>
      <c r="Y51" s="173">
        <f t="shared" si="45"/>
        <v>0.99372764767360244</v>
      </c>
      <c r="Z51" s="173">
        <f t="shared" si="45"/>
        <v>1.2307773645910773</v>
      </c>
      <c r="AA51" s="173">
        <f t="shared" si="45"/>
        <v>1.2279292499826882</v>
      </c>
      <c r="AB51" s="173">
        <f t="shared" si="45"/>
        <v>1.3625550953923655</v>
      </c>
      <c r="AD51" s="68">
        <f t="shared" si="31"/>
        <v>24.05065053159176</v>
      </c>
      <c r="AE51" s="69">
        <f t="shared" si="32"/>
        <v>55.769408448451173</v>
      </c>
      <c r="AF51" s="69">
        <f t="shared" si="33"/>
        <v>79.82005898004293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1.9434259062038353</v>
      </c>
      <c r="C52" s="173">
        <f t="shared" si="20"/>
        <v>1.9566680719501583</v>
      </c>
      <c r="D52" s="173">
        <f t="shared" si="20"/>
        <v>2.0047146120526738</v>
      </c>
      <c r="E52" s="173">
        <f t="shared" si="20"/>
        <v>2.0099163874235999</v>
      </c>
      <c r="F52" s="173">
        <f t="shared" si="20"/>
        <v>2.1800182055584911</v>
      </c>
      <c r="H52" s="68">
        <f t="shared" si="21"/>
        <v>20.092202598419568</v>
      </c>
      <c r="I52" s="69">
        <f t="shared" si="22"/>
        <v>62.163783810418295</v>
      </c>
      <c r="J52" s="69">
        <f t="shared" si="23"/>
        <v>82.25598640883787</v>
      </c>
      <c r="L52" t="str">
        <f t="shared" si="24"/>
        <v>32 Health and social care associate professionals</v>
      </c>
      <c r="M52" s="173">
        <f t="shared" ref="M52:Q52" si="46">M15/M$35*100</f>
        <v>0.88461813701628278</v>
      </c>
      <c r="N52" s="173">
        <f t="shared" si="46"/>
        <v>0.7961784726531218</v>
      </c>
      <c r="O52" s="173">
        <f t="shared" si="46"/>
        <v>0.91150859496142933</v>
      </c>
      <c r="P52" s="173">
        <f t="shared" si="46"/>
        <v>0.84506817467852147</v>
      </c>
      <c r="Q52" s="173">
        <f t="shared" si="46"/>
        <v>0.90469101639177385</v>
      </c>
      <c r="S52" s="68">
        <f t="shared" si="26"/>
        <v>8.0347983836158647</v>
      </c>
      <c r="T52" s="69">
        <f t="shared" si="27"/>
        <v>48.525652552076224</v>
      </c>
      <c r="U52" s="69">
        <f t="shared" si="28"/>
        <v>56.560450935692089</v>
      </c>
      <c r="W52" t="str">
        <f t="shared" si="29"/>
        <v>32 Health and social care associate professionals</v>
      </c>
      <c r="X52" s="173">
        <f t="shared" ref="X52:AB52" si="47">X15/X$35*100</f>
        <v>3.088006587138199</v>
      </c>
      <c r="Y52" s="173">
        <f t="shared" si="47"/>
        <v>3.1700202312718972</v>
      </c>
      <c r="Z52" s="173">
        <f t="shared" si="47"/>
        <v>3.1199218167836205</v>
      </c>
      <c r="AA52" s="173">
        <f t="shared" si="47"/>
        <v>3.1867462733097081</v>
      </c>
      <c r="AB52" s="173">
        <f t="shared" si="47"/>
        <v>3.4438080276955225</v>
      </c>
      <c r="AD52" s="68">
        <f t="shared" si="31"/>
        <v>23.685758711602549</v>
      </c>
      <c r="AE52" s="69">
        <f t="shared" si="32"/>
        <v>66.228455532681423</v>
      </c>
      <c r="AF52" s="69">
        <f t="shared" si="33"/>
        <v>89.914214244283968</v>
      </c>
    </row>
    <row r="53" spans="1:32" x14ac:dyDescent="0.2">
      <c r="A53" t="str">
        <f t="shared" si="19"/>
        <v>33 Protective service occupations</v>
      </c>
      <c r="B53" s="173">
        <f t="shared" si="20"/>
        <v>0.95102272495285889</v>
      </c>
      <c r="C53" s="173">
        <f t="shared" si="20"/>
        <v>1.0121323037928094</v>
      </c>
      <c r="D53" s="173">
        <f t="shared" si="20"/>
        <v>1.0878086296429645</v>
      </c>
      <c r="E53" s="173">
        <f t="shared" si="20"/>
        <v>1.2229501336424016</v>
      </c>
      <c r="F53" s="173">
        <f t="shared" si="20"/>
        <v>1.2863937063753546</v>
      </c>
      <c r="H53" s="68">
        <f t="shared" si="21"/>
        <v>30.595632333677585</v>
      </c>
      <c r="I53" s="69">
        <f t="shared" si="22"/>
        <v>41.290140395525441</v>
      </c>
      <c r="J53" s="69">
        <f t="shared" si="23"/>
        <v>71.88577272920304</v>
      </c>
      <c r="L53" t="str">
        <f t="shared" si="24"/>
        <v>33 Protective service occupations</v>
      </c>
      <c r="M53" s="173">
        <f t="shared" ref="M53:Q53" si="48">M16/M$35*100</f>
        <v>1.3912214679174153</v>
      </c>
      <c r="N53" s="173">
        <f t="shared" si="48"/>
        <v>1.4434574301261678</v>
      </c>
      <c r="O53" s="173">
        <f t="shared" si="48"/>
        <v>1.5465019828589117</v>
      </c>
      <c r="P53" s="173">
        <f t="shared" si="48"/>
        <v>1.6594299106586219</v>
      </c>
      <c r="Q53" s="173">
        <f t="shared" si="48"/>
        <v>1.6559455307363427</v>
      </c>
      <c r="S53" s="68">
        <f t="shared" si="26"/>
        <v>16.551997864311058</v>
      </c>
      <c r="T53" s="69">
        <f t="shared" si="27"/>
        <v>31.320635364770315</v>
      </c>
      <c r="U53" s="69">
        <f t="shared" si="28"/>
        <v>47.872633229081373</v>
      </c>
      <c r="W53" t="str">
        <f t="shared" si="29"/>
        <v>33 Protective service occupations</v>
      </c>
      <c r="X53" s="173">
        <f t="shared" ref="X53:AB53" si="49">X16/X$35*100</f>
        <v>0.47516394148791263</v>
      </c>
      <c r="Y53" s="173">
        <f t="shared" si="49"/>
        <v>0.56115947842382607</v>
      </c>
      <c r="Z53" s="173">
        <f t="shared" si="49"/>
        <v>0.61988389791701082</v>
      </c>
      <c r="AA53" s="173">
        <f t="shared" si="49"/>
        <v>0.7819807089934161</v>
      </c>
      <c r="AB53" s="173">
        <f t="shared" si="49"/>
        <v>0.92018506725369631</v>
      </c>
      <c r="AD53" s="68">
        <f t="shared" si="31"/>
        <v>66.337166979019969</v>
      </c>
      <c r="AE53" s="69">
        <f t="shared" si="32"/>
        <v>66.662874941622135</v>
      </c>
      <c r="AF53" s="69">
        <f t="shared" si="33"/>
        <v>133.00004192064208</v>
      </c>
    </row>
    <row r="54" spans="1:32" x14ac:dyDescent="0.2">
      <c r="A54" t="str">
        <f t="shared" si="19"/>
        <v>34 Culture, media and sports occupations</v>
      </c>
      <c r="B54" s="173">
        <f t="shared" si="20"/>
        <v>2.0716912822014293</v>
      </c>
      <c r="C54" s="173">
        <f t="shared" si="20"/>
        <v>2.1784462978171217</v>
      </c>
      <c r="D54" s="173">
        <f t="shared" si="20"/>
        <v>2.1911079892508996</v>
      </c>
      <c r="E54" s="173">
        <f t="shared" si="20"/>
        <v>2.1942639623714939</v>
      </c>
      <c r="F54" s="173">
        <f t="shared" si="20"/>
        <v>2.3832396485687002</v>
      </c>
      <c r="H54" s="68">
        <f t="shared" si="21"/>
        <v>20.118853592053824</v>
      </c>
      <c r="I54" s="69">
        <f t="shared" si="22"/>
        <v>52.432589011539157</v>
      </c>
      <c r="J54" s="69">
        <f t="shared" si="23"/>
        <v>72.551442603592989</v>
      </c>
      <c r="L54" t="str">
        <f t="shared" si="24"/>
        <v>34 Culture, media and sports occupations</v>
      </c>
      <c r="M54" s="173">
        <f t="shared" ref="M54:Q54" si="50">M17/M$35*100</f>
        <v>1.9734118730656349</v>
      </c>
      <c r="N54" s="173">
        <f t="shared" si="50"/>
        <v>2.0061039232712496</v>
      </c>
      <c r="O54" s="173">
        <f t="shared" si="50"/>
        <v>1.8569275189083621</v>
      </c>
      <c r="P54" s="173">
        <f t="shared" si="50"/>
        <v>1.8698764487552773</v>
      </c>
      <c r="Q54" s="173">
        <f t="shared" si="50"/>
        <v>2.048918689825709</v>
      </c>
      <c r="S54" s="68">
        <f t="shared" si="26"/>
        <v>20.103019973396762</v>
      </c>
      <c r="T54" s="69">
        <f t="shared" si="27"/>
        <v>44.13782913090575</v>
      </c>
      <c r="U54" s="69">
        <f t="shared" si="28"/>
        <v>64.240849104302512</v>
      </c>
      <c r="W54" t="str">
        <f t="shared" si="29"/>
        <v>34 Culture, media and sports occupations</v>
      </c>
      <c r="X54" s="173">
        <f t="shared" ref="X54:AB54" si="51">X17/X$35*100</f>
        <v>2.1779322036453554</v>
      </c>
      <c r="Y54" s="173">
        <f t="shared" si="51"/>
        <v>2.3586392029707164</v>
      </c>
      <c r="Z54" s="173">
        <f t="shared" si="51"/>
        <v>2.5320139688923131</v>
      </c>
      <c r="AA54" s="173">
        <f t="shared" si="51"/>
        <v>2.5219881383241822</v>
      </c>
      <c r="AB54" s="173">
        <f t="shared" si="51"/>
        <v>2.7145361414024802</v>
      </c>
      <c r="AD54" s="68">
        <f t="shared" si="31"/>
        <v>20.130699342772356</v>
      </c>
      <c r="AE54" s="69">
        <f t="shared" si="32"/>
        <v>58.638223992527607</v>
      </c>
      <c r="AF54" s="69">
        <f t="shared" si="33"/>
        <v>78.768923335299959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6.0529464703467299</v>
      </c>
      <c r="C55" s="173">
        <f t="shared" si="52"/>
        <v>6.1664602984329182</v>
      </c>
      <c r="D55" s="173">
        <f t="shared" si="52"/>
        <v>6.471080201882784</v>
      </c>
      <c r="E55" s="173">
        <f t="shared" si="52"/>
        <v>6.0409114123586614</v>
      </c>
      <c r="F55" s="173">
        <f t="shared" si="52"/>
        <v>5.9536953449248946</v>
      </c>
      <c r="H55" s="68">
        <f t="shared" si="21"/>
        <v>1.6054657448058447</v>
      </c>
      <c r="I55" s="69">
        <f t="shared" si="22"/>
        <v>45.683845178958244</v>
      </c>
      <c r="J55" s="69">
        <f t="shared" si="23"/>
        <v>47.289310923764091</v>
      </c>
      <c r="L55" t="str">
        <f t="shared" si="24"/>
        <v>35 Business and public service associate professionals</v>
      </c>
      <c r="M55" s="173">
        <f t="shared" ref="M55:Q55" si="53">M18/M$35*100</f>
        <v>6.4069555791657757</v>
      </c>
      <c r="N55" s="173">
        <f t="shared" si="53"/>
        <v>6.403184864572169</v>
      </c>
      <c r="O55" s="173">
        <f t="shared" si="53"/>
        <v>6.7175309567815251</v>
      </c>
      <c r="P55" s="173">
        <f t="shared" si="53"/>
        <v>6.0584003370854251</v>
      </c>
      <c r="Q55" s="173">
        <f t="shared" si="53"/>
        <v>5.7529972163944363</v>
      </c>
      <c r="S55" s="68">
        <f t="shared" si="26"/>
        <v>-6.7800976774859452</v>
      </c>
      <c r="T55" s="69">
        <f t="shared" si="27"/>
        <v>36.031571713942682</v>
      </c>
      <c r="U55" s="69">
        <f t="shared" si="28"/>
        <v>29.251474036456738</v>
      </c>
      <c r="W55" t="str">
        <f t="shared" si="29"/>
        <v>35 Business and public service associate professionals</v>
      </c>
      <c r="X55" s="173">
        <f t="shared" ref="X55:AB55" si="54">X18/X$35*100</f>
        <v>5.6702594532879447</v>
      </c>
      <c r="Y55" s="173">
        <f t="shared" si="54"/>
        <v>5.9189524675453855</v>
      </c>
      <c r="Z55" s="173">
        <f t="shared" si="54"/>
        <v>6.2196695316362698</v>
      </c>
      <c r="AA55" s="173">
        <f t="shared" si="54"/>
        <v>6.0232425958851685</v>
      </c>
      <c r="AB55" s="173">
        <f t="shared" si="54"/>
        <v>6.1525778390121291</v>
      </c>
      <c r="AD55" s="68">
        <f t="shared" si="31"/>
        <v>10.844533829280707</v>
      </c>
      <c r="AE55" s="69">
        <f t="shared" si="32"/>
        <v>56.318552380168306</v>
      </c>
      <c r="AF55" s="69">
        <f t="shared" si="33"/>
        <v>67.163086209449006</v>
      </c>
    </row>
    <row r="56" spans="1:32" x14ac:dyDescent="0.2">
      <c r="A56" t="str">
        <f t="shared" si="19"/>
        <v>41 Administrative occupations</v>
      </c>
      <c r="B56" s="173">
        <f t="shared" si="52"/>
        <v>9.0356816950687833</v>
      </c>
      <c r="C56" s="173">
        <f t="shared" si="52"/>
        <v>8.49668511149404</v>
      </c>
      <c r="D56" s="173">
        <f t="shared" si="52"/>
        <v>8.9890522383319507</v>
      </c>
      <c r="E56" s="173">
        <f t="shared" si="52"/>
        <v>7.8927964301661362</v>
      </c>
      <c r="F56" s="173">
        <f t="shared" si="52"/>
        <v>6.9364657787863795</v>
      </c>
      <c r="H56" s="68">
        <f t="shared" si="21"/>
        <v>-14.781950551457367</v>
      </c>
      <c r="I56" s="69">
        <f t="shared" si="22"/>
        <v>45.8676864376217</v>
      </c>
      <c r="J56" s="69">
        <f t="shared" si="23"/>
        <v>31.085735886164329</v>
      </c>
      <c r="L56" t="str">
        <f t="shared" si="24"/>
        <v>41 Administrative occupations</v>
      </c>
      <c r="M56" s="173">
        <f t="shared" ref="M56:Q56" si="55">M19/M$35*100</f>
        <v>4.5708989274621326</v>
      </c>
      <c r="N56" s="173">
        <f t="shared" si="55"/>
        <v>4.0354720198391218</v>
      </c>
      <c r="O56" s="173">
        <f t="shared" si="55"/>
        <v>4.8841327091209399</v>
      </c>
      <c r="P56" s="173">
        <f t="shared" si="55"/>
        <v>4.3977830795720942</v>
      </c>
      <c r="Q56" s="173">
        <f t="shared" si="55"/>
        <v>4.3258292209487585</v>
      </c>
      <c r="S56" s="68">
        <f t="shared" si="26"/>
        <v>-3.5935546104577791</v>
      </c>
      <c r="T56" s="69">
        <f t="shared" si="27"/>
        <v>35.179012317619339</v>
      </c>
      <c r="U56" s="69">
        <f t="shared" si="28"/>
        <v>31.585457707161556</v>
      </c>
      <c r="W56" t="str">
        <f t="shared" si="29"/>
        <v>41 Administrative occupations</v>
      </c>
      <c r="X56" s="173">
        <f t="shared" ref="X56:AB56" si="56">X19/X$35*100</f>
        <v>13.862151852434987</v>
      </c>
      <c r="Y56" s="173">
        <f t="shared" si="56"/>
        <v>13.161115142778099</v>
      </c>
      <c r="Z56" s="173">
        <f t="shared" si="56"/>
        <v>13.176584837171271</v>
      </c>
      <c r="AA56" s="173">
        <f t="shared" si="56"/>
        <v>11.423759621376464</v>
      </c>
      <c r="AB56" s="173">
        <f t="shared" si="56"/>
        <v>9.5234849681520384</v>
      </c>
      <c r="AD56" s="68">
        <f t="shared" si="31"/>
        <v>-19.012589598029152</v>
      </c>
      <c r="AE56" s="69">
        <f t="shared" si="32"/>
        <v>49.909366972224298</v>
      </c>
      <c r="AF56" s="69">
        <f t="shared" si="33"/>
        <v>30.89677737419515</v>
      </c>
    </row>
    <row r="57" spans="1:32" x14ac:dyDescent="0.2">
      <c r="A57" t="str">
        <f t="shared" si="19"/>
        <v>42 Secretarial and related occupations</v>
      </c>
      <c r="B57" s="173">
        <f t="shared" si="52"/>
        <v>2.1914760093487269</v>
      </c>
      <c r="C57" s="173">
        <f t="shared" si="52"/>
        <v>1.9352549985587726</v>
      </c>
      <c r="D57" s="173">
        <f t="shared" si="52"/>
        <v>1.9164882907045859</v>
      </c>
      <c r="E57" s="173">
        <f t="shared" si="52"/>
        <v>1.917911840486753</v>
      </c>
      <c r="F57" s="173">
        <f t="shared" si="52"/>
        <v>1.5967310220640223</v>
      </c>
      <c r="H57" s="68">
        <f t="shared" si="21"/>
        <v>-7.9904644242398</v>
      </c>
      <c r="I57" s="69">
        <f t="shared" si="22"/>
        <v>52.360194461037224</v>
      </c>
      <c r="J57" s="69">
        <f t="shared" si="23"/>
        <v>44.369730036797421</v>
      </c>
      <c r="L57" t="str">
        <f t="shared" si="24"/>
        <v>42 Secretarial and related occupations</v>
      </c>
      <c r="M57" s="173">
        <f t="shared" ref="M57:Q57" si="57">M20/M$35*100</f>
        <v>0.4329710387989878</v>
      </c>
      <c r="N57" s="173">
        <f t="shared" si="57"/>
        <v>0.30792783376472765</v>
      </c>
      <c r="O57" s="173">
        <f t="shared" si="57"/>
        <v>0.29562150040774759</v>
      </c>
      <c r="P57" s="173">
        <f t="shared" si="57"/>
        <v>0.39904462775640465</v>
      </c>
      <c r="Q57" s="173">
        <f t="shared" si="57"/>
        <v>0.47171379241714162</v>
      </c>
      <c r="S57" s="68">
        <f t="shared" si="26"/>
        <v>73.686760077148321</v>
      </c>
      <c r="T57" s="69">
        <f t="shared" si="27"/>
        <v>49.194255308379979</v>
      </c>
      <c r="U57" s="69">
        <f t="shared" si="28"/>
        <v>122.88101538552831</v>
      </c>
      <c r="W57" t="str">
        <f t="shared" si="29"/>
        <v>42 Secretarial and related occupations</v>
      </c>
      <c r="X57" s="173">
        <f t="shared" ref="X57:AB57" si="58">X20/X$35*100</f>
        <v>4.0924356312853041</v>
      </c>
      <c r="Y57" s="173">
        <f t="shared" si="58"/>
        <v>3.6367100831384525</v>
      </c>
      <c r="Z57" s="173">
        <f t="shared" si="58"/>
        <v>3.5699756427571741</v>
      </c>
      <c r="AA57" s="173">
        <f t="shared" si="58"/>
        <v>3.4524021792934754</v>
      </c>
      <c r="AB57" s="173">
        <f t="shared" si="58"/>
        <v>2.7115706778275812</v>
      </c>
      <c r="AD57" s="68">
        <f t="shared" si="31"/>
        <v>-14.890086266899747</v>
      </c>
      <c r="AE57" s="69">
        <f t="shared" si="32"/>
        <v>52.627634779480381</v>
      </c>
      <c r="AF57" s="69">
        <f t="shared" si="33"/>
        <v>37.737548512580631</v>
      </c>
    </row>
    <row r="58" spans="1:32" x14ac:dyDescent="0.2">
      <c r="A58" t="str">
        <f t="shared" si="19"/>
        <v>51 Skilled agricultural and related trades</v>
      </c>
      <c r="B58" s="173">
        <f t="shared" si="52"/>
        <v>0.9971774891239874</v>
      </c>
      <c r="C58" s="173">
        <f t="shared" si="52"/>
        <v>0.9797145636023632</v>
      </c>
      <c r="D58" s="173">
        <f t="shared" si="52"/>
        <v>1.0564065086942414</v>
      </c>
      <c r="E58" s="173">
        <f t="shared" si="52"/>
        <v>1.0424268202165523</v>
      </c>
      <c r="F58" s="173">
        <f t="shared" si="52"/>
        <v>1.1035301862245255</v>
      </c>
      <c r="H58" s="68">
        <f t="shared" si="21"/>
        <v>15.361367307659307</v>
      </c>
      <c r="I58" s="69">
        <f t="shared" si="22"/>
        <v>56.950106256167629</v>
      </c>
      <c r="J58" s="69">
        <f t="shared" si="23"/>
        <v>72.311473563826937</v>
      </c>
      <c r="L58" t="str">
        <f t="shared" si="24"/>
        <v>51 Skilled agricultural and related trades</v>
      </c>
      <c r="M58" s="173">
        <f t="shared" ref="M58:Q58" si="59">M21/M$35*100</f>
        <v>1.7113833991261949</v>
      </c>
      <c r="N58" s="173">
        <f t="shared" si="59"/>
        <v>1.6891393117176963</v>
      </c>
      <c r="O58" s="173">
        <f t="shared" si="59"/>
        <v>1.8079280546989693</v>
      </c>
      <c r="P58" s="173">
        <f t="shared" si="59"/>
        <v>1.771837983060278</v>
      </c>
      <c r="Q58" s="173">
        <f t="shared" si="59"/>
        <v>1.8429175360537671</v>
      </c>
      <c r="S58" s="68">
        <f t="shared" si="26"/>
        <v>10.955520393537761</v>
      </c>
      <c r="T58" s="69">
        <f t="shared" si="27"/>
        <v>52.422690121884685</v>
      </c>
      <c r="U58" s="69">
        <f t="shared" si="28"/>
        <v>63.378210515422438</v>
      </c>
      <c r="W58" t="str">
        <f t="shared" si="29"/>
        <v>51 Skilled agricultural and related trades</v>
      </c>
      <c r="X58" s="173">
        <f t="shared" ref="X58:AB58" si="60">X21/X$35*100</f>
        <v>0.22511450414520184</v>
      </c>
      <c r="Y58" s="173">
        <f t="shared" si="60"/>
        <v>0.2379741373861862</v>
      </c>
      <c r="Z58" s="173">
        <f t="shared" si="60"/>
        <v>0.2897603052229184</v>
      </c>
      <c r="AA58" s="173">
        <f t="shared" si="60"/>
        <v>0.30551290633369022</v>
      </c>
      <c r="AB58" s="173">
        <f t="shared" si="60"/>
        <v>0.37083177340262152</v>
      </c>
      <c r="AD58" s="68">
        <f t="shared" si="31"/>
        <v>43.404414943810032</v>
      </c>
      <c r="AE58" s="69">
        <f t="shared" si="32"/>
        <v>85.76693734383791</v>
      </c>
      <c r="AF58" s="69">
        <f t="shared" si="33"/>
        <v>129.17135228764792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3.8593356353046087</v>
      </c>
      <c r="C59" s="173">
        <f t="shared" si="52"/>
        <v>3.6006758146100779</v>
      </c>
      <c r="D59" s="173">
        <f t="shared" si="52"/>
        <v>3.2412370842492653</v>
      </c>
      <c r="E59" s="173">
        <f t="shared" si="52"/>
        <v>3.113188986102672</v>
      </c>
      <c r="F59" s="173">
        <f t="shared" si="52"/>
        <v>2.8572044166527926</v>
      </c>
      <c r="H59" s="68">
        <f t="shared" si="21"/>
        <v>-2.6495957519010198</v>
      </c>
      <c r="I59" s="69">
        <f t="shared" si="22"/>
        <v>38.330096576109604</v>
      </c>
      <c r="J59" s="69">
        <f t="shared" si="23"/>
        <v>35.680500824208586</v>
      </c>
      <c r="L59" t="str">
        <f t="shared" si="24"/>
        <v>52 Skilled metal, electrical and electronic trades</v>
      </c>
      <c r="M59" s="173">
        <f t="shared" ref="M59:Q59" si="61">M22/M$35*100</f>
        <v>7.2979741268235117</v>
      </c>
      <c r="N59" s="173">
        <f t="shared" si="61"/>
        <v>6.8244490583252686</v>
      </c>
      <c r="O59" s="173">
        <f t="shared" si="61"/>
        <v>6.2437290493098807</v>
      </c>
      <c r="P59" s="173">
        <f t="shared" si="61"/>
        <v>5.809560911685824</v>
      </c>
      <c r="Q59" s="173">
        <f t="shared" si="61"/>
        <v>5.2133006265710602</v>
      </c>
      <c r="S59" s="68">
        <f t="shared" si="26"/>
        <v>-9.1148606986592977</v>
      </c>
      <c r="T59" s="69">
        <f t="shared" si="27"/>
        <v>35.399149310389618</v>
      </c>
      <c r="U59" s="69">
        <f t="shared" si="28"/>
        <v>26.284288611730318</v>
      </c>
      <c r="W59" t="str">
        <f t="shared" si="29"/>
        <v>52 Skilled metal, electrical and electronic trades</v>
      </c>
      <c r="X59" s="173">
        <f t="shared" ref="X59:AB59" si="62">X22/X$35*100</f>
        <v>0.14213663030501009</v>
      </c>
      <c r="Y59" s="173">
        <f t="shared" si="62"/>
        <v>0.23005342489205716</v>
      </c>
      <c r="Z59" s="173">
        <f t="shared" si="62"/>
        <v>0.17831882434830987</v>
      </c>
      <c r="AA59" s="173">
        <f t="shared" si="62"/>
        <v>0.38908207605932038</v>
      </c>
      <c r="AB59" s="173">
        <f t="shared" si="62"/>
        <v>0.52242285207570915</v>
      </c>
      <c r="AD59" s="68">
        <f t="shared" si="31"/>
        <v>228.28379707859528</v>
      </c>
      <c r="AE59" s="69">
        <f t="shared" si="32"/>
        <v>143.02087133227272</v>
      </c>
      <c r="AF59" s="69">
        <f t="shared" si="33"/>
        <v>371.30466841086803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3.5010628867663423</v>
      </c>
      <c r="C60" s="173">
        <f t="shared" si="52"/>
        <v>3.5655946043687972</v>
      </c>
      <c r="D60" s="173">
        <f t="shared" si="52"/>
        <v>2.905951367943266</v>
      </c>
      <c r="E60" s="173">
        <f t="shared" si="52"/>
        <v>3.0802127709757832</v>
      </c>
      <c r="F60" s="173">
        <f t="shared" si="52"/>
        <v>2.9519362486957892</v>
      </c>
      <c r="H60" s="68">
        <f t="shared" si="21"/>
        <v>12.182697264981703</v>
      </c>
      <c r="I60" s="69">
        <f t="shared" si="22"/>
        <v>46.770652681209349</v>
      </c>
      <c r="J60" s="69">
        <f t="shared" si="23"/>
        <v>58.953349946191061</v>
      </c>
      <c r="L60" t="str">
        <f t="shared" si="24"/>
        <v>53 Skilled construction and building trades</v>
      </c>
      <c r="M60" s="173">
        <f t="shared" ref="M60:Q60" si="63">M23/M$35*100</f>
        <v>6.6438357389098188</v>
      </c>
      <c r="N60" s="173">
        <f t="shared" si="63"/>
        <v>6.8600310630190826</v>
      </c>
      <c r="O60" s="173">
        <f t="shared" si="63"/>
        <v>5.6141060608447191</v>
      </c>
      <c r="P60" s="173">
        <f t="shared" si="63"/>
        <v>5.9762868616081679</v>
      </c>
      <c r="Q60" s="173">
        <f t="shared" si="63"/>
        <v>5.7537576469977552</v>
      </c>
      <c r="S60" s="68">
        <f t="shared" si="26"/>
        <v>11.556558587953322</v>
      </c>
      <c r="T60" s="69">
        <f t="shared" si="27"/>
        <v>46.33732531704802</v>
      </c>
      <c r="U60" s="69">
        <f t="shared" si="28"/>
        <v>57.893883905001346</v>
      </c>
      <c r="W60" t="str">
        <f t="shared" si="29"/>
        <v>53 Skilled construction and building trades</v>
      </c>
      <c r="X60" s="173">
        <f t="shared" ref="X60:AB60" si="64">X23/X$35*100</f>
        <v>0.1036972876372565</v>
      </c>
      <c r="Y60" s="173">
        <f t="shared" si="64"/>
        <v>0.12109015273652522</v>
      </c>
      <c r="Z60" s="173">
        <f t="shared" si="64"/>
        <v>0.143294029955399</v>
      </c>
      <c r="AA60" s="173">
        <f t="shared" si="64"/>
        <v>0.15434955179730708</v>
      </c>
      <c r="AB60" s="173">
        <f t="shared" si="64"/>
        <v>0.17546179045626545</v>
      </c>
      <c r="AD60" s="68">
        <f t="shared" si="31"/>
        <v>37.207842151375786</v>
      </c>
      <c r="AE60" s="69">
        <f t="shared" si="32"/>
        <v>64.089627645099029</v>
      </c>
      <c r="AF60" s="69">
        <f t="shared" si="33"/>
        <v>101.2974697964748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1.8369355235310234</v>
      </c>
      <c r="C61" s="173">
        <f t="shared" si="52"/>
        <v>1.6645895453728754</v>
      </c>
      <c r="D61" s="173">
        <f t="shared" si="52"/>
        <v>1.6320365664912833</v>
      </c>
      <c r="E61" s="173">
        <f t="shared" si="52"/>
        <v>1.59749423280937</v>
      </c>
      <c r="F61" s="173">
        <f t="shared" si="52"/>
        <v>1.4664194683244687</v>
      </c>
      <c r="H61" s="68">
        <f t="shared" si="21"/>
        <v>-0.77169375570554899</v>
      </c>
      <c r="I61" s="69">
        <f t="shared" si="22"/>
        <v>45.062064033942562</v>
      </c>
      <c r="J61" s="69">
        <f t="shared" si="23"/>
        <v>44.290370278237013</v>
      </c>
      <c r="L61" t="str">
        <f t="shared" si="24"/>
        <v>54 Textiles, printing and other skilled trades</v>
      </c>
      <c r="M61" s="173">
        <f t="shared" ref="M61:Q61" si="65">M24/M$35*100</f>
        <v>2.1017309174049075</v>
      </c>
      <c r="N61" s="173">
        <f t="shared" si="65"/>
        <v>1.9105427935846853</v>
      </c>
      <c r="O61" s="173">
        <f t="shared" si="65"/>
        <v>1.7400113399557906</v>
      </c>
      <c r="P61" s="173">
        <f t="shared" si="65"/>
        <v>1.672703629570409</v>
      </c>
      <c r="Q61" s="173">
        <f t="shared" si="65"/>
        <v>1.5076228749762854</v>
      </c>
      <c r="S61" s="68">
        <f t="shared" si="26"/>
        <v>-5.6884688269821071</v>
      </c>
      <c r="T61" s="69">
        <f t="shared" si="27"/>
        <v>30.967277202214905</v>
      </c>
      <c r="U61" s="69">
        <f t="shared" si="28"/>
        <v>25.278808375232799</v>
      </c>
      <c r="W61" t="str">
        <f t="shared" si="29"/>
        <v>54 Textiles, printing and other skilled trades</v>
      </c>
      <c r="X61" s="173">
        <f t="shared" ref="X61:AB61" si="66">X24/X$35*100</f>
        <v>1.5506893313057717</v>
      </c>
      <c r="Y61" s="173">
        <f t="shared" si="66"/>
        <v>1.4074326479816628</v>
      </c>
      <c r="Z61" s="173">
        <f t="shared" si="66"/>
        <v>1.5218887595690285</v>
      </c>
      <c r="AA61" s="173">
        <f t="shared" si="66"/>
        <v>1.52151122932493</v>
      </c>
      <c r="AB61" s="173">
        <f t="shared" si="66"/>
        <v>1.4255888121553915</v>
      </c>
      <c r="AD61" s="68">
        <f t="shared" si="31"/>
        <v>4.9629053587982659</v>
      </c>
      <c r="AE61" s="69">
        <f t="shared" si="32"/>
        <v>61.501285050281766</v>
      </c>
      <c r="AF61" s="69">
        <f t="shared" si="33"/>
        <v>66.464190409080032</v>
      </c>
    </row>
    <row r="62" spans="1:32" x14ac:dyDescent="0.2">
      <c r="A62" t="str">
        <f t="shared" si="19"/>
        <v>61 Caring personal service occupations</v>
      </c>
      <c r="B62" s="173">
        <f t="shared" si="52"/>
        <v>8.0381217421879452</v>
      </c>
      <c r="C62" s="173">
        <f t="shared" si="52"/>
        <v>7.4663582747886492</v>
      </c>
      <c r="D62" s="173">
        <f t="shared" si="52"/>
        <v>7.2366988879808813</v>
      </c>
      <c r="E62" s="173">
        <f t="shared" si="52"/>
        <v>7.6587517346655201</v>
      </c>
      <c r="F62" s="173">
        <f t="shared" si="52"/>
        <v>8.0763778816956684</v>
      </c>
      <c r="H62" s="68">
        <f t="shared" si="21"/>
        <v>23.24899141341951</v>
      </c>
      <c r="I62" s="69">
        <f t="shared" si="22"/>
        <v>63.912670288210307</v>
      </c>
      <c r="J62" s="69">
        <f t="shared" si="23"/>
        <v>87.161661701629811</v>
      </c>
      <c r="L62" t="str">
        <f t="shared" si="24"/>
        <v>61 Caring personal service occupations</v>
      </c>
      <c r="M62" s="173">
        <f t="shared" ref="M62:Q62" si="67">M25/M$35*100</f>
        <v>1.579134129498043</v>
      </c>
      <c r="N62" s="173">
        <f t="shared" si="67"/>
        <v>1.4377535623573159</v>
      </c>
      <c r="O62" s="173">
        <f t="shared" si="67"/>
        <v>1.4638414220416347</v>
      </c>
      <c r="P62" s="173">
        <f t="shared" si="67"/>
        <v>1.7816845813975215</v>
      </c>
      <c r="Q62" s="173">
        <f t="shared" si="67"/>
        <v>2.0649127510748149</v>
      </c>
      <c r="S62" s="68">
        <f t="shared" si="26"/>
        <v>53.543639310349846</v>
      </c>
      <c r="T62" s="69">
        <f t="shared" si="27"/>
        <v>58.589629937638087</v>
      </c>
      <c r="U62" s="69">
        <f t="shared" si="28"/>
        <v>112.13326924798794</v>
      </c>
      <c r="W62" t="str">
        <f t="shared" si="29"/>
        <v>61 Caring personal service occupations</v>
      </c>
      <c r="X62" s="173">
        <f t="shared" ref="X62:AB62" si="68">X25/X$35*100</f>
        <v>15.020345196736178</v>
      </c>
      <c r="Y62" s="173">
        <f t="shared" si="68"/>
        <v>13.769577665946226</v>
      </c>
      <c r="Z62" s="173">
        <f t="shared" si="68"/>
        <v>13.125737310061695</v>
      </c>
      <c r="AA62" s="173">
        <f t="shared" si="68"/>
        <v>13.59627062481035</v>
      </c>
      <c r="AB62" s="173">
        <f t="shared" si="68"/>
        <v>14.033459729197292</v>
      </c>
      <c r="AD62" s="68">
        <f t="shared" si="31"/>
        <v>19.80240012367506</v>
      </c>
      <c r="AE62" s="69">
        <f t="shared" si="32"/>
        <v>64.518267176798005</v>
      </c>
      <c r="AF62" s="69">
        <f t="shared" si="33"/>
        <v>84.320667300473048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2.0778620689274492</v>
      </c>
      <c r="C63" s="173">
        <f t="shared" si="52"/>
        <v>2.1524931175653492</v>
      </c>
      <c r="D63" s="173">
        <f t="shared" si="52"/>
        <v>1.938265626373431</v>
      </c>
      <c r="E63" s="173">
        <f t="shared" si="52"/>
        <v>2.031026829030762</v>
      </c>
      <c r="F63" s="173">
        <f t="shared" si="52"/>
        <v>2.1080148885296515</v>
      </c>
      <c r="H63" s="68">
        <f t="shared" si="21"/>
        <v>20.106808126816116</v>
      </c>
      <c r="I63" s="69">
        <f t="shared" si="22"/>
        <v>57.280387928611752</v>
      </c>
      <c r="J63" s="69">
        <f t="shared" si="23"/>
        <v>77.387196055427879</v>
      </c>
      <c r="L63" t="str">
        <f t="shared" si="24"/>
        <v>62 Leisure, travel and related personal service occupations</v>
      </c>
      <c r="M63" s="173">
        <f t="shared" ref="M63:Q63" si="69">M26/M$35*100</f>
        <v>1.1216472001972497</v>
      </c>
      <c r="N63" s="173">
        <f t="shared" si="69"/>
        <v>1.2357341686008776</v>
      </c>
      <c r="O63" s="173">
        <f t="shared" si="69"/>
        <v>1.2463300362061231</v>
      </c>
      <c r="P63" s="173">
        <f t="shared" si="69"/>
        <v>1.2972564396009367</v>
      </c>
      <c r="Q63" s="173">
        <f t="shared" si="69"/>
        <v>1.396313989499165</v>
      </c>
      <c r="S63" s="68">
        <f t="shared" si="26"/>
        <v>21.947860082213516</v>
      </c>
      <c r="T63" s="69">
        <f t="shared" si="27"/>
        <v>48.695680264173234</v>
      </c>
      <c r="U63" s="69">
        <f t="shared" si="28"/>
        <v>70.643540346386743</v>
      </c>
      <c r="W63" t="str">
        <f t="shared" si="29"/>
        <v>62 Leisure, travel and related personal service occupations</v>
      </c>
      <c r="X63" s="173">
        <f t="shared" ref="X63:AB63" si="70">X26/X$35*100</f>
        <v>3.1115389056686324</v>
      </c>
      <c r="Y63" s="173">
        <f t="shared" si="70"/>
        <v>3.1110122210345854</v>
      </c>
      <c r="Z63" s="173">
        <f t="shared" si="70"/>
        <v>2.6441266839420012</v>
      </c>
      <c r="AA63" s="173">
        <f t="shared" si="70"/>
        <v>2.7723448086706388</v>
      </c>
      <c r="AB63" s="173">
        <f t="shared" si="70"/>
        <v>2.8132773186266595</v>
      </c>
      <c r="AD63" s="68">
        <f t="shared" si="31"/>
        <v>19.221549025752203</v>
      </c>
      <c r="AE63" s="69">
        <f t="shared" si="32"/>
        <v>61.408294567875387</v>
      </c>
      <c r="AF63" s="69">
        <f t="shared" si="33"/>
        <v>80.629843593627598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9.6970903441964587E-2</v>
      </c>
      <c r="C64" s="173">
        <f t="shared" si="52"/>
        <v>8.1586018311223502E-2</v>
      </c>
      <c r="D64" s="173">
        <f t="shared" si="52"/>
        <v>0.10365943087547659</v>
      </c>
      <c r="E64" s="173">
        <f t="shared" si="52"/>
        <v>8.211255436945436E-2</v>
      </c>
      <c r="F64" s="173">
        <f t="shared" si="52"/>
        <v>7.9604704760164333E-2</v>
      </c>
      <c r="H64" s="68">
        <f t="shared" si="21"/>
        <v>-15.191933594583586</v>
      </c>
      <c r="I64" s="69">
        <f t="shared" si="22"/>
        <v>40.556060075425471</v>
      </c>
      <c r="J64" s="69">
        <f t="shared" si="23"/>
        <v>25.364126480841882</v>
      </c>
      <c r="L64" t="str">
        <f t="shared" si="24"/>
        <v>63 Community and civil enforcement occupations</v>
      </c>
      <c r="M64" s="173">
        <f t="shared" ref="M64:Q64" si="71">M27/M$35*100</f>
        <v>0.14253256075216034</v>
      </c>
      <c r="N64" s="173">
        <f t="shared" si="71"/>
        <v>0.1012085792823384</v>
      </c>
      <c r="O64" s="173">
        <f t="shared" si="71"/>
        <v>0.15587575903350295</v>
      </c>
      <c r="P64" s="173">
        <f t="shared" si="71"/>
        <v>9.8013417591985494E-2</v>
      </c>
      <c r="Q64" s="173">
        <f t="shared" si="71"/>
        <v>0.10175981399780268</v>
      </c>
      <c r="S64" s="68">
        <f t="shared" si="26"/>
        <v>-28.940543846378088</v>
      </c>
      <c r="T64" s="69">
        <f t="shared" si="27"/>
        <v>27.79665507921661</v>
      </c>
      <c r="U64" s="69">
        <f t="shared" si="28"/>
        <v>-1.1438887671614757</v>
      </c>
      <c r="W64" t="str">
        <f t="shared" si="29"/>
        <v>63 Community and civil enforcement occupations</v>
      </c>
      <c r="X64" s="173">
        <f t="shared" ref="X64:AB64" si="72">X27/X$35*100</f>
        <v>4.7718343849757337E-2</v>
      </c>
      <c r="Y64" s="173">
        <f t="shared" si="72"/>
        <v>6.1069611494525687E-2</v>
      </c>
      <c r="Z64" s="173">
        <f t="shared" si="72"/>
        <v>5.0392229217213508E-2</v>
      </c>
      <c r="AA64" s="173">
        <f t="shared" si="72"/>
        <v>6.6048134261392638E-2</v>
      </c>
      <c r="AB64" s="173">
        <f t="shared" si="72"/>
        <v>5.7650023796171054E-2</v>
      </c>
      <c r="AD64" s="68">
        <f t="shared" si="31"/>
        <v>28.191843919303842</v>
      </c>
      <c r="AE64" s="69">
        <f t="shared" si="32"/>
        <v>80.818397680992391</v>
      </c>
      <c r="AF64" s="69">
        <f t="shared" si="33"/>
        <v>109.01024160029624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7.0686389956581621</v>
      </c>
      <c r="C65" s="173">
        <f t="shared" si="73"/>
        <v>6.2087506099042908</v>
      </c>
      <c r="D65" s="173">
        <f t="shared" si="73"/>
        <v>6.2680548209204785</v>
      </c>
      <c r="E65" s="173">
        <f t="shared" si="73"/>
        <v>5.6589802172163965</v>
      </c>
      <c r="F65" s="173">
        <f t="shared" si="73"/>
        <v>5.0628114358417484</v>
      </c>
      <c r="H65" s="68">
        <f t="shared" si="21"/>
        <v>-10.799721175855229</v>
      </c>
      <c r="I65" s="69">
        <f t="shared" si="22"/>
        <v>43.317034063063176</v>
      </c>
      <c r="J65" s="69">
        <f t="shared" si="23"/>
        <v>32.51731288720795</v>
      </c>
      <c r="L65" t="str">
        <f t="shared" si="24"/>
        <v>71 Sales occupations</v>
      </c>
      <c r="M65" s="173">
        <f t="shared" ref="M65:Q65" si="74">M28/M$35*100</f>
        <v>5.1130842598878106</v>
      </c>
      <c r="N65" s="173">
        <f t="shared" si="74"/>
        <v>4.697316035343194</v>
      </c>
      <c r="O65" s="173">
        <f t="shared" si="74"/>
        <v>4.808561303525491</v>
      </c>
      <c r="P65" s="173">
        <f t="shared" si="74"/>
        <v>4.4169751374116561</v>
      </c>
      <c r="Q65" s="173">
        <f t="shared" si="74"/>
        <v>4.1582664782741121</v>
      </c>
      <c r="S65" s="68">
        <f t="shared" si="26"/>
        <v>-5.871461375184289</v>
      </c>
      <c r="T65" s="69">
        <f t="shared" si="27"/>
        <v>31.964509886606184</v>
      </c>
      <c r="U65" s="69">
        <f t="shared" si="28"/>
        <v>26.093048511421895</v>
      </c>
      <c r="W65" t="str">
        <f t="shared" si="29"/>
        <v>71 Sales occupations</v>
      </c>
      <c r="X65" s="173">
        <f t="shared" ref="X65:AB65" si="75">X28/X$35*100</f>
        <v>9.1826111785313067</v>
      </c>
      <c r="Y65" s="173">
        <f t="shared" si="75"/>
        <v>7.7890339711926178</v>
      </c>
      <c r="Z65" s="173">
        <f t="shared" si="75"/>
        <v>7.7569212014657882</v>
      </c>
      <c r="AA65" s="173">
        <f t="shared" si="75"/>
        <v>6.9137606086393228</v>
      </c>
      <c r="AB65" s="173">
        <f t="shared" si="75"/>
        <v>5.9591733426135116</v>
      </c>
      <c r="AD65" s="68">
        <f t="shared" si="31"/>
        <v>-13.916262750832503</v>
      </c>
      <c r="AE65" s="69">
        <f t="shared" si="32"/>
        <v>50.496163209632826</v>
      </c>
      <c r="AF65" s="69">
        <f t="shared" si="33"/>
        <v>36.579900458800317</v>
      </c>
    </row>
    <row r="66" spans="1:32" x14ac:dyDescent="0.2">
      <c r="A66" t="str">
        <f t="shared" si="19"/>
        <v>72 Customer service occupations</v>
      </c>
      <c r="B66" s="173">
        <f t="shared" si="73"/>
        <v>1.5695583825124579</v>
      </c>
      <c r="C66" s="173">
        <f t="shared" si="73"/>
        <v>1.6042246992000126</v>
      </c>
      <c r="D66" s="173">
        <f t="shared" si="73"/>
        <v>1.6791406943392311</v>
      </c>
      <c r="E66" s="173">
        <f t="shared" si="73"/>
        <v>2.0777299269684546</v>
      </c>
      <c r="F66" s="173">
        <f t="shared" si="73"/>
        <v>2.225587207180324</v>
      </c>
      <c r="H66" s="68">
        <f t="shared" si="21"/>
        <v>46.374281069457339</v>
      </c>
      <c r="I66" s="69">
        <f t="shared" si="22"/>
        <v>61.088003098700675</v>
      </c>
      <c r="J66" s="69">
        <f t="shared" si="23"/>
        <v>107.46228416815802</v>
      </c>
      <c r="L66" t="str">
        <f t="shared" si="24"/>
        <v>72 Customer service occupations</v>
      </c>
      <c r="M66" s="173">
        <f t="shared" ref="M66:Q66" si="76">M29/M$35*100</f>
        <v>1.1564211766561068</v>
      </c>
      <c r="N66" s="173">
        <f t="shared" si="76"/>
        <v>0.99385412516037175</v>
      </c>
      <c r="O66" s="173">
        <f t="shared" si="76"/>
        <v>1.2059549426838128</v>
      </c>
      <c r="P66" s="173">
        <f t="shared" si="76"/>
        <v>1.5981844241438632</v>
      </c>
      <c r="Q66" s="173">
        <f t="shared" si="76"/>
        <v>1.7943250197416958</v>
      </c>
      <c r="S66" s="68">
        <f t="shared" si="26"/>
        <v>61.954935397864205</v>
      </c>
      <c r="T66" s="69">
        <f t="shared" si="27"/>
        <v>48.950247760570292</v>
      </c>
      <c r="U66" s="69">
        <f t="shared" si="28"/>
        <v>110.9051831584345</v>
      </c>
      <c r="W66" t="str">
        <f t="shared" si="29"/>
        <v>72 Customer service occupations</v>
      </c>
      <c r="X66" s="173">
        <f t="shared" ref="X66:AB66" si="77">X29/X$35*100</f>
        <v>2.0161634020064358</v>
      </c>
      <c r="Y66" s="173">
        <f t="shared" si="77"/>
        <v>2.2423988409123181</v>
      </c>
      <c r="Z66" s="173">
        <f t="shared" si="77"/>
        <v>2.1618494895453098</v>
      </c>
      <c r="AA66" s="173">
        <f t="shared" si="77"/>
        <v>2.5622080531239022</v>
      </c>
      <c r="AB66" s="173">
        <f t="shared" si="77"/>
        <v>2.6529479407922345</v>
      </c>
      <c r="AD66" s="68">
        <f t="shared" si="31"/>
        <v>37.507931035592136</v>
      </c>
      <c r="AE66" s="69">
        <f t="shared" si="32"/>
        <v>67.995131976919751</v>
      </c>
      <c r="AF66" s="69">
        <f t="shared" si="33"/>
        <v>105.50306301251189</v>
      </c>
    </row>
    <row r="67" spans="1:32" x14ac:dyDescent="0.2">
      <c r="A67" t="str">
        <f t="shared" si="19"/>
        <v>81 Process, plant and machine operatives</v>
      </c>
      <c r="B67" s="173">
        <f t="shared" si="73"/>
        <v>2.204177165822419</v>
      </c>
      <c r="C67" s="173">
        <f t="shared" si="73"/>
        <v>2.0391135162669878</v>
      </c>
      <c r="D67" s="173">
        <f t="shared" si="73"/>
        <v>1.8011611379167933</v>
      </c>
      <c r="E67" s="173">
        <f t="shared" si="73"/>
        <v>2.1222325073588135</v>
      </c>
      <c r="F67" s="173">
        <f t="shared" si="73"/>
        <v>2.0059104648209263</v>
      </c>
      <c r="H67" s="68">
        <f t="shared" si="21"/>
        <v>22.988986240098786</v>
      </c>
      <c r="I67" s="69">
        <f t="shared" si="22"/>
        <v>46.265209850356776</v>
      </c>
      <c r="J67" s="69">
        <f t="shared" si="23"/>
        <v>69.254196090455565</v>
      </c>
      <c r="L67" t="str">
        <f t="shared" si="24"/>
        <v>81 Process, plant and machine operatives</v>
      </c>
      <c r="M67" s="173">
        <f t="shared" ref="M67:Q67" si="78">M30/M$35*100</f>
        <v>3.3742598775862858</v>
      </c>
      <c r="N67" s="173">
        <f t="shared" si="78"/>
        <v>3.1136224601590961</v>
      </c>
      <c r="O67" s="173">
        <f t="shared" si="78"/>
        <v>2.7840395571634673</v>
      </c>
      <c r="P67" s="173">
        <f t="shared" si="78"/>
        <v>3.2169370197596705</v>
      </c>
      <c r="Q67" s="173">
        <f t="shared" si="78"/>
        <v>2.9751605463061348</v>
      </c>
      <c r="S67" s="68">
        <f t="shared" si="26"/>
        <v>16.321276822920378</v>
      </c>
      <c r="T67" s="69">
        <f t="shared" si="27"/>
        <v>41.126147521135543</v>
      </c>
      <c r="U67" s="69">
        <f t="shared" si="28"/>
        <v>57.447424344055918</v>
      </c>
      <c r="W67" t="str">
        <f t="shared" si="29"/>
        <v>81 Process, plant and machine operatives</v>
      </c>
      <c r="X67" s="173">
        <f t="shared" ref="X67:AB67" si="79">X30/X$35*100</f>
        <v>0.93930727540986714</v>
      </c>
      <c r="Y67" s="173">
        <f t="shared" si="79"/>
        <v>0.91565859855659826</v>
      </c>
      <c r="Z67" s="173">
        <f t="shared" si="79"/>
        <v>0.79850191597531872</v>
      </c>
      <c r="AA67" s="173">
        <f t="shared" si="79"/>
        <v>1.0162678225937996</v>
      </c>
      <c r="AB67" s="173">
        <f t="shared" si="79"/>
        <v>1.0454287951037957</v>
      </c>
      <c r="AD67" s="68">
        <f t="shared" si="31"/>
        <v>46.704342707868975</v>
      </c>
      <c r="AE67" s="69">
        <f t="shared" si="32"/>
        <v>64.54355514440627</v>
      </c>
      <c r="AF67" s="69">
        <f t="shared" si="33"/>
        <v>111.24789785227524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3.1250469934358343</v>
      </c>
      <c r="C68" s="173">
        <f t="shared" si="73"/>
        <v>3.1824773612103541</v>
      </c>
      <c r="D68" s="173">
        <f t="shared" si="73"/>
        <v>2.8725704369134442</v>
      </c>
      <c r="E68" s="173">
        <f t="shared" si="73"/>
        <v>2.9793947775502048</v>
      </c>
      <c r="F68" s="173">
        <f t="shared" si="73"/>
        <v>2.8862321678415803</v>
      </c>
      <c r="H68" s="68">
        <f t="shared" si="21"/>
        <v>10.960350976235288</v>
      </c>
      <c r="I68" s="69">
        <f t="shared" si="22"/>
        <v>57.400747439428791</v>
      </c>
      <c r="J68" s="69">
        <f t="shared" si="23"/>
        <v>68.361098415664074</v>
      </c>
      <c r="L68" t="str">
        <f t="shared" si="24"/>
        <v>82 Transport and mobile machine drivers and operatives</v>
      </c>
      <c r="M68" s="173">
        <f t="shared" ref="M68:Q68" si="80">M31/M$35*100</f>
        <v>5.5598693491733924</v>
      </c>
      <c r="N68" s="173">
        <f t="shared" si="80"/>
        <v>5.7279453550237935</v>
      </c>
      <c r="O68" s="173">
        <f t="shared" si="80"/>
        <v>5.2309205951904314</v>
      </c>
      <c r="P68" s="173">
        <f t="shared" si="80"/>
        <v>5.3051301913977671</v>
      </c>
      <c r="Q68" s="173">
        <f t="shared" si="80"/>
        <v>5.1093162443115565</v>
      </c>
      <c r="S68" s="68">
        <f t="shared" si="26"/>
        <v>6.3184932271306362</v>
      </c>
      <c r="T68" s="69">
        <f t="shared" si="27"/>
        <v>54.460627225343316</v>
      </c>
      <c r="U68" s="69">
        <f t="shared" si="28"/>
        <v>60.779120452473954</v>
      </c>
      <c r="W68" t="str">
        <f t="shared" si="29"/>
        <v>82 Transport and mobile machine drivers and operatives</v>
      </c>
      <c r="X68" s="173">
        <f t="shared" ref="X68:AB68" si="81">X31/X$35*100</f>
        <v>0.49298222116587515</v>
      </c>
      <c r="Y68" s="173">
        <f t="shared" si="81"/>
        <v>0.52105834578032173</v>
      </c>
      <c r="Z68" s="173">
        <f t="shared" si="81"/>
        <v>0.46675758309585297</v>
      </c>
      <c r="AA68" s="173">
        <f t="shared" si="81"/>
        <v>0.62973676053741479</v>
      </c>
      <c r="AB68" s="173">
        <f t="shared" si="81"/>
        <v>0.68325942997234757</v>
      </c>
      <c r="AD68" s="68">
        <f t="shared" si="31"/>
        <v>64.02827827587457</v>
      </c>
      <c r="AE68" s="69">
        <f t="shared" si="32"/>
        <v>91.013601216213303</v>
      </c>
      <c r="AF68" s="69">
        <f t="shared" si="33"/>
        <v>155.0418794920879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1.6031111469999688</v>
      </c>
      <c r="C69" s="173">
        <f t="shared" si="73"/>
        <v>1.3574483836402658</v>
      </c>
      <c r="D69" s="173">
        <f t="shared" si="73"/>
        <v>1.2293884875390748</v>
      </c>
      <c r="E69" s="173">
        <f t="shared" si="73"/>
        <v>1.03634464115458</v>
      </c>
      <c r="F69" s="173">
        <f t="shared" si="73"/>
        <v>0.96178249748840694</v>
      </c>
      <c r="H69" s="68">
        <f t="shared" si="21"/>
        <v>-13.603733923098316</v>
      </c>
      <c r="I69" s="69">
        <f t="shared" si="22"/>
        <v>34.250619811606036</v>
      </c>
      <c r="J69" s="69">
        <f t="shared" si="23"/>
        <v>20.646885888507725</v>
      </c>
      <c r="L69" t="str">
        <f t="shared" si="24"/>
        <v>91 Elementary trades and related occupations</v>
      </c>
      <c r="M69" s="173">
        <f t="shared" ref="M69:Q70" si="82">M32/M$35*100</f>
        <v>2.3163658263886377</v>
      </c>
      <c r="N69" s="173">
        <f t="shared" si="82"/>
        <v>2.0003357212107686</v>
      </c>
      <c r="O69" s="173">
        <f t="shared" si="82"/>
        <v>1.8560626231880495</v>
      </c>
      <c r="P69" s="173">
        <f t="shared" si="82"/>
        <v>1.5402846560413823</v>
      </c>
      <c r="Q69" s="173">
        <f t="shared" si="82"/>
        <v>1.4342376301503579</v>
      </c>
      <c r="S69" s="68">
        <f t="shared" si="26"/>
        <v>-15.889029523630585</v>
      </c>
      <c r="T69" s="69">
        <f t="shared" si="27"/>
        <v>27.776629493947663</v>
      </c>
      <c r="U69" s="69">
        <f t="shared" si="28"/>
        <v>11.887599970317078</v>
      </c>
      <c r="W69" t="str">
        <f t="shared" si="29"/>
        <v>91 Elementary trades and related occupations</v>
      </c>
      <c r="X69" s="173">
        <f t="shared" ref="X69:AB70" si="83">X32/X$35*100</f>
        <v>0.83207645083342474</v>
      </c>
      <c r="Y69" s="173">
        <f t="shared" si="83"/>
        <v>0.68527627652763823</v>
      </c>
      <c r="Z69" s="173">
        <f t="shared" si="83"/>
        <v>0.59010229612769172</v>
      </c>
      <c r="AA69" s="173">
        <f t="shared" si="83"/>
        <v>0.52722108005549884</v>
      </c>
      <c r="AB69" s="173">
        <f t="shared" si="83"/>
        <v>0.4936014744956273</v>
      </c>
      <c r="AD69" s="68">
        <f t="shared" si="31"/>
        <v>-6.2710788341582013</v>
      </c>
      <c r="AE69" s="69">
        <f t="shared" si="32"/>
        <v>55.023222724539202</v>
      </c>
      <c r="AF69" s="69">
        <f t="shared" si="33"/>
        <v>48.752143890380999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9.2568589737555858</v>
      </c>
      <c r="C70" s="173">
        <f t="shared" si="73"/>
        <v>8.6886728948328908</v>
      </c>
      <c r="D70" s="173">
        <f t="shared" si="73"/>
        <v>8.2074021426391788</v>
      </c>
      <c r="E70" s="173">
        <f t="shared" si="73"/>
        <v>8.3008717426587904</v>
      </c>
      <c r="F70" s="173">
        <f t="shared" si="73"/>
        <v>7.643318138558028</v>
      </c>
      <c r="H70" s="68">
        <f t="shared" si="21"/>
        <v>2.8450678451802611</v>
      </c>
      <c r="I70" s="69">
        <f t="shared" si="22"/>
        <v>49.375057859199217</v>
      </c>
      <c r="J70" s="69">
        <f t="shared" si="23"/>
        <v>52.22012570437947</v>
      </c>
      <c r="L70" t="str">
        <f t="shared" si="24"/>
        <v>92 Elementary administration and service occupations</v>
      </c>
      <c r="M70" s="173">
        <f t="shared" si="82"/>
        <v>9.3075763692500022</v>
      </c>
      <c r="N70" s="173">
        <f t="shared" si="82"/>
        <v>8.054354481049204</v>
      </c>
      <c r="O70" s="173">
        <f t="shared" si="82"/>
        <v>8.1927626127649535</v>
      </c>
      <c r="P70" s="173">
        <f t="shared" si="82"/>
        <v>8.6075263084335187</v>
      </c>
      <c r="Q70" s="173">
        <f t="shared" si="82"/>
        <v>7.8310166577575222</v>
      </c>
      <c r="S70" s="68">
        <f t="shared" si="26"/>
        <v>4.0427763416710789</v>
      </c>
      <c r="T70" s="69">
        <f t="shared" si="27"/>
        <v>41.40303153892993</v>
      </c>
      <c r="U70" s="69">
        <f t="shared" si="28"/>
        <v>45.445807880601009</v>
      </c>
      <c r="W70" t="str">
        <f t="shared" si="29"/>
        <v>92 Elementary administration and service occupations</v>
      </c>
      <c r="X70" s="173">
        <f t="shared" si="83"/>
        <v>9.2020330150126206</v>
      </c>
      <c r="Y70" s="173">
        <f t="shared" si="83"/>
        <v>9.351885747001651</v>
      </c>
      <c r="Z70" s="173">
        <f t="shared" si="83"/>
        <v>8.2223362986302373</v>
      </c>
      <c r="AA70" s="173">
        <f t="shared" si="83"/>
        <v>7.991062916325391</v>
      </c>
      <c r="AB70" s="173">
        <f t="shared" si="83"/>
        <v>7.4573176516167017</v>
      </c>
      <c r="AD70" s="68">
        <f t="shared" si="31"/>
        <v>1.6276495638230224</v>
      </c>
      <c r="AE70" s="69">
        <f t="shared" si="32"/>
        <v>57.478273800468912</v>
      </c>
      <c r="AF70" s="69">
        <f t="shared" si="33"/>
        <v>59.105923364291932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10.435129729095459</v>
      </c>
      <c r="I72" s="67">
        <f>IF(D35&gt;0,I35/D35*100,0)</f>
        <v>51.131408381031719</v>
      </c>
      <c r="J72" s="67">
        <f>IF(D35&gt;0,(J35/D35)*100,0)</f>
        <v>61.566538110127226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8.8489279735998139</v>
      </c>
      <c r="T72" s="67">
        <f t="shared" ref="T72" si="85">IF(O35&gt;0,T35/O35*100,0)</f>
        <v>42.276156779338116</v>
      </c>
      <c r="U72" s="67">
        <f t="shared" ref="U72" si="86">IF(O35&gt;0,(U35/O35)*100,0)</f>
        <v>51.125084752937951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12.053254399313236</v>
      </c>
      <c r="AE72" s="67">
        <f t="shared" ref="AE72" si="88">IF(Z35&gt;0,AE35/Z35*100,0)</f>
        <v>60.164875295337715</v>
      </c>
      <c r="AF72" s="67">
        <f t="shared" ref="AF72" si="89">IF(Z35&gt;0,(AF35/Z35)*100,0)</f>
        <v>72.218129694650884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and North Somerset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and North Somerset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and North Somerset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5.3389404208289193</v>
      </c>
      <c r="C82" s="18">
        <f t="shared" ref="B82:E107" si="96">IF(AND(D$6-C$6 &lt;&gt; 0,C8&lt;&gt;0,D8&lt;&gt;0),(EXP(LN(D8/C8)/(D$6-C$6))-1)*100,0)</f>
        <v>2.4807459996249115</v>
      </c>
      <c r="D82" s="18">
        <f t="shared" si="96"/>
        <v>-1.2385711415327516</v>
      </c>
      <c r="E82" s="18">
        <f t="shared" si="96"/>
        <v>0.98093816575375303</v>
      </c>
      <c r="F82" s="18">
        <f t="shared" ref="F82:F107" si="97">IF(AND(F$6-D$6 &lt;&gt; 0,D8&lt;&gt;0,F8&lt;&gt;0),(EXP(LN(F8/D8)/(F$6-D$6))-1)*100,0)</f>
        <v>0.23561414791002377</v>
      </c>
      <c r="H82" s="18">
        <f t="shared" ref="H82:H107" si="98">IF($F$6-$D$6 &lt;&gt; 0,(EXP(LN(1+(H45/100))/($F$6-$D$6))-1)*100,0)</f>
        <v>0.23561414791002377</v>
      </c>
      <c r="I82" s="18">
        <f t="shared" ref="I82:I107" si="99">IF(D8&gt;0,((1+(I8/D8))^(1/($F$6-$D$6))-1)*100,0)</f>
        <v>2.7363431154337592</v>
      </c>
      <c r="J82" s="18">
        <f t="shared" ref="J82:J107" si="100">IF($F$6-$D$6 &lt;&gt; 0,(EXP(LN(1+(J45/100))/($F$6-$D$6))-1)*100,0)</f>
        <v>2.8986850077925785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4.0662853467830162</v>
      </c>
      <c r="N82" s="18">
        <f t="shared" si="102"/>
        <v>0.23791286852516969</v>
      </c>
      <c r="O82" s="18">
        <f t="shared" si="102"/>
        <v>-1.7669875398839796</v>
      </c>
      <c r="P82" s="18">
        <f t="shared" si="102"/>
        <v>0.59465911796283688</v>
      </c>
      <c r="Q82" s="18">
        <f t="shared" ref="Q82:Q107" si="103">IF(AND(Q$6-O$6 &lt;&gt; 0,O8&lt;&gt;0,Q8&lt;&gt;0),(EXP(LN(Q8/O8)/(Q$6-O$6))-1)*100,0)</f>
        <v>-0.19879851274718918</v>
      </c>
      <c r="S82" s="18">
        <f t="shared" ref="S82:S107" si="104">IF($F$6-$D$6 &lt;&gt; 0,(EXP(LN(1+(S45/100))/($F$6-$D$6))-1)*100,0)</f>
        <v>-0.19879851274718918</v>
      </c>
      <c r="T82" s="18">
        <f t="shared" ref="T82:T107" si="105">IF(O8&gt;0,((1+(T8/O8))^(1/($F$6-$D$6))-1)*100,0)</f>
        <v>2.4549969617944978</v>
      </c>
      <c r="U82" s="18">
        <f t="shared" ref="U82:U107" si="106">IF($F$6-$D$6 &lt;&gt; 0,(EXP(LN(1+(U45/100))/($F$6-$D$6))-1)*100,0)</f>
        <v>2.3140378017345364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8.3132439956723481</v>
      </c>
      <c r="Y82" s="18">
        <f t="shared" si="108"/>
        <v>7.2254932681557138</v>
      </c>
      <c r="Z82" s="18">
        <f t="shared" si="108"/>
        <v>-0.22566113789884712</v>
      </c>
      <c r="AA82" s="18">
        <f t="shared" si="108"/>
        <v>1.6549990130636072</v>
      </c>
      <c r="AB82" s="18">
        <f t="shared" ref="AB82:AB107" si="109">IF(AND(AB$6-Z$6 &lt;&gt; 0,Z8&lt;&gt;0,AB8&lt;&gt;0),(EXP(LN(AB8/Z8)/(AB$6-Z$6))-1)*100,0)</f>
        <v>1.0242061764876187</v>
      </c>
      <c r="AD82" s="18">
        <f t="shared" ref="AD82:AD107" si="110">IF($F$6-$D$6 &lt;&gt; 0,(EXP(LN(1+(AD45/100))/($F$6-$D$6))-1)*100,0)</f>
        <v>1.0242061764876187</v>
      </c>
      <c r="AE82" s="18">
        <f t="shared" ref="AE82:AE107" si="111">IF(Z8&gt;0,((1+(AE8/Z8))^(1/($F$6-$D$6))-1)*100,0)</f>
        <v>3.2628907718107447</v>
      </c>
      <c r="AF82" s="18">
        <f t="shared" ref="AF82:AF107" si="112">IF($F$6-$D$6 &lt;&gt; 0,(EXP(LN(1+(AF45/100))/($F$6-$D$6))-1)*100,0)</f>
        <v>3.9338664323952832</v>
      </c>
    </row>
    <row r="83" spans="1:32" x14ac:dyDescent="0.2">
      <c r="A83" t="str">
        <f t="shared" si="95"/>
        <v>12 Other managers and proprietors</v>
      </c>
      <c r="B83" s="18">
        <f t="shared" si="96"/>
        <v>3.1696506291237769</v>
      </c>
      <c r="C83" s="18">
        <f t="shared" si="96"/>
        <v>1.5044189154750365</v>
      </c>
      <c r="D83" s="18">
        <f t="shared" si="96"/>
        <v>4.3872604799360948</v>
      </c>
      <c r="E83" s="18">
        <f t="shared" si="96"/>
        <v>1.3749685211634111</v>
      </c>
      <c r="F83" s="18">
        <f t="shared" si="97"/>
        <v>2.3692814670499329</v>
      </c>
      <c r="H83" s="18">
        <f t="shared" si="98"/>
        <v>2.3692814670499329</v>
      </c>
      <c r="I83" s="18">
        <f t="shared" si="99"/>
        <v>3.6983636499541728</v>
      </c>
      <c r="J83" s="18">
        <f t="shared" si="100"/>
        <v>5.2192472246520571</v>
      </c>
      <c r="L83" t="str">
        <f t="shared" si="101"/>
        <v>12 Other managers and proprietors</v>
      </c>
      <c r="M83" s="18">
        <f t="shared" si="102"/>
        <v>3.1319554138132588</v>
      </c>
      <c r="N83" s="18">
        <f t="shared" si="102"/>
        <v>-3.0482200490897782</v>
      </c>
      <c r="O83" s="18">
        <f t="shared" si="102"/>
        <v>5.0598116703796547</v>
      </c>
      <c r="P83" s="18">
        <f t="shared" si="102"/>
        <v>1.5537183361236329</v>
      </c>
      <c r="Q83" s="18">
        <f t="shared" si="103"/>
        <v>2.7092187134822421</v>
      </c>
      <c r="S83" s="18">
        <f t="shared" si="104"/>
        <v>2.7092187134822421</v>
      </c>
      <c r="T83" s="18">
        <f t="shared" si="105"/>
        <v>3.5100102312519477</v>
      </c>
      <c r="U83" s="18">
        <f t="shared" si="106"/>
        <v>5.3039853856652552</v>
      </c>
      <c r="W83" t="str">
        <f t="shared" si="107"/>
        <v>12 Other managers and proprietors</v>
      </c>
      <c r="X83" s="18">
        <f t="shared" si="108"/>
        <v>3.2297829691778634</v>
      </c>
      <c r="Y83" s="18">
        <f t="shared" si="108"/>
        <v>8.7497083313081703</v>
      </c>
      <c r="Z83" s="18">
        <f t="shared" si="108"/>
        <v>3.4022573034285575</v>
      </c>
      <c r="AA83" s="18">
        <f t="shared" si="108"/>
        <v>1.0947197334079561</v>
      </c>
      <c r="AB83" s="18">
        <f t="shared" si="109"/>
        <v>1.858119724764884</v>
      </c>
      <c r="AD83" s="18">
        <f t="shared" si="110"/>
        <v>1.858119724764884</v>
      </c>
      <c r="AE83" s="18">
        <f t="shared" si="111"/>
        <v>3.9576403021301276</v>
      </c>
      <c r="AF83" s="18">
        <f t="shared" si="112"/>
        <v>5.0973573831134322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4.7671122975593727</v>
      </c>
      <c r="C84" s="18">
        <f t="shared" si="96"/>
        <v>2.0058813833062406</v>
      </c>
      <c r="D84" s="18">
        <f t="shared" si="96"/>
        <v>1.2813197076202654</v>
      </c>
      <c r="E84" s="18">
        <f t="shared" si="96"/>
        <v>1.1298460311805147</v>
      </c>
      <c r="F84" s="18">
        <f t="shared" si="97"/>
        <v>1.1803120687985613</v>
      </c>
      <c r="H84" s="18">
        <f t="shared" si="98"/>
        <v>1.1803120687985613</v>
      </c>
      <c r="I84" s="18">
        <f t="shared" si="99"/>
        <v>2.320442418439872</v>
      </c>
      <c r="J84" s="18">
        <f t="shared" si="100"/>
        <v>3.1965152848397071</v>
      </c>
      <c r="L84" t="str">
        <f t="shared" si="101"/>
        <v>21 Science, research, engineering and technology professionals</v>
      </c>
      <c r="M84" s="18">
        <f t="shared" si="102"/>
        <v>4.7546394593662278</v>
      </c>
      <c r="N84" s="18">
        <f t="shared" si="102"/>
        <v>-2.2075695546899365</v>
      </c>
      <c r="O84" s="18">
        <f t="shared" si="102"/>
        <v>0.56224229773804701</v>
      </c>
      <c r="P84" s="18">
        <f t="shared" si="102"/>
        <v>0.88969873468482952</v>
      </c>
      <c r="Q84" s="18">
        <f t="shared" si="103"/>
        <v>0.78042828438404932</v>
      </c>
      <c r="S84" s="18">
        <f t="shared" si="104"/>
        <v>0.78042828438404932</v>
      </c>
      <c r="T84" s="18">
        <f t="shared" si="105"/>
        <v>2.0016142681308358</v>
      </c>
      <c r="U84" s="18">
        <f t="shared" si="106"/>
        <v>2.6010733214445692</v>
      </c>
      <c r="W84" t="str">
        <f t="shared" si="107"/>
        <v>21 Science, research, engineering and technology professionals</v>
      </c>
      <c r="X84" s="18">
        <f t="shared" si="108"/>
        <v>4.8225646272155753</v>
      </c>
      <c r="Y84" s="18">
        <f t="shared" si="108"/>
        <v>20.707910759519564</v>
      </c>
      <c r="Z84" s="18">
        <f t="shared" si="108"/>
        <v>3.7112406650477547</v>
      </c>
      <c r="AA84" s="18">
        <f t="shared" si="108"/>
        <v>1.8393527914702723</v>
      </c>
      <c r="AB84" s="18">
        <f t="shared" si="109"/>
        <v>2.459531006929061</v>
      </c>
      <c r="AD84" s="18">
        <f t="shared" si="110"/>
        <v>2.459531006929061</v>
      </c>
      <c r="AE84" s="18">
        <f t="shared" si="111"/>
        <v>3.3643291370017536</v>
      </c>
      <c r="AF84" s="18">
        <f t="shared" si="112"/>
        <v>5.0118574973024632</v>
      </c>
    </row>
    <row r="85" spans="1:32" x14ac:dyDescent="0.2">
      <c r="A85" t="str">
        <f t="shared" si="95"/>
        <v>22 Health professionals</v>
      </c>
      <c r="B85" s="18">
        <f t="shared" si="96"/>
        <v>3.2883578847766826</v>
      </c>
      <c r="C85" s="18">
        <f t="shared" si="96"/>
        <v>-0.45606972275813451</v>
      </c>
      <c r="D85" s="18">
        <f t="shared" si="96"/>
        <v>2.2728955868176248</v>
      </c>
      <c r="E85" s="18">
        <f t="shared" si="96"/>
        <v>1.5268023965127497</v>
      </c>
      <c r="F85" s="18">
        <f t="shared" si="97"/>
        <v>1.7748933973851466</v>
      </c>
      <c r="H85" s="18">
        <f t="shared" si="98"/>
        <v>1.7748933973851466</v>
      </c>
      <c r="I85" s="18">
        <f t="shared" si="99"/>
        <v>3.2555037648710705</v>
      </c>
      <c r="J85" s="18">
        <f t="shared" si="100"/>
        <v>4.4409819614082746</v>
      </c>
      <c r="L85" t="str">
        <f t="shared" si="101"/>
        <v>22 Health professionals</v>
      </c>
      <c r="M85" s="18">
        <f t="shared" si="102"/>
        <v>2.2594891225409919</v>
      </c>
      <c r="N85" s="18">
        <f t="shared" si="102"/>
        <v>11.011467254683716</v>
      </c>
      <c r="O85" s="18">
        <f t="shared" si="102"/>
        <v>2.2793190084641202</v>
      </c>
      <c r="P85" s="18">
        <f t="shared" si="102"/>
        <v>1.6134986569230181</v>
      </c>
      <c r="Q85" s="18">
        <f t="shared" si="103"/>
        <v>1.8349557783824189</v>
      </c>
      <c r="S85" s="18">
        <f t="shared" si="104"/>
        <v>1.8349557783824189</v>
      </c>
      <c r="T85" s="18">
        <f t="shared" si="105"/>
        <v>2.5067506899214775</v>
      </c>
      <c r="U85" s="18">
        <f t="shared" si="106"/>
        <v>3.8536438683240082</v>
      </c>
      <c r="W85" t="str">
        <f t="shared" si="107"/>
        <v>22 Health professionals</v>
      </c>
      <c r="X85" s="18">
        <f t="shared" si="108"/>
        <v>3.6582950089566468</v>
      </c>
      <c r="Y85" s="18">
        <f t="shared" si="108"/>
        <v>-4.4413901358587582</v>
      </c>
      <c r="Z85" s="18">
        <f t="shared" si="108"/>
        <v>2.2703018009071263</v>
      </c>
      <c r="AA85" s="18">
        <f t="shared" si="108"/>
        <v>1.4915953182773611</v>
      </c>
      <c r="AB85" s="18">
        <f t="shared" si="109"/>
        <v>1.7505031034729779</v>
      </c>
      <c r="AD85" s="18">
        <f t="shared" si="110"/>
        <v>1.7505031034729779</v>
      </c>
      <c r="AE85" s="18">
        <f t="shared" si="111"/>
        <v>3.537471014539495</v>
      </c>
      <c r="AF85" s="18">
        <f t="shared" si="112"/>
        <v>4.6655843348061721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3.3104424672229404</v>
      </c>
      <c r="C86" s="18">
        <f t="shared" si="96"/>
        <v>0.92025013379153364</v>
      </c>
      <c r="D86" s="18">
        <f t="shared" si="96"/>
        <v>1.1070396835384466</v>
      </c>
      <c r="E86" s="18">
        <f t="shared" si="96"/>
        <v>1.0403922333849236</v>
      </c>
      <c r="F86" s="18">
        <f t="shared" si="97"/>
        <v>1.0626031672858804</v>
      </c>
      <c r="H86" s="18">
        <f t="shared" si="98"/>
        <v>1.0626031672858804</v>
      </c>
      <c r="I86" s="18">
        <f t="shared" si="99"/>
        <v>2.9876626356678315</v>
      </c>
      <c r="J86" s="18">
        <f t="shared" si="100"/>
        <v>3.7096488078770751</v>
      </c>
      <c r="L86" t="str">
        <f t="shared" si="101"/>
        <v>23 Teaching and other educational professionals</v>
      </c>
      <c r="M86" s="18">
        <f t="shared" si="102"/>
        <v>1.9762727973081207</v>
      </c>
      <c r="N86" s="18">
        <f t="shared" si="102"/>
        <v>-5.9454795133992766</v>
      </c>
      <c r="O86" s="18">
        <f t="shared" si="102"/>
        <v>1.8461916328206485</v>
      </c>
      <c r="P86" s="18">
        <f t="shared" si="102"/>
        <v>0.95891590355785539</v>
      </c>
      <c r="Q86" s="18">
        <f t="shared" si="103"/>
        <v>1.2538122625682435</v>
      </c>
      <c r="S86" s="18">
        <f t="shared" si="104"/>
        <v>1.2538122625682435</v>
      </c>
      <c r="T86" s="18">
        <f t="shared" si="105"/>
        <v>2.6216745934287244</v>
      </c>
      <c r="U86" s="18">
        <f t="shared" si="106"/>
        <v>3.5183582900232713</v>
      </c>
      <c r="W86" t="str">
        <f t="shared" si="107"/>
        <v>23 Teaching and other educational professionals</v>
      </c>
      <c r="X86" s="18">
        <f t="shared" si="108"/>
        <v>4.0198662960186038</v>
      </c>
      <c r="Y86" s="18">
        <f t="shared" si="108"/>
        <v>4.3940545878868864</v>
      </c>
      <c r="Z86" s="18">
        <f t="shared" si="108"/>
        <v>0.76279800945406873</v>
      </c>
      <c r="AA86" s="18">
        <f t="shared" si="108"/>
        <v>1.0793637776941534</v>
      </c>
      <c r="AB86" s="18">
        <f t="shared" si="109"/>
        <v>0.97373150313986301</v>
      </c>
      <c r="AD86" s="18">
        <f t="shared" si="110"/>
        <v>0.97373150313986301</v>
      </c>
      <c r="AE86" s="18">
        <f t="shared" si="111"/>
        <v>3.1486382700916415</v>
      </c>
      <c r="AF86" s="18">
        <f t="shared" si="112"/>
        <v>3.7952356052174396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5.068770996261418</v>
      </c>
      <c r="C87" s="18">
        <f t="shared" si="96"/>
        <v>8.3568761286820106</v>
      </c>
      <c r="D87" s="18">
        <f t="shared" si="96"/>
        <v>2.4007769490432818</v>
      </c>
      <c r="E87" s="18">
        <f t="shared" si="96"/>
        <v>1.2238112619408437</v>
      </c>
      <c r="F87" s="18">
        <f t="shared" si="97"/>
        <v>1.6146223484346356</v>
      </c>
      <c r="H87" s="18">
        <f t="shared" si="98"/>
        <v>1.6146223484346356</v>
      </c>
      <c r="I87" s="18">
        <f t="shared" si="99"/>
        <v>2.9730982920583404</v>
      </c>
      <c r="J87" s="18">
        <f t="shared" si="100"/>
        <v>4.0861571080606174</v>
      </c>
      <c r="L87" t="str">
        <f t="shared" si="101"/>
        <v>24 Business, media and public service professionals</v>
      </c>
      <c r="M87" s="18">
        <f t="shared" si="102"/>
        <v>3.6577231214945938</v>
      </c>
      <c r="N87" s="18">
        <f t="shared" si="102"/>
        <v>4.5234271821602556</v>
      </c>
      <c r="O87" s="18">
        <f t="shared" si="102"/>
        <v>2.4756336025596237</v>
      </c>
      <c r="P87" s="18">
        <f t="shared" si="102"/>
        <v>0.97925382910664105</v>
      </c>
      <c r="Q87" s="18">
        <f t="shared" si="103"/>
        <v>1.475603352256849</v>
      </c>
      <c r="S87" s="18">
        <f t="shared" si="104"/>
        <v>1.475603352256849</v>
      </c>
      <c r="T87" s="18">
        <f t="shared" si="105"/>
        <v>2.6604988392880058</v>
      </c>
      <c r="U87" s="18">
        <f t="shared" si="106"/>
        <v>3.7154200960248795</v>
      </c>
      <c r="W87" t="str">
        <f t="shared" si="107"/>
        <v>24 Business, media and public service professionals</v>
      </c>
      <c r="X87" s="18">
        <f t="shared" si="108"/>
        <v>7.2043982559905739</v>
      </c>
      <c r="Y87" s="18">
        <f t="shared" si="108"/>
        <v>13.69153094091442</v>
      </c>
      <c r="Z87" s="18">
        <f t="shared" si="108"/>
        <v>2.3046859753683702</v>
      </c>
      <c r="AA87" s="18">
        <f t="shared" si="108"/>
        <v>1.5316621415827569</v>
      </c>
      <c r="AB87" s="18">
        <f t="shared" si="109"/>
        <v>1.788685559124259</v>
      </c>
      <c r="AD87" s="18">
        <f t="shared" si="110"/>
        <v>1.788685559124259</v>
      </c>
      <c r="AE87" s="18">
        <f t="shared" si="111"/>
        <v>3.3545921651428223</v>
      </c>
      <c r="AF87" s="18">
        <f t="shared" si="112"/>
        <v>4.5350216337252558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5.6719300665751593</v>
      </c>
      <c r="C88" s="18">
        <f t="shared" si="96"/>
        <v>7.8442481113562001</v>
      </c>
      <c r="D88" s="18">
        <f t="shared" si="96"/>
        <v>-2.2518645558242012</v>
      </c>
      <c r="E88" s="18">
        <f t="shared" si="96"/>
        <v>0.72800822362653062</v>
      </c>
      <c r="F88" s="18">
        <f t="shared" si="97"/>
        <v>-0.2752418909425236</v>
      </c>
      <c r="H88" s="18">
        <f t="shared" si="98"/>
        <v>-0.2752418909425236</v>
      </c>
      <c r="I88" s="18">
        <f t="shared" si="99"/>
        <v>2.1868565448235344</v>
      </c>
      <c r="J88" s="18">
        <f t="shared" si="100"/>
        <v>1.9846281830016022</v>
      </c>
      <c r="L88" t="str">
        <f t="shared" si="101"/>
        <v>31 Science, engineering and technology associate professionals</v>
      </c>
      <c r="M88" s="18">
        <f t="shared" si="102"/>
        <v>6.3282354498461091</v>
      </c>
      <c r="N88" s="18">
        <f t="shared" si="102"/>
        <v>2.3739173974037353</v>
      </c>
      <c r="O88" s="18">
        <f t="shared" si="102"/>
        <v>-3.6597594269863309</v>
      </c>
      <c r="P88" s="18">
        <f t="shared" si="102"/>
        <v>0.17486790710383726</v>
      </c>
      <c r="Q88" s="18">
        <f t="shared" si="103"/>
        <v>-1.1200068228630622</v>
      </c>
      <c r="S88" s="18">
        <f t="shared" si="104"/>
        <v>-1.1200068228630622</v>
      </c>
      <c r="T88" s="18">
        <f t="shared" si="105"/>
        <v>1.8268596160526007</v>
      </c>
      <c r="U88" s="18">
        <f t="shared" si="106"/>
        <v>0.97436232209122675</v>
      </c>
      <c r="W88" t="str">
        <f t="shared" si="107"/>
        <v>31 Science, engineering and technology associate professionals</v>
      </c>
      <c r="X88" s="18">
        <f t="shared" si="108"/>
        <v>3.8398639777321719</v>
      </c>
      <c r="Y88" s="18">
        <f t="shared" si="108"/>
        <v>24.048635203150415</v>
      </c>
      <c r="Z88" s="18">
        <f t="shared" si="108"/>
        <v>0.88439772717976428</v>
      </c>
      <c r="AA88" s="18">
        <f t="shared" si="108"/>
        <v>1.7297323307951862</v>
      </c>
      <c r="AB88" s="18">
        <f t="shared" si="109"/>
        <v>1.4471700172441482</v>
      </c>
      <c r="AD88" s="18">
        <f t="shared" si="110"/>
        <v>1.4471700172441482</v>
      </c>
      <c r="AE88" s="18">
        <f t="shared" si="111"/>
        <v>2.9987952031639065</v>
      </c>
      <c r="AF88" s="18">
        <f t="shared" si="112"/>
        <v>3.9894327173973565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2.2021127619260339</v>
      </c>
      <c r="C89" s="18">
        <f t="shared" si="96"/>
        <v>1.3405070346959036</v>
      </c>
      <c r="D89" s="18">
        <f t="shared" si="96"/>
        <v>0.88491445889391507</v>
      </c>
      <c r="E89" s="18">
        <f t="shared" si="96"/>
        <v>1.4000959569112181</v>
      </c>
      <c r="F89" s="18">
        <f t="shared" si="97"/>
        <v>1.2280771369246324</v>
      </c>
      <c r="H89" s="18">
        <f t="shared" si="98"/>
        <v>1.2280771369246324</v>
      </c>
      <c r="I89" s="18">
        <f t="shared" si="99"/>
        <v>3.2754092470771656</v>
      </c>
      <c r="J89" s="18">
        <f t="shared" si="100"/>
        <v>4.0827568267512326</v>
      </c>
      <c r="L89" t="str">
        <f t="shared" si="101"/>
        <v>32 Health and social care associate professionals</v>
      </c>
      <c r="M89" s="18">
        <f t="shared" si="102"/>
        <v>-1.023710455678073</v>
      </c>
      <c r="N89" s="18">
        <f t="shared" si="102"/>
        <v>11.876311267286832</v>
      </c>
      <c r="O89" s="18">
        <f t="shared" si="102"/>
        <v>-0.7776309550372118</v>
      </c>
      <c r="P89" s="18">
        <f t="shared" si="102"/>
        <v>1.1699581941298831</v>
      </c>
      <c r="Q89" s="18">
        <f>IF(AND(Q$6-O$6 &lt;&gt; 0,O15&lt;&gt;0,Q15&lt;&gt;0),(EXP(LN(Q15/O15)/(Q$6-O$6))-1)*100,0)</f>
        <v>0.51655085734243489</v>
      </c>
      <c r="S89" s="18">
        <f t="shared" si="104"/>
        <v>0.51655085734243489</v>
      </c>
      <c r="T89" s="18">
        <f t="shared" si="105"/>
        <v>2.6723331814030526</v>
      </c>
      <c r="U89" s="18">
        <f t="shared" si="106"/>
        <v>3.0335833621642383</v>
      </c>
      <c r="W89" t="str">
        <f t="shared" si="107"/>
        <v>32 Health and social care associate professionals</v>
      </c>
      <c r="X89" s="18">
        <f t="shared" si="108"/>
        <v>3.1417258679297566</v>
      </c>
      <c r="Y89" s="18">
        <f t="shared" si="108"/>
        <v>-1.426190633501756</v>
      </c>
      <c r="Z89" s="18">
        <f t="shared" si="108"/>
        <v>1.3598576422439113</v>
      </c>
      <c r="AA89" s="18">
        <f t="shared" si="108"/>
        <v>1.4609615400419163</v>
      </c>
      <c r="AB89" s="18">
        <f t="shared" si="109"/>
        <v>1.427249040342371</v>
      </c>
      <c r="AD89" s="18">
        <f t="shared" si="110"/>
        <v>1.427249040342371</v>
      </c>
      <c r="AE89" s="18">
        <f t="shared" si="111"/>
        <v>3.4459973991209036</v>
      </c>
      <c r="AF89" s="18">
        <f t="shared" si="112"/>
        <v>4.3687538475792209</v>
      </c>
    </row>
    <row r="90" spans="1:32" x14ac:dyDescent="0.2">
      <c r="A90" t="str">
        <f t="shared" si="95"/>
        <v>33 Protective service occupations</v>
      </c>
      <c r="B90" s="18">
        <f t="shared" si="96"/>
        <v>3.6296852291502812</v>
      </c>
      <c r="C90" s="18">
        <f t="shared" si="96"/>
        <v>6.3072512533544067</v>
      </c>
      <c r="D90" s="18">
        <f t="shared" si="96"/>
        <v>3.2220292996755662</v>
      </c>
      <c r="E90" s="18">
        <f t="shared" si="96"/>
        <v>1.0896443964043989</v>
      </c>
      <c r="F90" s="18">
        <f t="shared" si="97"/>
        <v>1.7954992859254393</v>
      </c>
      <c r="H90" s="18">
        <f t="shared" si="98"/>
        <v>1.7954992859254393</v>
      </c>
      <c r="I90" s="18">
        <f t="shared" si="99"/>
        <v>2.3310563020998432</v>
      </c>
      <c r="J90" s="18">
        <f t="shared" si="100"/>
        <v>3.6770573194688794</v>
      </c>
      <c r="L90" t="str">
        <f t="shared" si="101"/>
        <v>33 Protective service occupations</v>
      </c>
      <c r="M90" s="18">
        <f t="shared" si="102"/>
        <v>2.5579776495082918</v>
      </c>
      <c r="N90" s="18">
        <f t="shared" si="102"/>
        <v>4.6970155552316539</v>
      </c>
      <c r="O90" s="18">
        <f t="shared" si="102"/>
        <v>2.1656924703402858</v>
      </c>
      <c r="P90" s="18">
        <f t="shared" si="102"/>
        <v>0.46144734917064056</v>
      </c>
      <c r="Q90" s="18">
        <f t="shared" si="103"/>
        <v>1.0263466479320638</v>
      </c>
      <c r="S90" s="18">
        <f t="shared" si="104"/>
        <v>1.0263466479320638</v>
      </c>
      <c r="T90" s="18">
        <f t="shared" si="105"/>
        <v>1.8330766158689338</v>
      </c>
      <c r="U90" s="18">
        <f t="shared" si="106"/>
        <v>2.6421767860613565</v>
      </c>
      <c r="W90" t="str">
        <f t="shared" si="107"/>
        <v>33 Protective service occupations</v>
      </c>
      <c r="X90" s="18">
        <f t="shared" si="108"/>
        <v>6.819157155064115</v>
      </c>
      <c r="Y90" s="18">
        <f t="shared" si="108"/>
        <v>10.637897833472776</v>
      </c>
      <c r="Z90" s="18">
        <f t="shared" si="108"/>
        <v>5.7310082428336351</v>
      </c>
      <c r="AA90" s="18">
        <f t="shared" si="108"/>
        <v>2.3287674841819817</v>
      </c>
      <c r="AB90" s="18">
        <f t="shared" si="109"/>
        <v>3.4505061872461829</v>
      </c>
      <c r="AD90" s="18">
        <f t="shared" si="110"/>
        <v>3.4505061872461829</v>
      </c>
      <c r="AE90" s="18">
        <f t="shared" si="111"/>
        <v>3.4639984224095866</v>
      </c>
      <c r="AF90" s="18">
        <f t="shared" si="112"/>
        <v>5.80115284506868</v>
      </c>
    </row>
    <row r="91" spans="1:32" x14ac:dyDescent="0.2">
      <c r="A91" t="str">
        <f t="shared" si="95"/>
        <v>34 Culture, media and sports occupations</v>
      </c>
      <c r="B91" s="18">
        <f t="shared" si="96"/>
        <v>3.3184866043699746</v>
      </c>
      <c r="C91" s="18">
        <f t="shared" si="96"/>
        <v>-0.5133975867541718</v>
      </c>
      <c r="D91" s="18">
        <f t="shared" si="96"/>
        <v>0.86167139967257</v>
      </c>
      <c r="E91" s="18">
        <f t="shared" si="96"/>
        <v>1.414029168723463</v>
      </c>
      <c r="F91" s="18">
        <f t="shared" si="97"/>
        <v>1.2295746249242567</v>
      </c>
      <c r="H91" s="18">
        <f t="shared" si="98"/>
        <v>1.2295746249242567</v>
      </c>
      <c r="I91" s="18">
        <f t="shared" si="99"/>
        <v>2.8502113322796729</v>
      </c>
      <c r="J91" s="18">
        <f t="shared" si="100"/>
        <v>3.7037767211884454</v>
      </c>
      <c r="L91" t="str">
        <f t="shared" si="101"/>
        <v>34 Culture, media and sports occupations</v>
      </c>
      <c r="M91" s="18">
        <f t="shared" si="102"/>
        <v>2.035534435522246</v>
      </c>
      <c r="N91" s="18">
        <f t="shared" si="102"/>
        <v>-9.5456772490467792</v>
      </c>
      <c r="O91" s="18">
        <f t="shared" si="102"/>
        <v>0.87579915405977538</v>
      </c>
      <c r="P91" s="18">
        <f t="shared" si="102"/>
        <v>1.4055905655077749</v>
      </c>
      <c r="Q91" s="18">
        <f t="shared" si="103"/>
        <v>1.2286849899009411</v>
      </c>
      <c r="S91" s="18">
        <f t="shared" si="104"/>
        <v>1.2286849899009411</v>
      </c>
      <c r="T91" s="18">
        <f t="shared" si="105"/>
        <v>2.4672777512238175</v>
      </c>
      <c r="U91" s="18">
        <f t="shared" si="106"/>
        <v>3.3630729103351076</v>
      </c>
      <c r="W91" t="str">
        <f t="shared" si="107"/>
        <v>34 Culture, media and sports occupations</v>
      </c>
      <c r="X91" s="18">
        <f t="shared" si="108"/>
        <v>4.5304281479436437</v>
      </c>
      <c r="Y91" s="18">
        <f t="shared" si="108"/>
        <v>7.5188096564416496</v>
      </c>
      <c r="Z91" s="18">
        <f>IF(AND(AA$6-Z$6 &lt;&gt; 0,Z17&lt;&gt;0,AA17&lt;&gt;0),(EXP(LN(AA17/Z17)/(AA$6-Z$6))-1)*100,0)</f>
        <v>0.85109669435261548</v>
      </c>
      <c r="AA91" s="18">
        <f t="shared" si="108"/>
        <v>1.4203460169712745</v>
      </c>
      <c r="AB91" s="18">
        <f t="shared" si="109"/>
        <v>1.2302401241849559</v>
      </c>
      <c r="AD91" s="18">
        <f t="shared" si="110"/>
        <v>1.2302401241849559</v>
      </c>
      <c r="AE91" s="18">
        <f t="shared" si="111"/>
        <v>3.1241834110385502</v>
      </c>
      <c r="AF91" s="18">
        <f t="shared" si="112"/>
        <v>3.948797167251783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2.503774499971545</v>
      </c>
      <c r="C92" s="18">
        <f t="shared" si="96"/>
        <v>3.7978882925112423</v>
      </c>
      <c r="D92" s="18">
        <f t="shared" si="96"/>
        <v>-0.54507826699882189</v>
      </c>
      <c r="E92" s="18">
        <f t="shared" si="96"/>
        <v>0.43349293770502673</v>
      </c>
      <c r="F92" s="18">
        <f t="shared" si="97"/>
        <v>0.10623735467594209</v>
      </c>
      <c r="H92" s="18">
        <f t="shared" si="98"/>
        <v>0.10623735467594209</v>
      </c>
      <c r="I92" s="18">
        <f t="shared" si="99"/>
        <v>2.5401841501417666</v>
      </c>
      <c r="J92" s="18">
        <f t="shared" si="100"/>
        <v>2.6151337056788071</v>
      </c>
      <c r="L92" t="str">
        <f t="shared" si="101"/>
        <v>35 Business and public service associate professionals</v>
      </c>
      <c r="M92" s="18">
        <f t="shared" si="102"/>
        <v>1.6023148537080756</v>
      </c>
      <c r="N92" s="18">
        <f t="shared" si="102"/>
        <v>2.5183097768997742</v>
      </c>
      <c r="O92" s="18">
        <f t="shared" si="102"/>
        <v>-1.3236549999948721</v>
      </c>
      <c r="P92" s="18">
        <f t="shared" si="102"/>
        <v>-3.5836309543901823E-2</v>
      </c>
      <c r="Q92" s="18">
        <f t="shared" si="103"/>
        <v>-0.46696592707976547</v>
      </c>
      <c r="S92" s="18">
        <f t="shared" si="104"/>
        <v>-0.46696592707976547</v>
      </c>
      <c r="T92" s="18">
        <f t="shared" si="105"/>
        <v>2.0726322243012518</v>
      </c>
      <c r="U92" s="18">
        <f t="shared" si="106"/>
        <v>1.7253127260382417</v>
      </c>
      <c r="W92" t="str">
        <f t="shared" si="107"/>
        <v>35 Business and public service associate professionals</v>
      </c>
      <c r="X92" s="18">
        <f t="shared" si="108"/>
        <v>3.573563941648783</v>
      </c>
      <c r="Y92" s="18">
        <f t="shared" si="108"/>
        <v>5.2452055563051658</v>
      </c>
      <c r="Z92" s="18">
        <f t="shared" si="108"/>
        <v>0.28543112901673329</v>
      </c>
      <c r="AA92" s="18">
        <f t="shared" si="108"/>
        <v>0.89101824477961777</v>
      </c>
      <c r="AB92" s="18">
        <f t="shared" si="109"/>
        <v>0.68875063514579615</v>
      </c>
      <c r="AD92" s="18">
        <f t="shared" si="110"/>
        <v>0.68875063514579615</v>
      </c>
      <c r="AE92" s="18">
        <f t="shared" si="111"/>
        <v>3.0229626876745685</v>
      </c>
      <c r="AF92" s="18">
        <f t="shared" si="112"/>
        <v>3.4846714967523118</v>
      </c>
    </row>
    <row r="93" spans="1:32" x14ac:dyDescent="0.2">
      <c r="A93" t="str">
        <f t="shared" si="95"/>
        <v>41 Administrative occupations</v>
      </c>
      <c r="B93" s="18">
        <f t="shared" si="96"/>
        <v>0.47192682659238372</v>
      </c>
      <c r="C93" s="18">
        <f t="shared" si="96"/>
        <v>4.6434515960290801</v>
      </c>
      <c r="D93" s="18">
        <f t="shared" si="96"/>
        <v>-1.7563379441282501</v>
      </c>
      <c r="E93" s="18">
        <f t="shared" si="96"/>
        <v>-0.711056925429987</v>
      </c>
      <c r="F93" s="18">
        <f t="shared" si="97"/>
        <v>-1.0607138414375883</v>
      </c>
      <c r="H93" s="18">
        <f t="shared" si="98"/>
        <v>-1.0607138414375883</v>
      </c>
      <c r="I93" s="18">
        <f t="shared" si="99"/>
        <v>2.5488055701183177</v>
      </c>
      <c r="J93" s="18">
        <f t="shared" si="100"/>
        <v>1.8209228888607099</v>
      </c>
      <c r="L93" t="str">
        <f t="shared" si="101"/>
        <v>41 Administrative occupations</v>
      </c>
      <c r="M93" s="18">
        <f t="shared" si="102"/>
        <v>-1.4989859514839554</v>
      </c>
      <c r="N93" s="18">
        <f t="shared" si="102"/>
        <v>18.271721075079594</v>
      </c>
      <c r="O93" s="18">
        <f t="shared" si="102"/>
        <v>-1.3555476500237806</v>
      </c>
      <c r="P93" s="18">
        <f t="shared" si="102"/>
        <v>0.31693947639066522</v>
      </c>
      <c r="Q93" s="18">
        <f t="shared" si="103"/>
        <v>-0.24368344679034371</v>
      </c>
      <c r="S93" s="18">
        <f t="shared" si="104"/>
        <v>-0.24368344679034371</v>
      </c>
      <c r="T93" s="18">
        <f t="shared" si="105"/>
        <v>2.0298585575871275</v>
      </c>
      <c r="U93" s="18">
        <f t="shared" si="106"/>
        <v>1.8467542469039921</v>
      </c>
      <c r="W93" t="str">
        <f t="shared" si="107"/>
        <v>41 Administrative occupations</v>
      </c>
      <c r="X93" s="18">
        <f t="shared" si="108"/>
        <v>1.1472196625436304</v>
      </c>
      <c r="Y93" s="18">
        <f t="shared" si="108"/>
        <v>0.27439189514013584</v>
      </c>
      <c r="Z93" s="18">
        <f t="shared" si="108"/>
        <v>-1.9096067814707962</v>
      </c>
      <c r="AA93" s="18">
        <f t="shared" si="108"/>
        <v>-1.1382000010567217</v>
      </c>
      <c r="AB93" s="18">
        <f t="shared" si="109"/>
        <v>-1.3960073083064128</v>
      </c>
      <c r="AD93" s="18">
        <f t="shared" si="110"/>
        <v>-1.3960073083064128</v>
      </c>
      <c r="AE93" s="18">
        <f t="shared" si="111"/>
        <v>2.7358262349038265</v>
      </c>
      <c r="AF93" s="18">
        <f t="shared" si="112"/>
        <v>1.8111313914232374</v>
      </c>
    </row>
    <row r="94" spans="1:32" x14ac:dyDescent="0.2">
      <c r="A94" t="str">
        <f t="shared" si="95"/>
        <v>42 Secretarial and related occupations</v>
      </c>
      <c r="B94" s="18">
        <f t="shared" si="96"/>
        <v>-1.0939289209980885</v>
      </c>
      <c r="C94" s="18">
        <f t="shared" si="96"/>
        <v>-2.0474722781619215</v>
      </c>
      <c r="D94" s="18">
        <f t="shared" si="96"/>
        <v>0.84761622474851528</v>
      </c>
      <c r="E94" s="18">
        <f t="shared" si="96"/>
        <v>-1.2469619208324345</v>
      </c>
      <c r="F94" s="18">
        <f t="shared" si="97"/>
        <v>-0.55364813318918848</v>
      </c>
      <c r="H94" s="18">
        <f t="shared" si="98"/>
        <v>-0.55364813318918848</v>
      </c>
      <c r="I94" s="18">
        <f t="shared" si="99"/>
        <v>2.8469541785842489</v>
      </c>
      <c r="J94" s="18">
        <f t="shared" si="100"/>
        <v>2.478260032172841</v>
      </c>
      <c r="L94" t="str">
        <f t="shared" si="101"/>
        <v>42 Secretarial and related occupations</v>
      </c>
      <c r="M94" s="18">
        <f t="shared" si="102"/>
        <v>-6.6820809318376533</v>
      </c>
      <c r="N94" s="18">
        <f t="shared" si="102"/>
        <v>-6.1844408489658331</v>
      </c>
      <c r="O94" s="18">
        <f t="shared" si="102"/>
        <v>6.9647022826187621</v>
      </c>
      <c r="P94" s="18">
        <f t="shared" si="102"/>
        <v>2.1777718675543456</v>
      </c>
      <c r="Q94" s="18">
        <f t="shared" si="103"/>
        <v>3.7491261837165224</v>
      </c>
      <c r="S94" s="18">
        <f t="shared" si="104"/>
        <v>3.7491261837165224</v>
      </c>
      <c r="T94" s="18">
        <f t="shared" si="105"/>
        <v>2.7030812759207601</v>
      </c>
      <c r="U94" s="18">
        <f t="shared" si="106"/>
        <v>5.4884404768944073</v>
      </c>
      <c r="W94" t="str">
        <f t="shared" si="107"/>
        <v>42 Secretarial and related occupations</v>
      </c>
      <c r="X94" s="18">
        <f t="shared" si="108"/>
        <v>-0.51212697812818009</v>
      </c>
      <c r="Y94" s="18">
        <f t="shared" si="108"/>
        <v>-1.6812303156885533</v>
      </c>
      <c r="Z94" s="18">
        <f t="shared" si="108"/>
        <v>0.25740573845594028</v>
      </c>
      <c r="AA94" s="18">
        <f t="shared" si="108"/>
        <v>-1.7257396753618592</v>
      </c>
      <c r="AB94" s="18">
        <f t="shared" si="109"/>
        <v>-1.0690886018467682</v>
      </c>
      <c r="AD94" s="18">
        <f t="shared" si="110"/>
        <v>-1.0690886018467682</v>
      </c>
      <c r="AE94" s="18">
        <f t="shared" si="111"/>
        <v>2.8589795927586259</v>
      </c>
      <c r="AF94" s="18">
        <f t="shared" si="112"/>
        <v>2.1574765429072773</v>
      </c>
    </row>
    <row r="95" spans="1:32" x14ac:dyDescent="0.2">
      <c r="A95" t="str">
        <f t="shared" si="95"/>
        <v>51 Skilled agricultural and related trades</v>
      </c>
      <c r="B95" s="18">
        <f t="shared" si="96"/>
        <v>1.5790988271104034</v>
      </c>
      <c r="C95" s="18">
        <f t="shared" si="96"/>
        <v>6.6544989430696866</v>
      </c>
      <c r="D95" s="18">
        <f t="shared" si="96"/>
        <v>0.56434857277019024</v>
      </c>
      <c r="E95" s="18">
        <f t="shared" si="96"/>
        <v>1.1542226873058725</v>
      </c>
      <c r="F95" s="18">
        <f t="shared" si="97"/>
        <v>0.95721453812285251</v>
      </c>
      <c r="H95" s="18">
        <f t="shared" si="98"/>
        <v>0.95721453812285251</v>
      </c>
      <c r="I95" s="18">
        <f t="shared" si="99"/>
        <v>3.0506592066413152</v>
      </c>
      <c r="J95" s="18">
        <f t="shared" si="100"/>
        <v>3.6941556827309263</v>
      </c>
      <c r="L95" t="str">
        <f t="shared" si="101"/>
        <v>51 Skilled agricultural and related trades</v>
      </c>
      <c r="M95" s="18">
        <f t="shared" si="102"/>
        <v>1.2854494443192088</v>
      </c>
      <c r="N95" s="18">
        <f t="shared" si="102"/>
        <v>4.5932061357232934</v>
      </c>
      <c r="O95" s="18">
        <f t="shared" si="102"/>
        <v>0.33026725814016</v>
      </c>
      <c r="P95" s="18">
        <f t="shared" si="102"/>
        <v>0.87856758953430703</v>
      </c>
      <c r="Q95" s="18">
        <f t="shared" si="103"/>
        <v>0.69546868113035121</v>
      </c>
      <c r="S95" s="18">
        <f t="shared" si="104"/>
        <v>0.69546868113035121</v>
      </c>
      <c r="T95" s="18">
        <f t="shared" si="105"/>
        <v>2.8497660496558552</v>
      </c>
      <c r="U95" s="18">
        <f t="shared" si="106"/>
        <v>3.3267911256160465</v>
      </c>
      <c r="W95" t="str">
        <f t="shared" si="107"/>
        <v>51 Skilled agricultural and related trades</v>
      </c>
      <c r="X95" s="18">
        <f t="shared" si="108"/>
        <v>3.9010678666595577</v>
      </c>
      <c r="Y95" s="18">
        <f t="shared" si="108"/>
        <v>21.952018282130183</v>
      </c>
      <c r="Z95" s="18">
        <f t="shared" si="108"/>
        <v>2.0054488142387195</v>
      </c>
      <c r="AA95" s="18">
        <f t="shared" si="108"/>
        <v>2.6465995334831849</v>
      </c>
      <c r="AB95" s="18">
        <f t="shared" si="109"/>
        <v>2.4324361039857356</v>
      </c>
      <c r="AD95" s="18">
        <f t="shared" si="110"/>
        <v>2.4324361039857356</v>
      </c>
      <c r="AE95" s="18">
        <f t="shared" si="111"/>
        <v>4.215238815314204</v>
      </c>
      <c r="AF95" s="18">
        <f t="shared" si="112"/>
        <v>5.6843519048660918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0.27448706576302939</v>
      </c>
      <c r="C96" s="18">
        <f t="shared" si="96"/>
        <v>-10.962193368405748</v>
      </c>
      <c r="D96" s="18">
        <f t="shared" si="96"/>
        <v>2.3046988995956141E-2</v>
      </c>
      <c r="E96" s="18">
        <f t="shared" si="96"/>
        <v>-0.27966339464756684</v>
      </c>
      <c r="F96" s="18">
        <f t="shared" si="97"/>
        <v>-0.17886186221701683</v>
      </c>
      <c r="H96" s="18">
        <f t="shared" si="98"/>
        <v>-0.17886186221701683</v>
      </c>
      <c r="I96" s="18">
        <f t="shared" si="99"/>
        <v>2.186716705182512</v>
      </c>
      <c r="J96" s="18">
        <f t="shared" si="100"/>
        <v>2.0550490707509361</v>
      </c>
      <c r="L96" t="str">
        <f t="shared" si="101"/>
        <v>52 Skilled metal, electrical and electronic trades</v>
      </c>
      <c r="M96" s="18">
        <f t="shared" si="102"/>
        <v>-7.2771999915510754E-2</v>
      </c>
      <c r="N96" s="18">
        <f t="shared" si="102"/>
        <v>-10.594496509476292</v>
      </c>
      <c r="O96" s="18">
        <f t="shared" si="102"/>
        <v>-0.70594459619626182</v>
      </c>
      <c r="P96" s="18">
        <f t="shared" si="102"/>
        <v>-0.5997072687310423</v>
      </c>
      <c r="Q96" s="18">
        <f t="shared" si="103"/>
        <v>-0.63513233478613706</v>
      </c>
      <c r="S96" s="18">
        <f t="shared" si="104"/>
        <v>-0.63513233478613706</v>
      </c>
      <c r="T96" s="18">
        <f t="shared" si="105"/>
        <v>2.0409270879424568</v>
      </c>
      <c r="U96" s="18">
        <f t="shared" si="106"/>
        <v>1.5679346885407064</v>
      </c>
      <c r="W96" t="str">
        <f t="shared" si="107"/>
        <v>52 Skilled metal, electrical and electronic trades</v>
      </c>
      <c r="X96" s="18">
        <f t="shared" si="108"/>
        <v>15.576386521913177</v>
      </c>
      <c r="Y96" s="18">
        <f t="shared" si="108"/>
        <v>-22.366645531826855</v>
      </c>
      <c r="Z96" s="18">
        <f t="shared" si="108"/>
        <v>17.9761021471883</v>
      </c>
      <c r="AA96" s="18">
        <f t="shared" si="108"/>
        <v>3.6878628520752965</v>
      </c>
      <c r="AB96" s="18">
        <f t="shared" si="109"/>
        <v>8.2471896490729613</v>
      </c>
      <c r="AD96" s="18">
        <f t="shared" si="110"/>
        <v>8.2471896490729613</v>
      </c>
      <c r="AE96" s="18">
        <f t="shared" si="111"/>
        <v>6.0985800338931861</v>
      </c>
      <c r="AF96" s="18">
        <f t="shared" si="112"/>
        <v>10.888569961639938</v>
      </c>
    </row>
    <row r="97" spans="1:32" x14ac:dyDescent="0.2">
      <c r="A97" t="str">
        <f t="shared" si="95"/>
        <v>53 Skilled construction and building trades</v>
      </c>
      <c r="B97" s="18">
        <f t="shared" si="96"/>
        <v>2.495687802084956</v>
      </c>
      <c r="C97" s="18">
        <f t="shared" si="96"/>
        <v>-19.387191218741538</v>
      </c>
      <c r="D97" s="18">
        <f t="shared" si="96"/>
        <v>2.0139627378725766</v>
      </c>
      <c r="E97" s="18">
        <f t="shared" si="96"/>
        <v>0.1527269521036656</v>
      </c>
      <c r="F97" s="18">
        <f t="shared" si="97"/>
        <v>0.76933483501464561</v>
      </c>
      <c r="H97" s="18">
        <f t="shared" si="98"/>
        <v>0.76933483501464561</v>
      </c>
      <c r="I97" s="18">
        <f t="shared" si="99"/>
        <v>2.5910043946541617</v>
      </c>
      <c r="J97" s="18">
        <f t="shared" si="100"/>
        <v>3.137827461962428</v>
      </c>
      <c r="L97" t="str">
        <f t="shared" si="101"/>
        <v>53 Skilled construction and building trades</v>
      </c>
      <c r="M97" s="18">
        <f t="shared" si="102"/>
        <v>2.4340443016278135</v>
      </c>
      <c r="N97" s="18">
        <f t="shared" si="102"/>
        <v>-20.027194430853434</v>
      </c>
      <c r="O97" s="18">
        <f t="shared" si="102"/>
        <v>2.0031446736578973</v>
      </c>
      <c r="P97" s="18">
        <f t="shared" si="102"/>
        <v>0.10199441335110304</v>
      </c>
      <c r="Q97" s="18">
        <f t="shared" si="103"/>
        <v>0.73174109089608752</v>
      </c>
      <c r="S97" s="18">
        <f t="shared" si="104"/>
        <v>0.73174109089608752</v>
      </c>
      <c r="T97" s="18">
        <f t="shared" si="105"/>
        <v>2.5707837960902591</v>
      </c>
      <c r="U97" s="18">
        <f t="shared" si="106"/>
        <v>3.0918549064193002</v>
      </c>
      <c r="W97" t="str">
        <f t="shared" si="107"/>
        <v>53 Skilled construction and building trades</v>
      </c>
      <c r="X97" s="18">
        <f t="shared" si="108"/>
        <v>6.5181948095605291</v>
      </c>
      <c r="Y97" s="18">
        <f t="shared" si="108"/>
        <v>18.522044062467558</v>
      </c>
      <c r="Z97" s="18">
        <f t="shared" si="108"/>
        <v>2.4426234992338758</v>
      </c>
      <c r="AA97" s="18">
        <f t="shared" si="108"/>
        <v>1.9759001214642691</v>
      </c>
      <c r="AB97" s="18">
        <f t="shared" si="109"/>
        <v>2.1312378379387376</v>
      </c>
      <c r="AD97" s="18">
        <f t="shared" si="110"/>
        <v>2.1312378379387376</v>
      </c>
      <c r="AE97" s="18">
        <f t="shared" si="111"/>
        <v>3.3567255511987248</v>
      </c>
      <c r="AF97" s="18">
        <f t="shared" si="112"/>
        <v>4.7745701433945964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-0.45352326905931939</v>
      </c>
      <c r="C98" s="18">
        <f t="shared" si="96"/>
        <v>-3.022630932864534</v>
      </c>
      <c r="D98" s="18">
        <f t="shared" si="96"/>
        <v>0.40215300062087511</v>
      </c>
      <c r="E98" s="18">
        <f t="shared" si="96"/>
        <v>-0.27775547910495746</v>
      </c>
      <c r="F98" s="18">
        <f t="shared" si="97"/>
        <v>-5.1632447167859752E-2</v>
      </c>
      <c r="H98" s="18">
        <f t="shared" si="98"/>
        <v>-5.1632447167859752E-2</v>
      </c>
      <c r="I98" s="18">
        <f t="shared" si="99"/>
        <v>2.5109496609117876</v>
      </c>
      <c r="J98" s="18">
        <f t="shared" si="100"/>
        <v>2.4745035951665884</v>
      </c>
      <c r="L98" t="str">
        <f t="shared" si="101"/>
        <v>54 Textiles, printing and other skilled trades</v>
      </c>
      <c r="M98" s="18">
        <f t="shared" si="102"/>
        <v>-0.77698140868727172</v>
      </c>
      <c r="N98" s="18">
        <f t="shared" si="102"/>
        <v>-11.001413284169637</v>
      </c>
      <c r="O98" s="18">
        <f t="shared" si="102"/>
        <v>-5.5987669342760782E-2</v>
      </c>
      <c r="P98" s="18">
        <f t="shared" si="102"/>
        <v>-0.5561134783252597</v>
      </c>
      <c r="Q98" s="18">
        <f t="shared" si="103"/>
        <v>-0.38968356885459299</v>
      </c>
      <c r="S98" s="18">
        <f t="shared" si="104"/>
        <v>-0.38968356885459299</v>
      </c>
      <c r="T98" s="18">
        <f t="shared" si="105"/>
        <v>1.8147861102894236</v>
      </c>
      <c r="U98" s="18">
        <f t="shared" si="106"/>
        <v>1.5138208229933836</v>
      </c>
      <c r="W98" t="str">
        <f t="shared" si="107"/>
        <v>54 Textiles, printing and other skilled trades</v>
      </c>
      <c r="X98" s="18">
        <f t="shared" si="108"/>
        <v>1.4771191763873759E-2</v>
      </c>
      <c r="Y98" s="18">
        <f t="shared" si="108"/>
        <v>8.3016694800953204</v>
      </c>
      <c r="Z98" s="18">
        <f t="shared" si="108"/>
        <v>0.92614550187744005</v>
      </c>
      <c r="AA98" s="18">
        <f t="shared" si="108"/>
        <v>2.3429402915287056E-2</v>
      </c>
      <c r="AB98" s="18">
        <f t="shared" si="109"/>
        <v>0.32343405253956181</v>
      </c>
      <c r="AD98" s="18">
        <f t="shared" si="110"/>
        <v>0.32343405253956181</v>
      </c>
      <c r="AE98" s="18">
        <f t="shared" si="111"/>
        <v>3.2472276082475826</v>
      </c>
      <c r="AF98" s="18">
        <f t="shared" si="112"/>
        <v>3.4557709787329083</v>
      </c>
    </row>
    <row r="99" spans="1:32" x14ac:dyDescent="0.2">
      <c r="A99" t="str">
        <f t="shared" si="95"/>
        <v>61 Caring personal service occupations</v>
      </c>
      <c r="B99" s="18">
        <f t="shared" si="96"/>
        <v>0.1638807871397141</v>
      </c>
      <c r="C99" s="18">
        <f t="shared" si="96"/>
        <v>-4.130745099896771</v>
      </c>
      <c r="D99" s="18">
        <f t="shared" si="96"/>
        <v>1.9822620859624829</v>
      </c>
      <c r="E99" s="18">
        <f t="shared" si="96"/>
        <v>1.1151002910706698</v>
      </c>
      <c r="F99" s="18">
        <f t="shared" si="97"/>
        <v>1.4033318296286179</v>
      </c>
      <c r="H99" s="18">
        <f t="shared" si="98"/>
        <v>1.4033318296286179</v>
      </c>
      <c r="I99" s="18">
        <f t="shared" si="99"/>
        <v>3.349291019162659</v>
      </c>
      <c r="J99" s="18">
        <f t="shared" si="100"/>
        <v>4.2672196168891174</v>
      </c>
      <c r="L99" t="str">
        <f t="shared" si="101"/>
        <v>61 Caring personal service occupations</v>
      </c>
      <c r="M99" s="18">
        <f t="shared" si="102"/>
        <v>-0.73780398511766876</v>
      </c>
      <c r="N99" s="18">
        <f t="shared" si="102"/>
        <v>-0.50588780926049681</v>
      </c>
      <c r="O99" s="18">
        <f t="shared" si="102"/>
        <v>4.7733317034844402</v>
      </c>
      <c r="P99" s="18">
        <f t="shared" si="102"/>
        <v>1.9759607973823146</v>
      </c>
      <c r="Q99" s="18">
        <f t="shared" si="103"/>
        <v>2.9000190916403046</v>
      </c>
      <c r="S99" s="18">
        <f t="shared" si="104"/>
        <v>2.9000190916403046</v>
      </c>
      <c r="T99" s="18">
        <f t="shared" si="105"/>
        <v>3.1220771768682543</v>
      </c>
      <c r="U99" s="18">
        <f t="shared" si="106"/>
        <v>5.1414395773417665</v>
      </c>
      <c r="W99" t="str">
        <f t="shared" si="107"/>
        <v>61 Caring personal service occupations</v>
      </c>
      <c r="X99" s="18">
        <f t="shared" si="108"/>
        <v>0.26482884018810271</v>
      </c>
      <c r="Y99" s="18">
        <f t="shared" si="108"/>
        <v>-4.5264763622373412</v>
      </c>
      <c r="Z99" s="18">
        <f t="shared" si="108"/>
        <v>1.644633719172317</v>
      </c>
      <c r="AA99" s="18">
        <f t="shared" si="108"/>
        <v>0.99603502630321028</v>
      </c>
      <c r="AB99" s="18">
        <f t="shared" si="109"/>
        <v>1.2117734220360887</v>
      </c>
      <c r="AD99" s="18">
        <f t="shared" si="110"/>
        <v>1.2117734220360887</v>
      </c>
      <c r="AE99" s="18">
        <f t="shared" si="111"/>
        <v>3.3747030687167445</v>
      </c>
      <c r="AF99" s="18">
        <f t="shared" si="112"/>
        <v>4.1609508099226256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2.9328138594270303</v>
      </c>
      <c r="C100" s="18">
        <f t="shared" si="96"/>
        <v>-10.932513247573883</v>
      </c>
      <c r="D100" s="18">
        <f t="shared" si="96"/>
        <v>1.7798054308022948</v>
      </c>
      <c r="E100" s="18">
        <f t="shared" si="96"/>
        <v>0.95456327938188146</v>
      </c>
      <c r="F100" s="18">
        <f t="shared" si="97"/>
        <v>1.2288978428028674</v>
      </c>
      <c r="H100" s="18">
        <f t="shared" si="98"/>
        <v>1.2288978428028674</v>
      </c>
      <c r="I100" s="18">
        <f t="shared" si="99"/>
        <v>3.0651021680135004</v>
      </c>
      <c r="J100" s="18">
        <f t="shared" si="100"/>
        <v>3.8950407910207652</v>
      </c>
      <c r="L100" t="str">
        <f t="shared" si="101"/>
        <v>62 Leisure, travel and related personal service occupations</v>
      </c>
      <c r="M100" s="18">
        <f t="shared" si="102"/>
        <v>4.1081467538403471</v>
      </c>
      <c r="N100" s="18">
        <f t="shared" si="102"/>
        <v>-1.4411091371383855</v>
      </c>
      <c r="O100" s="18">
        <f t="shared" si="102"/>
        <v>1.5457966689969904</v>
      </c>
      <c r="P100" s="18">
        <f t="shared" si="102"/>
        <v>1.2246870583295655</v>
      </c>
      <c r="Q100" s="18">
        <f t="shared" si="103"/>
        <v>1.3316106121892268</v>
      </c>
      <c r="S100" s="18">
        <f t="shared" si="104"/>
        <v>1.3316106121892268</v>
      </c>
      <c r="T100" s="18">
        <f t="shared" si="105"/>
        <v>2.6801647455905631</v>
      </c>
      <c r="U100" s="18">
        <f t="shared" si="106"/>
        <v>3.6269358947941033</v>
      </c>
      <c r="W100" t="str">
        <f t="shared" si="107"/>
        <v>62 Leisure, travel and related personal service occupations</v>
      </c>
      <c r="X100" s="18">
        <f t="shared" si="108"/>
        <v>2.4637061910553149</v>
      </c>
      <c r="Y100" s="18">
        <f t="shared" si="108"/>
        <v>-14.874357107496039</v>
      </c>
      <c r="Z100" s="18">
        <f t="shared" si="108"/>
        <v>1.891565249046212</v>
      </c>
      <c r="AA100" s="18">
        <f t="shared" si="108"/>
        <v>0.82456549437144311</v>
      </c>
      <c r="AB100" s="18">
        <f t="shared" si="109"/>
        <v>1.1789847621826111</v>
      </c>
      <c r="AD100" s="18">
        <f t="shared" si="110"/>
        <v>1.1789847621826111</v>
      </c>
      <c r="AE100" s="18">
        <f t="shared" si="111"/>
        <v>3.2432633094462648</v>
      </c>
      <c r="AF100" s="18">
        <f t="shared" si="112"/>
        <v>4.0205870413683842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-2.2838932504356868</v>
      </c>
      <c r="C101" s="18">
        <f t="shared" si="96"/>
        <v>25.672645377404791</v>
      </c>
      <c r="D101" s="18">
        <f t="shared" si="96"/>
        <v>-3.7587419240221354</v>
      </c>
      <c r="E101" s="18">
        <f t="shared" si="96"/>
        <v>0.2681657792945602</v>
      </c>
      <c r="F101" s="18">
        <f t="shared" si="97"/>
        <v>-1.0925183580703379</v>
      </c>
      <c r="H101" s="18">
        <f t="shared" si="98"/>
        <v>-1.0925183580703379</v>
      </c>
      <c r="I101" s="18">
        <f t="shared" si="99"/>
        <v>2.2955256510605926</v>
      </c>
      <c r="J101" s="18">
        <f t="shared" si="100"/>
        <v>1.5184282612056954</v>
      </c>
      <c r="L101" t="str">
        <f t="shared" si="101"/>
        <v>63 Community and civil enforcement occupations</v>
      </c>
      <c r="M101" s="18">
        <f t="shared" si="102"/>
        <v>-6.7189703801291412</v>
      </c>
      <c r="N101" s="18">
        <f t="shared" si="102"/>
        <v>50.504350554231102</v>
      </c>
      <c r="O101" s="18">
        <f t="shared" si="102"/>
        <v>-8.1910994188766235</v>
      </c>
      <c r="P101" s="18">
        <f t="shared" si="102"/>
        <v>0.86019293357542104</v>
      </c>
      <c r="Q101" s="18">
        <f t="shared" si="103"/>
        <v>-2.2519448272023679</v>
      </c>
      <c r="S101" s="18">
        <f t="shared" si="104"/>
        <v>-2.2519448272023679</v>
      </c>
      <c r="T101" s="18">
        <f t="shared" si="105"/>
        <v>1.6485760373410541</v>
      </c>
      <c r="U101" s="18">
        <f t="shared" si="106"/>
        <v>-7.6669360588876856E-2</v>
      </c>
      <c r="W101" t="str">
        <f t="shared" si="107"/>
        <v>63 Community and civil enforcement occupations</v>
      </c>
      <c r="X101" s="18">
        <f t="shared" si="108"/>
        <v>8.9866714199009721</v>
      </c>
      <c r="Y101" s="18">
        <f t="shared" si="108"/>
        <v>-17.35467789240278</v>
      </c>
      <c r="Z101" s="18">
        <f t="shared" si="108"/>
        <v>6.5429293784315945</v>
      </c>
      <c r="AA101" s="18">
        <f t="shared" si="108"/>
        <v>-0.68297025427807023</v>
      </c>
      <c r="AB101" s="18">
        <f t="shared" si="109"/>
        <v>1.6695012218661542</v>
      </c>
      <c r="AD101" s="18">
        <f t="shared" si="110"/>
        <v>1.6695012218661542</v>
      </c>
      <c r="AE101" s="18">
        <f t="shared" si="111"/>
        <v>4.0278224491976378</v>
      </c>
      <c r="AF101" s="18">
        <f t="shared" si="112"/>
        <v>5.0375309416338832</v>
      </c>
    </row>
    <row r="102" spans="1:32" x14ac:dyDescent="0.2">
      <c r="A102" t="str">
        <f t="shared" si="95"/>
        <v>71 Sales occupations</v>
      </c>
      <c r="B102" s="18">
        <f t="shared" si="96"/>
        <v>-1.2266725414523116</v>
      </c>
      <c r="C102" s="18">
        <f t="shared" si="96"/>
        <v>-0.14352159245525353</v>
      </c>
      <c r="D102" s="18">
        <f t="shared" si="96"/>
        <v>-1.2078991522878391</v>
      </c>
      <c r="E102" s="18">
        <f t="shared" si="96"/>
        <v>-0.53380361546386812</v>
      </c>
      <c r="F102" s="18">
        <f t="shared" si="97"/>
        <v>-0.7590116514038181</v>
      </c>
      <c r="H102" s="18">
        <f t="shared" si="98"/>
        <v>-0.7590116514038181</v>
      </c>
      <c r="I102" s="18">
        <f t="shared" si="99"/>
        <v>2.4282738971042273</v>
      </c>
      <c r="J102" s="18">
        <f t="shared" si="100"/>
        <v>1.8946796042630387</v>
      </c>
      <c r="L102" t="str">
        <f t="shared" si="101"/>
        <v>71 Sales occupations</v>
      </c>
      <c r="M102" s="18">
        <f t="shared" si="102"/>
        <v>-0.51462790149270354</v>
      </c>
      <c r="N102" s="18">
        <f t="shared" si="102"/>
        <v>3.5276740494594172E-2</v>
      </c>
      <c r="O102" s="18">
        <f t="shared" si="102"/>
        <v>-0.9612031163028445</v>
      </c>
      <c r="P102" s="18">
        <f t="shared" si="102"/>
        <v>-0.122088222479666</v>
      </c>
      <c r="Q102" s="18">
        <f t="shared" si="103"/>
        <v>-0.4025801687221997</v>
      </c>
      <c r="S102" s="18">
        <f t="shared" si="104"/>
        <v>-0.4025801687221997</v>
      </c>
      <c r="T102" s="18">
        <f t="shared" si="105"/>
        <v>1.8662870198820292</v>
      </c>
      <c r="U102" s="18">
        <f t="shared" si="106"/>
        <v>1.5576733950057209</v>
      </c>
      <c r="W102" t="str">
        <f t="shared" si="107"/>
        <v>71 Sales occupations</v>
      </c>
      <c r="X102" s="18">
        <f t="shared" si="108"/>
        <v>-1.6628107281749682</v>
      </c>
      <c r="Y102" s="18">
        <f t="shared" si="108"/>
        <v>-0.25626087394112762</v>
      </c>
      <c r="Z102" s="18">
        <f t="shared" si="108"/>
        <v>-1.3651863429203659</v>
      </c>
      <c r="AA102" s="18">
        <f t="shared" si="108"/>
        <v>-0.80792003492415887</v>
      </c>
      <c r="AB102" s="18">
        <f t="shared" si="109"/>
        <v>-0.99402442199079122</v>
      </c>
      <c r="AD102" s="18">
        <f t="shared" si="110"/>
        <v>-0.99402442199079122</v>
      </c>
      <c r="AE102" s="18">
        <f t="shared" si="111"/>
        <v>2.7625869158725447</v>
      </c>
      <c r="AF102" s="18">
        <f t="shared" si="112"/>
        <v>2.1000103529013492</v>
      </c>
    </row>
    <row r="103" spans="1:32" x14ac:dyDescent="0.2">
      <c r="A103" t="str">
        <f t="shared" si="95"/>
        <v>72 Customer service occupations</v>
      </c>
      <c r="B103" s="18">
        <f t="shared" si="96"/>
        <v>2.5875155068234346</v>
      </c>
      <c r="C103" s="18">
        <f t="shared" si="96"/>
        <v>3.5307985416809684</v>
      </c>
      <c r="D103" s="18">
        <f t="shared" si="96"/>
        <v>5.2207867378607054</v>
      </c>
      <c r="E103" s="18">
        <f t="shared" si="96"/>
        <v>1.2734733570663792</v>
      </c>
      <c r="F103" s="18">
        <f t="shared" si="97"/>
        <v>2.5725104614418015</v>
      </c>
      <c r="H103" s="18">
        <f t="shared" si="98"/>
        <v>2.5725104614418015</v>
      </c>
      <c r="I103" s="18">
        <f t="shared" si="99"/>
        <v>3.229592554882621</v>
      </c>
      <c r="J103" s="18">
        <f t="shared" si="100"/>
        <v>4.9854893837762315</v>
      </c>
      <c r="L103" t="str">
        <f t="shared" si="101"/>
        <v>72 Customer service occupations</v>
      </c>
      <c r="M103" s="18">
        <f t="shared" si="102"/>
        <v>-2.1593851775802309</v>
      </c>
      <c r="N103" s="18">
        <f t="shared" si="102"/>
        <v>18.575847784364363</v>
      </c>
      <c r="O103" s="18">
        <f t="shared" si="102"/>
        <v>6.5718632424790036</v>
      </c>
      <c r="P103" s="18">
        <f t="shared" si="102"/>
        <v>1.6525176369087013</v>
      </c>
      <c r="Q103" s="18">
        <f t="shared" si="103"/>
        <v>3.2665367854467275</v>
      </c>
      <c r="S103" s="18">
        <f t="shared" si="104"/>
        <v>3.2665367854467275</v>
      </c>
      <c r="T103" s="18">
        <f t="shared" si="105"/>
        <v>2.6918746450977915</v>
      </c>
      <c r="U103" s="18">
        <f t="shared" si="106"/>
        <v>5.100750410736743</v>
      </c>
      <c r="W103" t="str">
        <f t="shared" si="107"/>
        <v>72 Customer service occupations</v>
      </c>
      <c r="X103" s="18">
        <f t="shared" si="108"/>
        <v>5.228946751183039</v>
      </c>
      <c r="Y103" s="18">
        <f t="shared" si="108"/>
        <v>-3.4410671604775178</v>
      </c>
      <c r="Z103" s="18">
        <f t="shared" si="108"/>
        <v>4.4198402020094951</v>
      </c>
      <c r="AA103" s="18">
        <f t="shared" si="108"/>
        <v>1.0278853321584958</v>
      </c>
      <c r="AB103" s="18">
        <f t="shared" si="109"/>
        <v>2.1461141556673224</v>
      </c>
      <c r="AD103" s="18">
        <f t="shared" si="110"/>
        <v>2.1461141556673224</v>
      </c>
      <c r="AE103" s="18">
        <f t="shared" si="111"/>
        <v>3.5189313009234002</v>
      </c>
      <c r="AF103" s="18">
        <f t="shared" si="112"/>
        <v>4.9190992156463498</v>
      </c>
    </row>
    <row r="104" spans="1:32" x14ac:dyDescent="0.2">
      <c r="A104" t="str">
        <f t="shared" si="95"/>
        <v>81 Process, plant and machine operatives</v>
      </c>
      <c r="B104" s="18">
        <f t="shared" si="96"/>
        <v>6.2490306716522781E-2</v>
      </c>
      <c r="C104" s="18">
        <f t="shared" si="96"/>
        <v>-12.630703247798913</v>
      </c>
      <c r="D104" s="18">
        <f t="shared" si="96"/>
        <v>4.1955621194716741</v>
      </c>
      <c r="E104" s="18">
        <f t="shared" si="96"/>
        <v>1.4279625562063636E-2</v>
      </c>
      <c r="F104" s="18">
        <f t="shared" si="97"/>
        <v>1.3890564553002305</v>
      </c>
      <c r="H104" s="18">
        <f t="shared" si="98"/>
        <v>1.3890564553002305</v>
      </c>
      <c r="I104" s="18">
        <f t="shared" si="99"/>
        <v>2.5674132084994028</v>
      </c>
      <c r="J104" s="18">
        <f t="shared" si="100"/>
        <v>3.5704737894310945</v>
      </c>
      <c r="L104" t="str">
        <f t="shared" si="101"/>
        <v>81 Process, plant and machine operatives</v>
      </c>
      <c r="M104" s="18">
        <f t="shared" si="102"/>
        <v>-0.40457784100198513</v>
      </c>
      <c r="N104" s="18">
        <f t="shared" si="102"/>
        <v>-12.622975461542541</v>
      </c>
      <c r="O104" s="18">
        <f t="shared" si="102"/>
        <v>3.6899888532761826</v>
      </c>
      <c r="P104" s="18">
        <f t="shared" si="102"/>
        <v>-0.29946192417794615</v>
      </c>
      <c r="Q104" s="18">
        <f t="shared" si="103"/>
        <v>1.0130018379328032</v>
      </c>
      <c r="S104" s="18">
        <f t="shared" si="104"/>
        <v>1.0130018379328032</v>
      </c>
      <c r="T104" s="18">
        <f t="shared" si="105"/>
        <v>2.3231337579513012</v>
      </c>
      <c r="U104" s="18">
        <f t="shared" si="106"/>
        <v>3.0723957659775092</v>
      </c>
      <c r="W104" t="str">
        <f t="shared" si="107"/>
        <v>81 Process, plant and machine operatives</v>
      </c>
      <c r="X104" s="18">
        <f t="shared" si="108"/>
        <v>1.8169101165544044</v>
      </c>
      <c r="Y104" s="18">
        <f t="shared" si="108"/>
        <v>-12.658177956058946</v>
      </c>
      <c r="Z104" s="18">
        <f t="shared" si="108"/>
        <v>5.9184652613553768</v>
      </c>
      <c r="AA104" s="18">
        <f t="shared" si="108"/>
        <v>0.96211908026453408</v>
      </c>
      <c r="AB104" s="18">
        <f t="shared" si="109"/>
        <v>2.5879137488782344</v>
      </c>
      <c r="AD104" s="18">
        <f t="shared" si="110"/>
        <v>2.5879137488782344</v>
      </c>
      <c r="AE104" s="18">
        <f t="shared" si="111"/>
        <v>3.3757623021144267</v>
      </c>
      <c r="AF104" s="18">
        <f t="shared" si="112"/>
        <v>5.1121274934569749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2.4943141602225438</v>
      </c>
      <c r="C105" s="18">
        <f t="shared" si="96"/>
        <v>-10.720234874051982</v>
      </c>
      <c r="D105" s="18">
        <f t="shared" si="96"/>
        <v>1.5716754146083201</v>
      </c>
      <c r="E105" s="18">
        <f t="shared" si="96"/>
        <v>0.26064035898487603</v>
      </c>
      <c r="F105" s="18">
        <f t="shared" si="97"/>
        <v>0.69576093512233594</v>
      </c>
      <c r="H105" s="18">
        <f t="shared" si="98"/>
        <v>0.69576093512233594</v>
      </c>
      <c r="I105" s="18">
        <f t="shared" si="99"/>
        <v>3.070358359462988</v>
      </c>
      <c r="J105" s="18">
        <f t="shared" si="100"/>
        <v>3.5339499881599901</v>
      </c>
      <c r="L105" t="str">
        <f t="shared" si="101"/>
        <v>82 Transport and mobile machine drivers and operatives</v>
      </c>
      <c r="M105" s="18">
        <f t="shared" si="102"/>
        <v>2.3766916227906831</v>
      </c>
      <c r="N105" s="18">
        <f t="shared" si="102"/>
        <v>-10.758458650777115</v>
      </c>
      <c r="O105" s="18">
        <f t="shared" si="102"/>
        <v>1.0199106769931854</v>
      </c>
      <c r="P105" s="18">
        <f t="shared" si="102"/>
        <v>0.1053736997137511</v>
      </c>
      <c r="Q105" s="18">
        <f t="shared" si="103"/>
        <v>0.40929571141976595</v>
      </c>
      <c r="S105" s="18">
        <f t="shared" si="104"/>
        <v>0.40929571141976595</v>
      </c>
      <c r="T105" s="18">
        <f t="shared" si="105"/>
        <v>2.9408744059902459</v>
      </c>
      <c r="U105" s="18">
        <f t="shared" si="106"/>
        <v>3.2163847030330261</v>
      </c>
      <c r="W105" t="str">
        <f t="shared" si="107"/>
        <v>82 Transport and mobile machine drivers and operatives</v>
      </c>
      <c r="X105" s="18">
        <f t="shared" si="108"/>
        <v>3.8968103853225911</v>
      </c>
      <c r="Y105" s="18">
        <f t="shared" si="108"/>
        <v>-10.28090400432734</v>
      </c>
      <c r="Z105" s="18">
        <f t="shared" si="108"/>
        <v>7.1614964055539021</v>
      </c>
      <c r="AA105" s="18">
        <f t="shared" si="108"/>
        <v>1.5015064386950661</v>
      </c>
      <c r="AB105" s="18">
        <f t="shared" si="109"/>
        <v>3.3541489201200925</v>
      </c>
      <c r="AD105" s="18">
        <f t="shared" si="110"/>
        <v>3.3541489201200925</v>
      </c>
      <c r="AE105" s="18">
        <f t="shared" si="111"/>
        <v>4.4089238542538878</v>
      </c>
      <c r="AF105" s="18">
        <f t="shared" si="112"/>
        <v>6.4406292550361455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-2.1270894017074937</v>
      </c>
      <c r="C106" s="18">
        <f t="shared" si="96"/>
        <v>-10.419497850129833</v>
      </c>
      <c r="D106" s="18">
        <f t="shared" si="96"/>
        <v>-2.5539687811717227</v>
      </c>
      <c r="E106" s="18">
        <f t="shared" si="96"/>
        <v>-0.16854072861751668</v>
      </c>
      <c r="F106" s="18">
        <f t="shared" si="97"/>
        <v>-0.97010204040183234</v>
      </c>
      <c r="H106" s="18">
        <f t="shared" si="98"/>
        <v>-0.97010204040183234</v>
      </c>
      <c r="I106" s="18">
        <f t="shared" si="99"/>
        <v>1.9829929505969845</v>
      </c>
      <c r="J106" s="18">
        <f t="shared" si="100"/>
        <v>1.2591803800743762</v>
      </c>
      <c r="L106" t="str">
        <f t="shared" si="101"/>
        <v>91 Elementary trades and related occupations</v>
      </c>
      <c r="M106" s="18">
        <f t="shared" si="102"/>
        <v>-2.0416511343073429</v>
      </c>
      <c r="N106" s="18">
        <f t="shared" si="102"/>
        <v>-9.3270937626523054</v>
      </c>
      <c r="O106" s="18">
        <f t="shared" si="102"/>
        <v>-2.9523397726753386</v>
      </c>
      <c r="P106" s="18">
        <f t="shared" si="102"/>
        <v>-0.23166378309213975</v>
      </c>
      <c r="Q106" s="18">
        <f t="shared" si="103"/>
        <v>-1.1469266156228786</v>
      </c>
      <c r="S106" s="18">
        <f t="shared" si="104"/>
        <v>-1.1469266156228786</v>
      </c>
      <c r="T106" s="18">
        <f t="shared" si="105"/>
        <v>1.6475140788757781</v>
      </c>
      <c r="U106" s="18">
        <f t="shared" si="106"/>
        <v>0.7516414801787219</v>
      </c>
      <c r="W106" t="str">
        <f t="shared" si="107"/>
        <v>91 Elementary trades and related occupations</v>
      </c>
      <c r="X106" s="18">
        <f t="shared" si="108"/>
        <v>-2.3855623226097911</v>
      </c>
      <c r="Y106" s="18">
        <f t="shared" si="108"/>
        <v>-13.753501911238574</v>
      </c>
      <c r="Z106" s="18">
        <f t="shared" si="108"/>
        <v>-1.3179122033975754</v>
      </c>
      <c r="AA106" s="18">
        <f t="shared" si="108"/>
        <v>1.5704225283408313E-2</v>
      </c>
      <c r="AB106" s="18">
        <f t="shared" si="109"/>
        <v>-0.4308251895556614</v>
      </c>
      <c r="AD106" s="18">
        <f t="shared" si="110"/>
        <v>-0.4308251895556614</v>
      </c>
      <c r="AE106" s="18">
        <f t="shared" si="111"/>
        <v>2.9658282791870105</v>
      </c>
      <c r="AF106" s="18">
        <f t="shared" si="112"/>
        <v>2.6827636407742661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0.42573781664692056</v>
      </c>
      <c r="C107" s="18">
        <f t="shared" si="96"/>
        <v>-6.5670758235455757</v>
      </c>
      <c r="D107" s="18">
        <f t="shared" si="96"/>
        <v>1.0612675668954408</v>
      </c>
      <c r="E107" s="18">
        <f t="shared" si="96"/>
        <v>-0.24699754224843939</v>
      </c>
      <c r="F107" s="18">
        <f t="shared" si="97"/>
        <v>0.18719815822909602</v>
      </c>
      <c r="H107" s="18">
        <f t="shared" si="98"/>
        <v>0.18719815822909602</v>
      </c>
      <c r="I107" s="18">
        <f t="shared" si="99"/>
        <v>2.711374037518044</v>
      </c>
      <c r="J107" s="18">
        <f t="shared" si="100"/>
        <v>2.8406481443831177</v>
      </c>
      <c r="L107" t="str">
        <f t="shared" si="101"/>
        <v>92 Elementary administration and service occupations</v>
      </c>
      <c r="M107" s="18">
        <f t="shared" si="102"/>
        <v>-1.9909784089739313</v>
      </c>
      <c r="N107" s="18">
        <f t="shared" si="102"/>
        <v>-0.5997599912091256</v>
      </c>
      <c r="O107" s="18">
        <f t="shared" si="102"/>
        <v>1.7356101173006788</v>
      </c>
      <c r="P107" s="18">
        <f t="shared" si="102"/>
        <v>-0.46296581960465488</v>
      </c>
      <c r="Q107" s="18">
        <f t="shared" si="103"/>
        <v>0.26456228040934171</v>
      </c>
      <c r="S107" s="18">
        <f t="shared" si="104"/>
        <v>0.26456228040934171</v>
      </c>
      <c r="T107" s="18">
        <f t="shared" si="105"/>
        <v>2.3365051204757181</v>
      </c>
      <c r="U107" s="18">
        <f t="shared" si="106"/>
        <v>2.529006054442462</v>
      </c>
      <c r="W107" t="str">
        <f t="shared" si="107"/>
        <v>92 Elementary administration and service occupations</v>
      </c>
      <c r="X107" s="18">
        <f t="shared" si="108"/>
        <v>2.8826854068233931</v>
      </c>
      <c r="Y107" s="18">
        <f t="shared" si="108"/>
        <v>-11.9405626230064</v>
      </c>
      <c r="Z107" s="18">
        <f t="shared" si="108"/>
        <v>0.35686812542876645</v>
      </c>
      <c r="AA107" s="18">
        <f t="shared" si="108"/>
        <v>-1.6660507922550138E-2</v>
      </c>
      <c r="AB107" s="18">
        <f t="shared" si="109"/>
        <v>0.10769430544090852</v>
      </c>
      <c r="AD107" s="18">
        <f t="shared" si="110"/>
        <v>0.10769430544090852</v>
      </c>
      <c r="AE107" s="18">
        <f t="shared" si="111"/>
        <v>3.0737420086732081</v>
      </c>
      <c r="AF107" s="18">
        <f t="shared" si="112"/>
        <v>3.1444243855135445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2.0287535595143069</v>
      </c>
      <c r="C109" s="26">
        <f>IF(AND(D$6-C$6 &lt;&gt; 0,C35&lt;&gt;0,D35&lt;&gt;0),(EXP(LN(D35/C35)/(D$6-C$6))-1)*100,0)</f>
        <v>-1.088297896429069</v>
      </c>
      <c r="D109" s="26">
        <f>IF(AND(E$6-D$6 &lt;&gt; 0,D35&lt;&gt;0,E35&lt;&gt;0),(EXP(LN(E35/D35)/(E$6-D$6))-1)*100,0)</f>
        <v>0.83264116271475341</v>
      </c>
      <c r="E109" s="26">
        <f>IF(AND(F$6-E$6 &lt;&gt; 0,E35&lt;&gt;0,F35&lt;&gt;0),(EXP(LN(F35/E35)/(F$6-E$6))-1)*100,0)</f>
        <v>0.57965764943312958</v>
      </c>
      <c r="F109" s="26">
        <f t="shared" ref="F109" si="113">IF(AND(F$6-D$6 &lt;&gt; 0,D35&lt;&gt;0,F35&lt;&gt;0),(EXP(LN(F35/D35)/(F$6-D$6))-1)*100,0)</f>
        <v>0.66391488381216668</v>
      </c>
      <c r="H109" s="26">
        <f t="shared" ref="H109" si="114">IF($F$6-$D$6 &lt;&gt; 0,(EXP(LN(1+(H72/100))/($F$6-$D$6))-1)*100,0)</f>
        <v>0.66391488381216668</v>
      </c>
      <c r="I109" s="26">
        <f>IF(D35&gt;0,((1+(I35/D35))^(1/($F$6-$D$6))-1)*100,0)</f>
        <v>2.791447540109937</v>
      </c>
      <c r="J109" s="26">
        <f t="shared" ref="J109" si="115">IF($F$6-$D$6 &lt;&gt; 0,(EXP(LN(1+(J72/100))/($F$6-$D$6))-1)*100,0)</f>
        <v>3.2500081547664372</v>
      </c>
      <c r="L109" s="24" t="str">
        <f>L35</f>
        <v>All occupations</v>
      </c>
      <c r="M109" s="26">
        <f>IF(AND(N$6-M$6 &lt;&gt; 0,M35&lt;&gt;0,N35&lt;&gt;0),(EXP(LN(N35/M35)/(N$6-M$6))-1)*100,0)</f>
        <v>1.6172694725984815</v>
      </c>
      <c r="N109" s="26">
        <f>IF(AND(O$6-N$6 &lt;&gt; 0,N35&lt;&gt;0,O35&lt;&gt;0),(EXP(LN(O35/N35)/(O$6-N$6))-1)*100,0)</f>
        <v>-2.2790227944884611</v>
      </c>
      <c r="O109" s="26">
        <f>IF(AND(P$6-O$6 &lt;&gt; 0,O35&lt;&gt;0,P35&lt;&gt;0),(EXP(LN(P35/O35)/(P$6-O$6))-1)*100,0)</f>
        <v>0.73569716692385434</v>
      </c>
      <c r="P109" s="26">
        <f>IF(AND(Q$6-P$6 &lt;&gt; 0,P35&lt;&gt;0,Q35&lt;&gt;0),(EXP(LN(Q35/P35)/(Q$6-P$6))-1)*100,0)</f>
        <v>0.4825660898235995</v>
      </c>
      <c r="Q109" s="26">
        <f t="shared" ref="Q109" si="116">IF(AND(Q$6-O$6 &lt;&gt; 0,O35&lt;&gt;0,Q35&lt;&gt;0),(EXP(LN(Q35/O35)/(Q$6-O$6))-1)*100,0)</f>
        <v>0.56687236160570809</v>
      </c>
      <c r="S109" s="26">
        <f t="shared" ref="S109" si="117">IF($F$6-$D$6 &lt;&gt; 0,(EXP(LN(1+(S72/100))/($F$6-$D$6))-1)*100,0)</f>
        <v>0.56687236160570809</v>
      </c>
      <c r="T109" s="26">
        <f t="shared" ref="T109" si="118">IF(O35&gt;0,((1+(T35/O35))^(1/($F$6-$D$6))-1)*100,0)</f>
        <v>2.3785108830505663</v>
      </c>
      <c r="U109" s="26">
        <f t="shared" ref="U109" si="119">IF($F$6-$D$6 &lt;&gt; 0,(EXP(LN(1+(U72/100))/($F$6-$D$6))-1)*100,0)</f>
        <v>2.7911608017519685</v>
      </c>
      <c r="W109" s="24" t="str">
        <f>W35</f>
        <v>All occupations</v>
      </c>
      <c r="X109" s="26">
        <f>IF(AND(Y$6-X$6 &lt;&gt; 0,X35&lt;&gt;0,Y35&lt;&gt;0),(EXP(LN(Y35/X35)/(Y$6-X$6))-1)*100,0)</f>
        <v>2.4680426119688237</v>
      </c>
      <c r="Y109" s="26">
        <f>IF(AND(Z$6-Y$6 &lt;&gt; 0,Y35&lt;&gt;0,Z35&lt;&gt;0),(EXP(LN(Z35/Y35)/(Z$6-Y$6))-1)*100,0)</f>
        <v>0.15666683836343953</v>
      </c>
      <c r="Z109" s="26">
        <f>IF(AND(AA$6-Z$6 &lt;&gt; 0,Z35&lt;&gt;0,AA35&lt;&gt;0),(EXP(LN(AA35/Z35)/(AA$6-Z$6))-1)*100,0)</f>
        <v>0.93115353473751661</v>
      </c>
      <c r="AA109" s="26">
        <f>IF(AND(AB$6-AA$6 &lt;&gt; 0,AA35&lt;&gt;0,AB35&lt;&gt;0),(EXP(LN(AB35/AA35)/(AB$6-AA$6))-1)*100,0)</f>
        <v>0.67689874076213297</v>
      </c>
      <c r="AB109" s="26">
        <f t="shared" ref="AB109" si="120">IF(AND(AB$6-Z$6 &lt;&gt; 0,Z35&lt;&gt;0,AB35&lt;&gt;0),(EXP(LN(AB35/Z35)/(AB$6-Z$6))-1)*100,0)</f>
        <v>0.76157909328786744</v>
      </c>
      <c r="AD109" s="26">
        <f t="shared" ref="AD109" si="121">IF($F$6-$D$6 &lt;&gt; 0,(EXP(LN(1+(AD72/100))/($F$6-$D$6))-1)*100,0)</f>
        <v>0.76157909328786744</v>
      </c>
      <c r="AE109" s="26">
        <f t="shared" ref="AE109" si="122">IF(Z35&gt;0,((1+(AE35/Z35))^(1/($F$6-$D$6))-1)*100,0)</f>
        <v>3.1900489958499367</v>
      </c>
      <c r="AF109" s="26">
        <f t="shared" ref="AF109" si="123">IF($F$6-$D$6 &lt;&gt; 0,(EXP(LN(1+(AF72/100))/($F$6-$D$6))-1)*100,0)</f>
        <v>3.690409884005974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and North Somerset (Continued)</v>
      </c>
      <c r="L112" s="19" t="str">
        <f>CONCATENATE(L$1," (Continued)")</f>
        <v>Occupation Table 2.1  Males: Employment Change by Occupation (SOC 2020) and Replacement Demand, 2015-2035, West of England and North Somerset (Continued)</v>
      </c>
      <c r="W112" s="19" t="str">
        <f>CONCATENATE(W$1," (Continued)")</f>
        <v>Occupation Table 2.2  Females: Employment Change by Occupation (SOC 2020) and Replacement Demand, 2015-2035, West of England and North Somerset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9.930608228536272</v>
      </c>
      <c r="C119" s="27">
        <f t="shared" si="125"/>
        <v>1.3115395885394747</v>
      </c>
      <c r="D119" s="27">
        <f t="shared" si="125"/>
        <v>-3.2732149694667925</v>
      </c>
      <c r="E119" s="27">
        <f t="shared" si="125"/>
        <v>5.2199679366628757</v>
      </c>
      <c r="F119" s="27">
        <f t="shared" ref="F119:F144" si="126">F8-D8</f>
        <v>1.9467529671960833</v>
      </c>
      <c r="L119" t="str">
        <f t="shared" ref="L119:L144" si="127">L8</f>
        <v>11 Corporate managers and directors</v>
      </c>
      <c r="M119" s="27">
        <f t="shared" ref="M119:P144" si="128">N8-M8</f>
        <v>5.290530211688715</v>
      </c>
      <c r="N119" s="27">
        <f t="shared" si="128"/>
        <v>8.5408934576570061E-2</v>
      </c>
      <c r="O119" s="27">
        <f t="shared" si="128"/>
        <v>-3.0688370309688722</v>
      </c>
      <c r="P119" s="27">
        <f t="shared" si="128"/>
        <v>2.0105871810314682</v>
      </c>
      <c r="Q119" s="27">
        <f t="shared" ref="Q119:Q144" si="129">Q8-O8</f>
        <v>-1.058249849937404</v>
      </c>
      <c r="W119" t="str">
        <f t="shared" ref="W119:W144" si="130">W8</f>
        <v>11 Corporate managers and directors</v>
      </c>
      <c r="X119" s="27">
        <f t="shared" ref="X119:AA144" si="131">Y8-X8</f>
        <v>4.6400780168476103</v>
      </c>
      <c r="Y119" s="27">
        <f t="shared" si="131"/>
        <v>1.2261306539627235</v>
      </c>
      <c r="Z119" s="27">
        <f t="shared" si="131"/>
        <v>-0.20437793849781372</v>
      </c>
      <c r="AA119" s="27">
        <f t="shared" si="131"/>
        <v>3.2093807556314466</v>
      </c>
      <c r="AB119" s="27">
        <f t="shared" ref="AB119:AB144" si="132">AB8-Z8</f>
        <v>3.0050028171336329</v>
      </c>
    </row>
    <row r="120" spans="1:28" x14ac:dyDescent="0.2">
      <c r="A120" t="str">
        <f t="shared" si="124"/>
        <v>12 Other managers and proprietors</v>
      </c>
      <c r="B120" s="27">
        <f t="shared" si="125"/>
        <v>2.9865245660913438</v>
      </c>
      <c r="C120" s="27">
        <f t="shared" si="125"/>
        <v>0.38289449690694255</v>
      </c>
      <c r="D120" s="27">
        <f t="shared" si="125"/>
        <v>6.1866289569969943</v>
      </c>
      <c r="E120" s="27">
        <f t="shared" si="125"/>
        <v>4.6854129405646106</v>
      </c>
      <c r="F120" s="27">
        <f t="shared" si="126"/>
        <v>10.872041897561605</v>
      </c>
      <c r="L120" t="str">
        <f t="shared" si="127"/>
        <v>12 Other managers and proprietors</v>
      </c>
      <c r="M120" s="27">
        <f t="shared" si="128"/>
        <v>1.8138896653505228</v>
      </c>
      <c r="N120" s="27">
        <f t="shared" si="128"/>
        <v>-0.47643826811117584</v>
      </c>
      <c r="O120" s="27">
        <f t="shared" si="128"/>
        <v>4.2418103467494994</v>
      </c>
      <c r="P120" s="27">
        <f t="shared" si="128"/>
        <v>3.2331695438161852</v>
      </c>
      <c r="Q120" s="27">
        <f t="shared" si="129"/>
        <v>7.4749798905656846</v>
      </c>
      <c r="W120" t="str">
        <f t="shared" si="130"/>
        <v>12 Other managers and proprietors</v>
      </c>
      <c r="X120" s="27">
        <f t="shared" si="131"/>
        <v>1.1726349007408263</v>
      </c>
      <c r="Y120" s="27">
        <f t="shared" si="131"/>
        <v>0.85933276501811839</v>
      </c>
      <c r="Z120" s="27">
        <f t="shared" si="131"/>
        <v>1.9448186102474914</v>
      </c>
      <c r="AA120" s="27">
        <f t="shared" si="131"/>
        <v>1.452243396748452</v>
      </c>
      <c r="AB120" s="27">
        <f t="shared" si="132"/>
        <v>3.3970620069959434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7.5089582983872134</v>
      </c>
      <c r="C121" s="27">
        <f t="shared" si="125"/>
        <v>0.88622400863069117</v>
      </c>
      <c r="D121" s="27">
        <f t="shared" si="125"/>
        <v>2.9622389357635583</v>
      </c>
      <c r="E121" s="27">
        <f t="shared" si="125"/>
        <v>5.7110066309549978</v>
      </c>
      <c r="F121" s="27">
        <f t="shared" si="126"/>
        <v>8.6732455667185562</v>
      </c>
      <c r="L121" t="str">
        <f t="shared" si="127"/>
        <v>21 Science, research, engineering and technology professionals</v>
      </c>
      <c r="M121" s="27">
        <f t="shared" si="128"/>
        <v>6.114035188548371</v>
      </c>
      <c r="N121" s="27">
        <f t="shared" si="128"/>
        <v>-0.79599883072822308</v>
      </c>
      <c r="O121" s="27">
        <f t="shared" si="128"/>
        <v>1.0024906750206952</v>
      </c>
      <c r="P121" s="27">
        <f t="shared" si="128"/>
        <v>3.3587079922746739</v>
      </c>
      <c r="Q121" s="27">
        <f t="shared" si="129"/>
        <v>4.3611986672953691</v>
      </c>
      <c r="W121" t="str">
        <f t="shared" si="130"/>
        <v>21 Science, research, engineering and technology professionals</v>
      </c>
      <c r="X121" s="27">
        <f t="shared" si="131"/>
        <v>1.3949231098389632</v>
      </c>
      <c r="Y121" s="27">
        <f t="shared" si="131"/>
        <v>1.6822228393588059</v>
      </c>
      <c r="Z121" s="27">
        <f t="shared" si="131"/>
        <v>1.9597482607428294</v>
      </c>
      <c r="AA121" s="27">
        <f t="shared" si="131"/>
        <v>2.3522986386803915</v>
      </c>
      <c r="AB121" s="27">
        <f t="shared" si="132"/>
        <v>4.3120468994232208</v>
      </c>
    </row>
    <row r="122" spans="1:28" x14ac:dyDescent="0.2">
      <c r="A122" t="str">
        <f t="shared" si="124"/>
        <v>22 Health professionals</v>
      </c>
      <c r="B122" s="27">
        <f t="shared" si="125"/>
        <v>3.9015784063851235</v>
      </c>
      <c r="C122" s="27">
        <f t="shared" si="125"/>
        <v>-0.14658071832048591</v>
      </c>
      <c r="D122" s="27">
        <f t="shared" si="125"/>
        <v>3.8049619777859363</v>
      </c>
      <c r="E122" s="27">
        <f t="shared" si="125"/>
        <v>5.8569351235260143</v>
      </c>
      <c r="F122" s="27">
        <f t="shared" si="126"/>
        <v>9.6618971013119506</v>
      </c>
      <c r="L122" t="str">
        <f t="shared" si="127"/>
        <v>22 Health professionals</v>
      </c>
      <c r="M122" s="27">
        <f t="shared" si="128"/>
        <v>0.70867440614266641</v>
      </c>
      <c r="N122" s="27">
        <f t="shared" si="128"/>
        <v>0.91273613136010567</v>
      </c>
      <c r="O122" s="27">
        <f t="shared" si="128"/>
        <v>1.0975877040707438</v>
      </c>
      <c r="P122" s="27">
        <f t="shared" si="128"/>
        <v>1.7877872443039262</v>
      </c>
      <c r="Q122" s="27">
        <f t="shared" si="129"/>
        <v>2.88537494837467</v>
      </c>
      <c r="W122" t="str">
        <f t="shared" si="130"/>
        <v>22 Health professionals</v>
      </c>
      <c r="X122" s="27">
        <f t="shared" si="131"/>
        <v>3.1929040002424607</v>
      </c>
      <c r="Y122" s="27">
        <f t="shared" si="131"/>
        <v>-1.0593168496806058</v>
      </c>
      <c r="Z122" s="27">
        <f t="shared" si="131"/>
        <v>2.7073742737152493</v>
      </c>
      <c r="AA122" s="27">
        <f t="shared" si="131"/>
        <v>4.0691478792220259</v>
      </c>
      <c r="AB122" s="27">
        <f t="shared" si="132"/>
        <v>6.7765221529372752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4.4724239909282772</v>
      </c>
      <c r="C123" s="27">
        <f t="shared" si="125"/>
        <v>0.33695779762126676</v>
      </c>
      <c r="D123" s="27">
        <f t="shared" si="125"/>
        <v>2.0912047793569641</v>
      </c>
      <c r="E123" s="27">
        <f t="shared" si="125"/>
        <v>4.2576652856042116</v>
      </c>
      <c r="F123" s="27">
        <f t="shared" si="126"/>
        <v>6.3488700649611758</v>
      </c>
      <c r="L123" t="str">
        <f t="shared" si="127"/>
        <v>23 Teaching and other educational professionals</v>
      </c>
      <c r="M123" s="27">
        <f t="shared" si="128"/>
        <v>0.92626875872573322</v>
      </c>
      <c r="N123" s="27">
        <f t="shared" si="128"/>
        <v>-0.73141002123632148</v>
      </c>
      <c r="O123" s="27">
        <f t="shared" si="128"/>
        <v>1.1082440075371416</v>
      </c>
      <c r="P123" s="27">
        <f t="shared" si="128"/>
        <v>1.2696160022341623</v>
      </c>
      <c r="Q123" s="27">
        <f t="shared" si="129"/>
        <v>2.3778600097713039</v>
      </c>
      <c r="W123" t="str">
        <f t="shared" si="130"/>
        <v>23 Teaching and other educational professionals</v>
      </c>
      <c r="X123" s="27">
        <f t="shared" si="131"/>
        <v>3.546155232202544</v>
      </c>
      <c r="Y123" s="27">
        <f t="shared" si="131"/>
        <v>1.0683678188575456</v>
      </c>
      <c r="Z123" s="27">
        <f t="shared" si="131"/>
        <v>0.98296077181988295</v>
      </c>
      <c r="AA123" s="27">
        <f t="shared" si="131"/>
        <v>2.9880492833700139</v>
      </c>
      <c r="AB123" s="27">
        <f t="shared" si="132"/>
        <v>3.9710100551898968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8.4586675245618395</v>
      </c>
      <c r="C124" s="27">
        <f t="shared" si="125"/>
        <v>3.9391635854220794</v>
      </c>
      <c r="D124" s="27">
        <f t="shared" si="125"/>
        <v>6.4326401043144585</v>
      </c>
      <c r="E124" s="27">
        <f t="shared" si="125"/>
        <v>7.438482504076525</v>
      </c>
      <c r="F124" s="27">
        <f t="shared" si="126"/>
        <v>13.871122608390984</v>
      </c>
      <c r="L124" t="str">
        <f t="shared" si="127"/>
        <v>24 Business, media and public service professionals</v>
      </c>
      <c r="M124" s="27">
        <f t="shared" si="128"/>
        <v>3.6711636528539273</v>
      </c>
      <c r="N124" s="27">
        <f t="shared" si="128"/>
        <v>1.2406647935873529</v>
      </c>
      <c r="O124" s="27">
        <f t="shared" si="128"/>
        <v>3.7287029453308627</v>
      </c>
      <c r="P124" s="27">
        <f t="shared" si="128"/>
        <v>3.3159933630680101</v>
      </c>
      <c r="Q124" s="27">
        <f t="shared" si="129"/>
        <v>7.0446963083988727</v>
      </c>
      <c r="W124" t="str">
        <f t="shared" si="130"/>
        <v>24 Business, media and public service professionals</v>
      </c>
      <c r="X124" s="27">
        <f t="shared" si="131"/>
        <v>4.787503871707921</v>
      </c>
      <c r="Y124" s="27">
        <f t="shared" si="131"/>
        <v>2.6984987918347088</v>
      </c>
      <c r="Z124" s="27">
        <f t="shared" si="131"/>
        <v>2.7039371589836243</v>
      </c>
      <c r="AA124" s="27">
        <f t="shared" si="131"/>
        <v>4.1224891410084901</v>
      </c>
      <c r="AB124" s="27">
        <f t="shared" si="132"/>
        <v>6.8264262999921144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2.6933502127586557</v>
      </c>
      <c r="C125" s="27">
        <f t="shared" si="125"/>
        <v>1.0669070899972208</v>
      </c>
      <c r="D125" s="27">
        <f t="shared" si="125"/>
        <v>-1.5787987147782694</v>
      </c>
      <c r="E125" s="27">
        <f t="shared" si="125"/>
        <v>0.98473942551669857</v>
      </c>
      <c r="F125" s="27">
        <f t="shared" si="126"/>
        <v>-0.59405928926157081</v>
      </c>
      <c r="L125" t="str">
        <f t="shared" si="127"/>
        <v>31 Science, engineering and technology associate professionals</v>
      </c>
      <c r="M125" s="27">
        <f t="shared" si="128"/>
        <v>2.2130793269484208</v>
      </c>
      <c r="N125" s="27">
        <f t="shared" si="128"/>
        <v>0.24139042523804655</v>
      </c>
      <c r="O125" s="27">
        <f t="shared" si="128"/>
        <v>-1.7704566055523738</v>
      </c>
      <c r="P125" s="27">
        <f t="shared" si="128"/>
        <v>0.1522693433010005</v>
      </c>
      <c r="Q125" s="27">
        <f t="shared" si="129"/>
        <v>-1.6181872622513733</v>
      </c>
      <c r="W125" t="str">
        <f t="shared" si="130"/>
        <v>31 Science, engineering and technology associate professionals</v>
      </c>
      <c r="X125" s="27">
        <f t="shared" si="131"/>
        <v>0.48027088581023047</v>
      </c>
      <c r="Y125" s="27">
        <f t="shared" si="131"/>
        <v>0.8255166647591663</v>
      </c>
      <c r="Z125" s="27">
        <f t="shared" si="131"/>
        <v>0.19165789077411333</v>
      </c>
      <c r="AA125" s="27">
        <f t="shared" si="131"/>
        <v>0.83247008221569097</v>
      </c>
      <c r="AB125" s="27">
        <f t="shared" si="132"/>
        <v>1.0241279729898043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1.1536507315937765</v>
      </c>
      <c r="C126" s="27">
        <f t="shared" si="125"/>
        <v>0.1853381424207452</v>
      </c>
      <c r="D126" s="27">
        <f t="shared" si="125"/>
        <v>0.63101000677010965</v>
      </c>
      <c r="E126" s="27">
        <f t="shared" si="125"/>
        <v>2.1841710407488364</v>
      </c>
      <c r="F126" s="27">
        <f t="shared" si="126"/>
        <v>2.815181047518946</v>
      </c>
      <c r="L126" t="str">
        <f t="shared" si="127"/>
        <v>32 Health and social care associate professionals</v>
      </c>
      <c r="M126" s="27">
        <f t="shared" si="128"/>
        <v>-0.12082645414654936</v>
      </c>
      <c r="N126" s="27">
        <f t="shared" si="128"/>
        <v>0.34151175307931414</v>
      </c>
      <c r="O126" s="27">
        <f t="shared" si="128"/>
        <v>-0.12315482111431653</v>
      </c>
      <c r="P126" s="27">
        <f t="shared" si="128"/>
        <v>0.38164092766859659</v>
      </c>
      <c r="Q126" s="27">
        <f t="shared" si="129"/>
        <v>0.25848610655428006</v>
      </c>
      <c r="W126" t="str">
        <f t="shared" si="130"/>
        <v>32 Health and social care associate professionals</v>
      </c>
      <c r="X126" s="27">
        <f t="shared" si="131"/>
        <v>1.2744771857403236</v>
      </c>
      <c r="Y126" s="27">
        <f t="shared" si="131"/>
        <v>-0.1561736106585716</v>
      </c>
      <c r="Z126" s="27">
        <f t="shared" si="131"/>
        <v>0.75416482788444128</v>
      </c>
      <c r="AA126" s="27">
        <f t="shared" si="131"/>
        <v>1.8025301130802109</v>
      </c>
      <c r="AB126" s="27">
        <f t="shared" si="132"/>
        <v>2.5566949409646522</v>
      </c>
    </row>
    <row r="127" spans="1:28" x14ac:dyDescent="0.2">
      <c r="A127" t="str">
        <f t="shared" si="124"/>
        <v>33 Protective service occupations</v>
      </c>
      <c r="B127" s="27">
        <f t="shared" si="125"/>
        <v>0.95055953862943099</v>
      </c>
      <c r="C127" s="27">
        <f t="shared" si="125"/>
        <v>0.45108248894372505</v>
      </c>
      <c r="D127" s="27">
        <f t="shared" si="125"/>
        <v>1.3063503234622242</v>
      </c>
      <c r="E127" s="27">
        <f t="shared" si="125"/>
        <v>1.0198020450049938</v>
      </c>
      <c r="F127" s="27">
        <f t="shared" si="126"/>
        <v>2.3261523684672181</v>
      </c>
      <c r="L127" t="str">
        <f t="shared" si="127"/>
        <v>33 Protective service occupations</v>
      </c>
      <c r="M127" s="27">
        <f t="shared" si="128"/>
        <v>0.50098405056433126</v>
      </c>
      <c r="N127" s="27">
        <f t="shared" si="128"/>
        <v>0.2448722833691237</v>
      </c>
      <c r="O127" s="27">
        <f t="shared" si="128"/>
        <v>0.61720330064437068</v>
      </c>
      <c r="P127" s="27">
        <f t="shared" si="128"/>
        <v>0.28624302547425984</v>
      </c>
      <c r="Q127" s="27">
        <f t="shared" si="129"/>
        <v>0.90344632611863052</v>
      </c>
      <c r="W127" t="str">
        <f t="shared" si="130"/>
        <v>33 Protective service occupations</v>
      </c>
      <c r="X127" s="27">
        <f t="shared" si="131"/>
        <v>0.44957548806510306</v>
      </c>
      <c r="Y127" s="27">
        <f t="shared" si="131"/>
        <v>0.20621020557460046</v>
      </c>
      <c r="Z127" s="27">
        <f t="shared" si="131"/>
        <v>0.68914702281783136</v>
      </c>
      <c r="AA127" s="27">
        <f t="shared" si="131"/>
        <v>0.73355901953075309</v>
      </c>
      <c r="AB127" s="27">
        <f t="shared" si="132"/>
        <v>1.4227060423485844</v>
      </c>
    </row>
    <row r="128" spans="1:28" x14ac:dyDescent="0.2">
      <c r="A128" t="str">
        <f t="shared" si="124"/>
        <v>34 Culture, media and sports occupations</v>
      </c>
      <c r="B128" s="27">
        <f t="shared" si="125"/>
        <v>1.884384924444138</v>
      </c>
      <c r="C128" s="27">
        <f t="shared" si="125"/>
        <v>-7.9027679766992875E-2</v>
      </c>
      <c r="D128" s="27">
        <f t="shared" si="125"/>
        <v>0.67125260012222121</v>
      </c>
      <c r="E128" s="27">
        <f t="shared" si="125"/>
        <v>2.40975832343916</v>
      </c>
      <c r="F128" s="27">
        <f t="shared" si="126"/>
        <v>3.0810109235613812</v>
      </c>
      <c r="L128" t="str">
        <f t="shared" si="127"/>
        <v>34 Culture, media and sports occupations</v>
      </c>
      <c r="M128" s="27">
        <f t="shared" si="128"/>
        <v>0.56109594225693726</v>
      </c>
      <c r="N128" s="27">
        <f t="shared" si="128"/>
        <v>-0.69163000438164346</v>
      </c>
      <c r="O128" s="27">
        <f t="shared" si="128"/>
        <v>0.29206393316849244</v>
      </c>
      <c r="P128" s="27">
        <f t="shared" si="128"/>
        <v>1.0254575634087422</v>
      </c>
      <c r="Q128" s="27">
        <f t="shared" si="129"/>
        <v>1.3175214965772346</v>
      </c>
      <c r="W128" t="str">
        <f t="shared" si="130"/>
        <v>34 Culture, media and sports occupations</v>
      </c>
      <c r="X128" s="27">
        <f t="shared" si="131"/>
        <v>1.3232889821871971</v>
      </c>
      <c r="Y128" s="27">
        <f t="shared" si="131"/>
        <v>0.61260232461466657</v>
      </c>
      <c r="Z128" s="27">
        <f t="shared" si="131"/>
        <v>0.3791886669536968</v>
      </c>
      <c r="AA128" s="27">
        <f t="shared" si="131"/>
        <v>1.3843007600304738</v>
      </c>
      <c r="AB128" s="27">
        <f t="shared" si="132"/>
        <v>1.7634894269841705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4.1037985015432596</v>
      </c>
      <c r="C129" s="27">
        <f t="shared" si="125"/>
        <v>1.6548425398442745</v>
      </c>
      <c r="D129" s="27">
        <f t="shared" si="125"/>
        <v>-1.2192630499057842</v>
      </c>
      <c r="E129" s="27">
        <f t="shared" si="125"/>
        <v>1.9453757812668826</v>
      </c>
      <c r="F129" s="27">
        <f t="shared" si="126"/>
        <v>0.72611273136109844</v>
      </c>
      <c r="L129" t="str">
        <f t="shared" si="127"/>
        <v>35 Business and public service associate professionals</v>
      </c>
      <c r="M129" s="27">
        <f t="shared" si="128"/>
        <v>1.4247121268837368</v>
      </c>
      <c r="N129" s="27">
        <f t="shared" si="128"/>
        <v>0.58239661763606065</v>
      </c>
      <c r="O129" s="27">
        <f t="shared" si="128"/>
        <v>-1.5281259677569707</v>
      </c>
      <c r="P129" s="27">
        <f t="shared" si="128"/>
        <v>-7.9359592541912605E-2</v>
      </c>
      <c r="Q129" s="27">
        <f t="shared" si="129"/>
        <v>-1.6074855602988833</v>
      </c>
      <c r="W129" t="str">
        <f t="shared" si="130"/>
        <v>35 Business and public service associate professionals</v>
      </c>
      <c r="X129" s="27">
        <f t="shared" si="131"/>
        <v>2.6790863746595335</v>
      </c>
      <c r="Y129" s="27">
        <f t="shared" si="131"/>
        <v>1.0724459222082174</v>
      </c>
      <c r="Z129" s="27">
        <f t="shared" si="131"/>
        <v>0.30886291785111197</v>
      </c>
      <c r="AA129" s="27">
        <f t="shared" si="131"/>
        <v>2.0247353738088201</v>
      </c>
      <c r="AB129" s="27">
        <f t="shared" si="132"/>
        <v>2.333598291659932</v>
      </c>
    </row>
    <row r="130" spans="1:28" x14ac:dyDescent="0.2">
      <c r="A130" t="str">
        <f t="shared" si="124"/>
        <v>41 Administrative occupations</v>
      </c>
      <c r="B130" s="27">
        <f t="shared" si="125"/>
        <v>1.1201003149433291</v>
      </c>
      <c r="C130" s="27">
        <f t="shared" si="125"/>
        <v>2.7878473904791434</v>
      </c>
      <c r="D130" s="27">
        <f t="shared" si="125"/>
        <v>-5.3267664174874128</v>
      </c>
      <c r="E130" s="27">
        <f t="shared" si="125"/>
        <v>-3.960157227397076</v>
      </c>
      <c r="F130" s="27">
        <f t="shared" si="126"/>
        <v>-9.2869236448844887</v>
      </c>
      <c r="L130" t="str">
        <f t="shared" si="127"/>
        <v>41 Administrative occupations</v>
      </c>
      <c r="M130" s="27">
        <f t="shared" si="128"/>
        <v>-0.90766524814496208</v>
      </c>
      <c r="N130" s="27">
        <f t="shared" si="128"/>
        <v>2.663099846169656</v>
      </c>
      <c r="O130" s="27">
        <f t="shared" si="128"/>
        <v>-1.1371033218148128</v>
      </c>
      <c r="P130" s="27">
        <f t="shared" si="128"/>
        <v>0.51764347849594472</v>
      </c>
      <c r="Q130" s="27">
        <f t="shared" si="129"/>
        <v>-0.61945984331886805</v>
      </c>
      <c r="W130" t="str">
        <f t="shared" si="130"/>
        <v>41 Administrative occupations</v>
      </c>
      <c r="X130" s="27">
        <f t="shared" si="131"/>
        <v>2.0277655630883444</v>
      </c>
      <c r="Y130" s="27">
        <f t="shared" si="131"/>
        <v>0.12474754430947854</v>
      </c>
      <c r="Z130" s="27">
        <f t="shared" si="131"/>
        <v>-4.1896630956725645</v>
      </c>
      <c r="AA130" s="27">
        <f t="shared" si="131"/>
        <v>-4.4778007058929887</v>
      </c>
      <c r="AB130" s="27">
        <f t="shared" si="132"/>
        <v>-8.6674638015655532</v>
      </c>
    </row>
    <row r="131" spans="1:28" x14ac:dyDescent="0.2">
      <c r="A131" t="str">
        <f t="shared" si="124"/>
        <v>42 Secretarial and related occupations</v>
      </c>
      <c r="B131" s="27">
        <f t="shared" si="125"/>
        <v>-0.61509374110323556</v>
      </c>
      <c r="C131" s="27">
        <f t="shared" si="125"/>
        <v>-0.27998500858948283</v>
      </c>
      <c r="D131" s="27">
        <f t="shared" si="125"/>
        <v>0.57738284279293239</v>
      </c>
      <c r="E131" s="27">
        <f t="shared" si="125"/>
        <v>-1.6476801133082457</v>
      </c>
      <c r="F131" s="27">
        <f t="shared" si="126"/>
        <v>-1.0702972705153133</v>
      </c>
      <c r="L131" t="str">
        <f t="shared" si="127"/>
        <v>42 Secretarial and related occupations</v>
      </c>
      <c r="M131" s="27">
        <f t="shared" si="128"/>
        <v>-0.35442067864007099</v>
      </c>
      <c r="N131" s="27">
        <f t="shared" si="128"/>
        <v>-6.8780137387205897E-2</v>
      </c>
      <c r="O131" s="27">
        <f t="shared" si="128"/>
        <v>0.41759741210603307</v>
      </c>
      <c r="P131" s="27">
        <f t="shared" si="128"/>
        <v>0.35122658744540836</v>
      </c>
      <c r="Q131" s="27">
        <f t="shared" si="129"/>
        <v>0.76882399955144143</v>
      </c>
      <c r="W131" t="str">
        <f t="shared" si="130"/>
        <v>42 Secretarial and related occupations</v>
      </c>
      <c r="X131" s="27">
        <f t="shared" si="131"/>
        <v>-0.26067306246316591</v>
      </c>
      <c r="Y131" s="27">
        <f t="shared" si="131"/>
        <v>-0.21120487120227338</v>
      </c>
      <c r="Z131" s="27">
        <f t="shared" si="131"/>
        <v>0.1597854306868971</v>
      </c>
      <c r="AA131" s="27">
        <f t="shared" si="131"/>
        <v>-1.9989067007536594</v>
      </c>
      <c r="AB131" s="27">
        <f t="shared" si="132"/>
        <v>-1.8391212700667623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0.42053597622261929</v>
      </c>
      <c r="C132" s="27">
        <f t="shared" si="125"/>
        <v>0.4606737588562364</v>
      </c>
      <c r="D132" s="27">
        <f t="shared" si="125"/>
        <v>0.21070583991477232</v>
      </c>
      <c r="E132" s="27">
        <f t="shared" si="125"/>
        <v>0.92348769532546715</v>
      </c>
      <c r="F132" s="27">
        <f t="shared" si="126"/>
        <v>1.1341935352402395</v>
      </c>
      <c r="L132" t="str">
        <f t="shared" si="127"/>
        <v>51 Skilled agricultural and related trades</v>
      </c>
      <c r="M132" s="27">
        <f t="shared" si="128"/>
        <v>0.30385804915021009</v>
      </c>
      <c r="N132" s="27">
        <f t="shared" si="128"/>
        <v>0.28021737337764741</v>
      </c>
      <c r="O132" s="27">
        <f t="shared" si="128"/>
        <v>0.10606858676567565</v>
      </c>
      <c r="P132" s="27">
        <f t="shared" si="128"/>
        <v>0.59299327458737938</v>
      </c>
      <c r="Q132" s="27">
        <f t="shared" si="129"/>
        <v>0.69906186135305504</v>
      </c>
      <c r="W132" t="str">
        <f t="shared" si="130"/>
        <v>51 Skilled agricultural and related trades</v>
      </c>
      <c r="X132" s="27">
        <f t="shared" si="131"/>
        <v>0.11667792707240388</v>
      </c>
      <c r="Y132" s="27">
        <f t="shared" si="131"/>
        <v>0.18045638547859466</v>
      </c>
      <c r="Z132" s="27">
        <f t="shared" si="131"/>
        <v>0.10463725314908867</v>
      </c>
      <c r="AA132" s="27">
        <f t="shared" si="131"/>
        <v>0.3304944207380951</v>
      </c>
      <c r="AB132" s="27">
        <f t="shared" si="132"/>
        <v>0.43513167388718377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0.27744082317638075</v>
      </c>
      <c r="C133" s="27">
        <f t="shared" si="125"/>
        <v>-2.7890739556066784</v>
      </c>
      <c r="D133" s="27">
        <f t="shared" si="125"/>
        <v>2.6116886824123497E-2</v>
      </c>
      <c r="E133" s="27">
        <f t="shared" si="125"/>
        <v>-0.62634542933867721</v>
      </c>
      <c r="F133" s="27">
        <f t="shared" si="126"/>
        <v>-0.60022854251455371</v>
      </c>
      <c r="L133" t="str">
        <f t="shared" si="127"/>
        <v>52 Skilled metal, electrical and electronic trades</v>
      </c>
      <c r="M133" s="27">
        <f t="shared" si="128"/>
        <v>-7.187801805807581E-2</v>
      </c>
      <c r="N133" s="27">
        <f t="shared" si="128"/>
        <v>-2.6113288726407298</v>
      </c>
      <c r="O133" s="27">
        <f t="shared" si="128"/>
        <v>-0.76692769032272778</v>
      </c>
      <c r="P133" s="27">
        <f t="shared" si="128"/>
        <v>-1.2416819254337597</v>
      </c>
      <c r="Q133" s="27">
        <f t="shared" si="129"/>
        <v>-2.0086096157564874</v>
      </c>
      <c r="W133" t="str">
        <f t="shared" si="130"/>
        <v>52 Skilled metal, electrical and electronic trades</v>
      </c>
      <c r="X133" s="27">
        <f t="shared" si="131"/>
        <v>0.34931884123447282</v>
      </c>
      <c r="Y133" s="27">
        <f t="shared" si="131"/>
        <v>-0.1777450829659567</v>
      </c>
      <c r="Z133" s="27">
        <f t="shared" si="131"/>
        <v>0.7930445771468374</v>
      </c>
      <c r="AA133" s="27">
        <f t="shared" si="131"/>
        <v>0.61533649609510133</v>
      </c>
      <c r="AB133" s="27">
        <f t="shared" si="132"/>
        <v>1.4083810732419386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2.3657110519607798</v>
      </c>
      <c r="C134" s="27">
        <f t="shared" si="125"/>
        <v>-4.8845595402365376</v>
      </c>
      <c r="D134" s="27">
        <f t="shared" si="125"/>
        <v>2.1292560632676967</v>
      </c>
      <c r="E134" s="27">
        <f t="shared" si="125"/>
        <v>0.34507620985150567</v>
      </c>
      <c r="F134" s="27">
        <f t="shared" si="126"/>
        <v>2.4743322731192023</v>
      </c>
      <c r="L134" t="str">
        <f t="shared" si="127"/>
        <v>53 Skilled construction and building trades</v>
      </c>
      <c r="M134" s="27">
        <f t="shared" si="128"/>
        <v>2.2723455589765997</v>
      </c>
      <c r="N134" s="27">
        <f t="shared" si="128"/>
        <v>-4.9620352881295346</v>
      </c>
      <c r="O134" s="27">
        <f t="shared" si="128"/>
        <v>2.0656766066876457</v>
      </c>
      <c r="P134" s="27">
        <f t="shared" si="128"/>
        <v>0.22419215092117994</v>
      </c>
      <c r="Q134" s="27">
        <f t="shared" si="129"/>
        <v>2.2898687576088257</v>
      </c>
      <c r="W134" t="str">
        <f t="shared" si="130"/>
        <v>53 Skilled construction and building trades</v>
      </c>
      <c r="X134" s="27">
        <f t="shared" si="131"/>
        <v>9.3365492984182008E-2</v>
      </c>
      <c r="Y134" s="27">
        <f t="shared" si="131"/>
        <v>7.747574789298517E-2</v>
      </c>
      <c r="Z134" s="27">
        <f t="shared" si="131"/>
        <v>6.3579456580041216E-2</v>
      </c>
      <c r="AA134" s="27">
        <f t="shared" si="131"/>
        <v>0.12088405893032494</v>
      </c>
      <c r="AB134" s="27">
        <f t="shared" si="132"/>
        <v>0.18446351551036616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-0.21581724932326551</v>
      </c>
      <c r="C135" s="27">
        <f t="shared" si="125"/>
        <v>-0.35552556497881049</v>
      </c>
      <c r="D135" s="27">
        <f t="shared" si="125"/>
        <v>0.23121205599602135</v>
      </c>
      <c r="E135" s="27">
        <f t="shared" si="125"/>
        <v>-0.3192360553284832</v>
      </c>
      <c r="F135" s="27">
        <f t="shared" si="126"/>
        <v>-8.8023999332461855E-2</v>
      </c>
      <c r="L135" t="str">
        <f t="shared" si="127"/>
        <v>54 Textiles, printing and other skilled trades</v>
      </c>
      <c r="M135" s="27">
        <f t="shared" si="128"/>
        <v>-0.21868876259302628</v>
      </c>
      <c r="N135" s="27">
        <f t="shared" si="128"/>
        <v>-0.75913480191524751</v>
      </c>
      <c r="O135" s="27">
        <f t="shared" si="128"/>
        <v>-1.7172345698102554E-2</v>
      </c>
      <c r="P135" s="27">
        <f t="shared" si="128"/>
        <v>-0.33216813580766402</v>
      </c>
      <c r="Q135" s="27">
        <f t="shared" si="129"/>
        <v>-0.34934048150576658</v>
      </c>
      <c r="W135" t="str">
        <f t="shared" si="130"/>
        <v>54 Textiles, printing and other skilled trades</v>
      </c>
      <c r="X135" s="27">
        <f t="shared" si="131"/>
        <v>2.8715132697572088E-3</v>
      </c>
      <c r="Y135" s="27">
        <f t="shared" si="131"/>
        <v>0.40360923693641926</v>
      </c>
      <c r="Z135" s="27">
        <f t="shared" si="131"/>
        <v>0.24838440169414611</v>
      </c>
      <c r="AA135" s="27">
        <f t="shared" si="131"/>
        <v>1.2932080479173713E-2</v>
      </c>
      <c r="AB135" s="27">
        <f t="shared" si="132"/>
        <v>0.26131648217331982</v>
      </c>
    </row>
    <row r="136" spans="1:28" x14ac:dyDescent="0.2">
      <c r="A136" t="str">
        <f t="shared" si="124"/>
        <v>61 Caring personal service occupations</v>
      </c>
      <c r="B136" s="27">
        <f t="shared" si="125"/>
        <v>0.34442786499041489</v>
      </c>
      <c r="C136" s="27">
        <f t="shared" si="125"/>
        <v>-2.1792937444203204</v>
      </c>
      <c r="D136" s="27">
        <f t="shared" si="125"/>
        <v>5.2157216032094595</v>
      </c>
      <c r="E136" s="27">
        <f t="shared" si="125"/>
        <v>6.5432907065391035</v>
      </c>
      <c r="F136" s="27">
        <f t="shared" si="126"/>
        <v>11.759012309748563</v>
      </c>
      <c r="L136" t="str">
        <f t="shared" si="127"/>
        <v>61 Caring personal service occupations</v>
      </c>
      <c r="M136" s="27">
        <f t="shared" si="128"/>
        <v>-0.15611846774267324</v>
      </c>
      <c r="N136" s="27">
        <f t="shared" si="128"/>
        <v>-2.6269530954879272E-2</v>
      </c>
      <c r="O136" s="27">
        <f t="shared" si="128"/>
        <v>1.3565394968724451</v>
      </c>
      <c r="P136" s="27">
        <f t="shared" si="128"/>
        <v>1.4097865882610261</v>
      </c>
      <c r="Q136" s="27">
        <f t="shared" si="129"/>
        <v>2.7663260851334712</v>
      </c>
      <c r="W136" t="str">
        <f t="shared" si="130"/>
        <v>61 Caring personal service occupations</v>
      </c>
      <c r="X136" s="27">
        <f t="shared" si="131"/>
        <v>0.50054633273306592</v>
      </c>
      <c r="Y136" s="27">
        <f t="shared" si="131"/>
        <v>-2.15302421346545</v>
      </c>
      <c r="Z136" s="27">
        <f t="shared" si="131"/>
        <v>3.8591821063370304</v>
      </c>
      <c r="AA136" s="27">
        <f t="shared" si="131"/>
        <v>5.1335041182780756</v>
      </c>
      <c r="AB136" s="27">
        <f t="shared" si="132"/>
        <v>8.992686224615106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1.6607603828971396</v>
      </c>
      <c r="C137" s="27">
        <f t="shared" si="125"/>
        <v>-1.6628012176294948</v>
      </c>
      <c r="D137" s="27">
        <f t="shared" si="125"/>
        <v>1.2492243400256022</v>
      </c>
      <c r="E137" s="27">
        <f t="shared" si="125"/>
        <v>1.4746223067027273</v>
      </c>
      <c r="F137" s="27">
        <f t="shared" si="126"/>
        <v>2.7238466467283295</v>
      </c>
      <c r="L137" t="str">
        <f t="shared" si="127"/>
        <v>62 Leisure, travel and related personal service occupations</v>
      </c>
      <c r="M137" s="27">
        <f t="shared" si="128"/>
        <v>0.6638542160480605</v>
      </c>
      <c r="N137" s="27">
        <f t="shared" si="128"/>
        <v>-6.4318451375936725E-2</v>
      </c>
      <c r="O137" s="27">
        <f t="shared" si="128"/>
        <v>0.35065737376919781</v>
      </c>
      <c r="P137" s="27">
        <f t="shared" si="128"/>
        <v>0.61478575911944944</v>
      </c>
      <c r="Q137" s="27">
        <f t="shared" si="129"/>
        <v>0.96544313288864725</v>
      </c>
      <c r="W137" t="str">
        <f t="shared" si="130"/>
        <v>62 Leisure, travel and related personal service occupations</v>
      </c>
      <c r="X137" s="27">
        <f t="shared" si="131"/>
        <v>0.99690616684906708</v>
      </c>
      <c r="Y137" s="27">
        <f t="shared" si="131"/>
        <v>-1.5984827662535324</v>
      </c>
      <c r="Z137" s="27">
        <f t="shared" si="131"/>
        <v>0.89856696625637333</v>
      </c>
      <c r="AA137" s="27">
        <f t="shared" si="131"/>
        <v>0.85983654758328498</v>
      </c>
      <c r="AB137" s="27">
        <f t="shared" si="132"/>
        <v>1.7584035138396583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-5.581611042413881E-2</v>
      </c>
      <c r="C138" s="27">
        <f t="shared" si="125"/>
        <v>0.1480010888176938</v>
      </c>
      <c r="D138" s="27">
        <f t="shared" si="125"/>
        <v>-0.12630117800261387</v>
      </c>
      <c r="E138" s="27">
        <f t="shared" si="125"/>
        <v>1.623646665472589E-2</v>
      </c>
      <c r="F138" s="27">
        <f t="shared" si="126"/>
        <v>-0.11006471134788798</v>
      </c>
      <c r="L138" t="str">
        <f t="shared" si="127"/>
        <v>63 Community and civil enforcement occupations</v>
      </c>
      <c r="M138" s="27">
        <f t="shared" si="128"/>
        <v>-0.11725262727175012</v>
      </c>
      <c r="N138" s="27">
        <f t="shared" si="128"/>
        <v>0.18461193374380952</v>
      </c>
      <c r="O138" s="27">
        <f t="shared" si="128"/>
        <v>-0.19130605043122773</v>
      </c>
      <c r="P138" s="27">
        <f t="shared" si="128"/>
        <v>3.2090045368595332E-2</v>
      </c>
      <c r="Q138" s="27">
        <f t="shared" si="129"/>
        <v>-0.15921600506263239</v>
      </c>
      <c r="W138" t="str">
        <f t="shared" si="130"/>
        <v>63 Community and civil enforcement occupations</v>
      </c>
      <c r="X138" s="27">
        <f t="shared" si="131"/>
        <v>6.1436516847612421E-2</v>
      </c>
      <c r="Y138" s="27">
        <f t="shared" si="131"/>
        <v>-3.6610844926115771E-2</v>
      </c>
      <c r="Z138" s="27">
        <f t="shared" si="131"/>
        <v>6.5004872428613081E-2</v>
      </c>
      <c r="AA138" s="27">
        <f t="shared" si="131"/>
        <v>-1.5853578713868999E-2</v>
      </c>
      <c r="AB138" s="27">
        <f t="shared" si="132"/>
        <v>4.9151293714744082E-2</v>
      </c>
    </row>
    <row r="139" spans="1:28" x14ac:dyDescent="0.2">
      <c r="A139" t="str">
        <f t="shared" si="124"/>
        <v>71 Sales occupations</v>
      </c>
      <c r="B139" s="27">
        <f t="shared" si="125"/>
        <v>-2.2203096118460834</v>
      </c>
      <c r="C139" s="27">
        <f t="shared" si="125"/>
        <v>-6.2965116351485051E-2</v>
      </c>
      <c r="D139" s="27">
        <f t="shared" si="125"/>
        <v>-2.5826661516508693</v>
      </c>
      <c r="E139" s="27">
        <f t="shared" si="125"/>
        <v>-2.1485365459712611</v>
      </c>
      <c r="F139" s="27">
        <f t="shared" si="126"/>
        <v>-4.7312026976221304</v>
      </c>
      <c r="L139" t="str">
        <f t="shared" si="127"/>
        <v>71 Sales occupations</v>
      </c>
      <c r="M139" s="27">
        <f t="shared" si="128"/>
        <v>-0.35377399570312207</v>
      </c>
      <c r="N139" s="27">
        <f t="shared" si="128"/>
        <v>5.9848308847527676E-3</v>
      </c>
      <c r="O139" s="27">
        <f t="shared" si="128"/>
        <v>-0.80011610134645395</v>
      </c>
      <c r="P139" s="27">
        <f t="shared" si="128"/>
        <v>-0.19635066474236851</v>
      </c>
      <c r="Q139" s="27">
        <f t="shared" si="129"/>
        <v>-0.99646676608882245</v>
      </c>
      <c r="W139" t="str">
        <f t="shared" si="130"/>
        <v>71 Sales occupations</v>
      </c>
      <c r="X139" s="27">
        <f t="shared" si="131"/>
        <v>-1.8665356161428903</v>
      </c>
      <c r="Y139" s="27">
        <f t="shared" si="131"/>
        <v>-6.8949947236358611E-2</v>
      </c>
      <c r="Z139" s="27">
        <f t="shared" si="131"/>
        <v>-1.7825500503044189</v>
      </c>
      <c r="AA139" s="27">
        <f t="shared" si="131"/>
        <v>-1.9521858812288571</v>
      </c>
      <c r="AB139" s="27">
        <f t="shared" si="132"/>
        <v>-3.734735931533276</v>
      </c>
    </row>
    <row r="140" spans="1:28" x14ac:dyDescent="0.2">
      <c r="A140" t="str">
        <f t="shared" si="124"/>
        <v>72 Customer service occupations</v>
      </c>
      <c r="B140" s="27">
        <f t="shared" si="125"/>
        <v>1.1011019779286624</v>
      </c>
      <c r="C140" s="27">
        <f t="shared" si="125"/>
        <v>0.40023649553864971</v>
      </c>
      <c r="D140" s="27">
        <f t="shared" si="125"/>
        <v>3.4005290691004024</v>
      </c>
      <c r="E140" s="27">
        <f t="shared" si="125"/>
        <v>2.0418714873311234</v>
      </c>
      <c r="F140" s="27">
        <f t="shared" si="126"/>
        <v>5.4424005564315259</v>
      </c>
      <c r="L140" t="str">
        <f t="shared" si="127"/>
        <v>72 Customer service occupations</v>
      </c>
      <c r="M140" s="27">
        <f t="shared" si="128"/>
        <v>-0.32753507847488272</v>
      </c>
      <c r="N140" s="27">
        <f t="shared" si="128"/>
        <v>0.66678364752596542</v>
      </c>
      <c r="O140" s="27">
        <f t="shared" si="128"/>
        <v>1.5949022230241914</v>
      </c>
      <c r="P140" s="27">
        <f t="shared" si="128"/>
        <v>1.0420875390232922</v>
      </c>
      <c r="Q140" s="27">
        <f t="shared" si="129"/>
        <v>2.6369897620474836</v>
      </c>
      <c r="W140" t="str">
        <f t="shared" si="130"/>
        <v>72 Customer service occupations</v>
      </c>
      <c r="X140" s="27">
        <f t="shared" si="131"/>
        <v>1.428637056403538</v>
      </c>
      <c r="Y140" s="27">
        <f t="shared" si="131"/>
        <v>-0.26654715198731171</v>
      </c>
      <c r="Z140" s="27">
        <f t="shared" si="131"/>
        <v>1.8056268460762093</v>
      </c>
      <c r="AA140" s="27">
        <f t="shared" si="131"/>
        <v>0.99978394830787742</v>
      </c>
      <c r="AB140" s="27">
        <f t="shared" si="132"/>
        <v>2.8054107943840867</v>
      </c>
    </row>
    <row r="141" spans="1:28" x14ac:dyDescent="0.2">
      <c r="A141" t="str">
        <f t="shared" si="124"/>
        <v>81 Process, plant and machine operatives</v>
      </c>
      <c r="B141" s="27">
        <f t="shared" si="125"/>
        <v>3.5959565790509629E-2</v>
      </c>
      <c r="C141" s="27">
        <f t="shared" si="125"/>
        <v>-1.8198998331185354</v>
      </c>
      <c r="D141" s="27">
        <f t="shared" si="125"/>
        <v>2.8719093035039549</v>
      </c>
      <c r="E141" s="27">
        <f t="shared" si="125"/>
        <v>2.2091276415707739E-2</v>
      </c>
      <c r="F141" s="27">
        <f t="shared" si="126"/>
        <v>2.8940005799196626</v>
      </c>
      <c r="L141" t="str">
        <f t="shared" si="127"/>
        <v>81 Process, plant and machine operatives</v>
      </c>
      <c r="M141" s="27">
        <f t="shared" si="128"/>
        <v>-0.18384325733932094</v>
      </c>
      <c r="N141" s="27">
        <f t="shared" si="128"/>
        <v>-1.4195194302225893</v>
      </c>
      <c r="O141" s="27">
        <f t="shared" si="128"/>
        <v>1.9517115717975901</v>
      </c>
      <c r="P141" s="27">
        <f t="shared" si="128"/>
        <v>-0.34798255945718637</v>
      </c>
      <c r="Q141" s="27">
        <f t="shared" si="129"/>
        <v>1.6037290123404038</v>
      </c>
      <c r="W141" t="str">
        <f t="shared" si="130"/>
        <v>81 Process, plant and machine operatives</v>
      </c>
      <c r="X141" s="27">
        <f t="shared" si="131"/>
        <v>0.21980282312985322</v>
      </c>
      <c r="Y141" s="27">
        <f t="shared" si="131"/>
        <v>-0.40038040289592924</v>
      </c>
      <c r="Z141" s="27">
        <f t="shared" si="131"/>
        <v>0.920197731706347</v>
      </c>
      <c r="AA141" s="27">
        <f t="shared" si="131"/>
        <v>0.3700738358728981</v>
      </c>
      <c r="AB141" s="27">
        <f t="shared" si="132"/>
        <v>1.2902715675792451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2.1104269566336136</v>
      </c>
      <c r="C142" s="27">
        <f t="shared" si="125"/>
        <v>-2.4107277862345349</v>
      </c>
      <c r="D142" s="27">
        <f t="shared" si="125"/>
        <v>1.6280982839776286</v>
      </c>
      <c r="E142" s="27">
        <f t="shared" si="125"/>
        <v>0.57240171956256347</v>
      </c>
      <c r="F142" s="27">
        <f t="shared" si="126"/>
        <v>2.200500003540192</v>
      </c>
      <c r="L142" t="str">
        <f t="shared" si="127"/>
        <v>82 Transport and mobile machine drivers and operatives</v>
      </c>
      <c r="M142" s="27">
        <f t="shared" si="128"/>
        <v>1.8552069545068726</v>
      </c>
      <c r="N142" s="27">
        <f t="shared" si="128"/>
        <v>-2.2256792314273426</v>
      </c>
      <c r="O142" s="27">
        <f t="shared" si="128"/>
        <v>0.9608827622252285</v>
      </c>
      <c r="P142" s="27">
        <f t="shared" si="128"/>
        <v>0.20563969823385975</v>
      </c>
      <c r="Q142" s="27">
        <f t="shared" si="129"/>
        <v>1.1665224604590883</v>
      </c>
      <c r="W142" t="str">
        <f t="shared" si="130"/>
        <v>82 Transport and mobile machine drivers and operatives</v>
      </c>
      <c r="X142" s="27">
        <f t="shared" si="131"/>
        <v>0.25522000212676788</v>
      </c>
      <c r="Y142" s="27">
        <f t="shared" si="131"/>
        <v>-0.18504855480719762</v>
      </c>
      <c r="Z142" s="27">
        <f t="shared" si="131"/>
        <v>0.66721552175237608</v>
      </c>
      <c r="AA142" s="27">
        <f t="shared" si="131"/>
        <v>0.3667620213287055</v>
      </c>
      <c r="AB142" s="27">
        <f t="shared" si="132"/>
        <v>1.0339775430810816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-0.86142370156666281</v>
      </c>
      <c r="C143" s="27">
        <f t="shared" si="125"/>
        <v>-0.9994214453344501</v>
      </c>
      <c r="D143" s="27">
        <f t="shared" si="125"/>
        <v>-1.0426052647415922</v>
      </c>
      <c r="E143" s="27">
        <f t="shared" si="125"/>
        <v>-0.12628433990752175</v>
      </c>
      <c r="F143" s="27">
        <f t="shared" si="126"/>
        <v>-1.168889604649114</v>
      </c>
      <c r="L143" t="str">
        <f t="shared" si="127"/>
        <v>91 Elementary trades and related occupations</v>
      </c>
      <c r="M143" s="27">
        <f t="shared" si="128"/>
        <v>-0.6213980950643565</v>
      </c>
      <c r="N143" s="27">
        <f t="shared" si="128"/>
        <v>-0.67384946085389341</v>
      </c>
      <c r="O143" s="27">
        <f t="shared" si="128"/>
        <v>-0.91157102822066971</v>
      </c>
      <c r="P143" s="27">
        <f t="shared" si="128"/>
        <v>-0.12928689026019846</v>
      </c>
      <c r="Q143" s="27">
        <f t="shared" si="129"/>
        <v>-1.0408579184808682</v>
      </c>
      <c r="W143" t="str">
        <f t="shared" si="130"/>
        <v>91 Elementary trades and related occupations</v>
      </c>
      <c r="X143" s="27">
        <f t="shared" si="131"/>
        <v>-0.24002560650231208</v>
      </c>
      <c r="Y143" s="27">
        <f t="shared" si="131"/>
        <v>-0.32557198448054425</v>
      </c>
      <c r="Z143" s="27">
        <f t="shared" si="131"/>
        <v>-0.13103423652092827</v>
      </c>
      <c r="AA143" s="27">
        <f t="shared" si="131"/>
        <v>3.0025503526702746E-3</v>
      </c>
      <c r="AB143" s="27">
        <f t="shared" si="132"/>
        <v>-0.128031686168258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1.0344905758603673</v>
      </c>
      <c r="C144" s="27">
        <f t="shared" si="125"/>
        <v>-4.0318468614298553</v>
      </c>
      <c r="D144" s="27">
        <f t="shared" si="125"/>
        <v>3.1091717728480717</v>
      </c>
      <c r="E144" s="27">
        <f t="shared" si="125"/>
        <v>-1.4771551944974917</v>
      </c>
      <c r="F144" s="27">
        <f t="shared" si="126"/>
        <v>1.63201657835058</v>
      </c>
      <c r="L144" t="str">
        <f t="shared" si="127"/>
        <v>92 Elementary administration and service occupations</v>
      </c>
      <c r="M144" s="27">
        <f t="shared" si="128"/>
        <v>-2.4367757893181121</v>
      </c>
      <c r="N144" s="27">
        <f t="shared" si="128"/>
        <v>-0.17447045074235845</v>
      </c>
      <c r="O144" s="27">
        <f t="shared" si="128"/>
        <v>2.5979367353808414</v>
      </c>
      <c r="P144" s="27">
        <f t="shared" si="128"/>
        <v>-1.4289447324381683</v>
      </c>
      <c r="Q144" s="27">
        <f t="shared" si="129"/>
        <v>1.168992002942673</v>
      </c>
      <c r="W144" t="str">
        <f t="shared" si="130"/>
        <v>92 Elementary administration and service occupations</v>
      </c>
      <c r="X144" s="27">
        <f t="shared" si="131"/>
        <v>3.4712663651784617</v>
      </c>
      <c r="Y144" s="27">
        <f t="shared" si="131"/>
        <v>-3.8573764106875537</v>
      </c>
      <c r="Z144" s="27">
        <f t="shared" si="131"/>
        <v>0.51123503746731558</v>
      </c>
      <c r="AA144" s="27">
        <f t="shared" si="131"/>
        <v>-4.8210462059355308E-2</v>
      </c>
      <c r="AB144" s="27">
        <f t="shared" si="132"/>
        <v>0.46302457540796027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54.546999999999684</v>
      </c>
      <c r="C146" s="29">
        <f t="shared" ref="C146" si="133">D35-C35</f>
        <v>-7.6899999999994861</v>
      </c>
      <c r="D146" s="29">
        <f>E35-D35</f>
        <v>29.585999999999785</v>
      </c>
      <c r="E146" s="29">
        <f>F35-E35</f>
        <v>43.346999999999639</v>
      </c>
      <c r="F146" s="29">
        <f t="shared" ref="F146" si="134">F35-D35</f>
        <v>72.932999999999424</v>
      </c>
      <c r="L146" s="24" t="str">
        <f>L35</f>
        <v>All occupations</v>
      </c>
      <c r="M146" s="29">
        <f>N35-M35</f>
        <v>22.44952163614829</v>
      </c>
      <c r="N146" s="29">
        <f t="shared" ref="N146" si="135">O35-N35</f>
        <v>-8.2311842095586485</v>
      </c>
      <c r="O146" s="29">
        <f>P35-O35</f>
        <v>13.175304717924007</v>
      </c>
      <c r="P146" s="29">
        <f>Q35-P35</f>
        <v>18.056142807355911</v>
      </c>
      <c r="Q146" s="29">
        <f t="shared" ref="Q146" si="136">Q35-O35</f>
        <v>31.231447525279918</v>
      </c>
      <c r="W146" s="24" t="str">
        <f>W35</f>
        <v>All occupations</v>
      </c>
      <c r="X146" s="29">
        <f>Y35-X35</f>
        <v>32.097478363851906</v>
      </c>
      <c r="Y146" s="29">
        <f t="shared" ref="Y146" si="137">Z35-Y35</f>
        <v>0.54118420955842339</v>
      </c>
      <c r="Z146" s="29">
        <f>AA35-Z35</f>
        <v>16.410695282075892</v>
      </c>
      <c r="AA146" s="29">
        <f>AB35-AA35</f>
        <v>25.290857192644353</v>
      </c>
      <c r="AB146" s="29">
        <f t="shared" ref="AB146" si="138">AB35-Z35</f>
        <v>41.701552474720245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42.938149344297912</v>
      </c>
      <c r="C153" s="11">
        <f t="shared" ref="C153:F153" si="143">C8</f>
        <v>52.868757572834184</v>
      </c>
      <c r="D153" s="11">
        <f t="shared" si="143"/>
        <v>54.180297161373659</v>
      </c>
      <c r="E153" s="11">
        <f t="shared" si="143"/>
        <v>50.907082191906866</v>
      </c>
      <c r="F153" s="11">
        <f t="shared" si="143"/>
        <v>56.127050128569742</v>
      </c>
      <c r="H153" s="40">
        <f>IF(D$151-B$151 &lt;&gt; 0,(EXP(LN(D153/B153)/(D$151-B$151))-1)*100,0)</f>
        <v>4.7609943910672969</v>
      </c>
      <c r="I153" s="40">
        <f>IF(F$151-D$151 &lt;&gt; 0,(EXP(LN(F153/D153)/(F$151-D$151))-1)*100,0)</f>
        <v>0.23561414791002377</v>
      </c>
      <c r="L153" s="10" t="str">
        <f>L8</f>
        <v>11 Corporate managers and directors</v>
      </c>
      <c r="M153" s="11">
        <f>M8</f>
        <v>30.608719419500293</v>
      </c>
      <c r="N153" s="11">
        <f t="shared" ref="N153:Q153" si="144">N8</f>
        <v>35.899249631189008</v>
      </c>
      <c r="O153" s="11">
        <f t="shared" si="144"/>
        <v>35.984658565765578</v>
      </c>
      <c r="P153" s="11">
        <f t="shared" si="144"/>
        <v>32.915821534796706</v>
      </c>
      <c r="Q153" s="11">
        <f t="shared" si="144"/>
        <v>34.926408715828174</v>
      </c>
      <c r="S153" s="40">
        <f>IF(O$151-M$151 &lt;&gt; 0,(EXP(LN(O153/M153)/(O$151-M$151))-1)*100,0)</f>
        <v>3.289088569070775</v>
      </c>
      <c r="T153" s="40">
        <f>IF(Q$151-O$151 &lt;&gt; 0,(EXP(LN(Q153/O153)/(Q$151-O$151))-1)*100,0)</f>
        <v>-0.19879851274718918</v>
      </c>
      <c r="W153" s="10" t="str">
        <f>W8</f>
        <v>11 Corporate managers and directors</v>
      </c>
      <c r="X153" s="11">
        <f>X8</f>
        <v>12.329429924797605</v>
      </c>
      <c r="Y153" s="11">
        <f t="shared" ref="Y153:AB153" si="145">Y8</f>
        <v>16.969507941645215</v>
      </c>
      <c r="Z153" s="11">
        <f t="shared" si="145"/>
        <v>18.195638595607939</v>
      </c>
      <c r="AA153" s="11">
        <f t="shared" si="145"/>
        <v>17.991260657110125</v>
      </c>
      <c r="AB153" s="11">
        <f t="shared" si="145"/>
        <v>21.200641412741572</v>
      </c>
      <c r="AD153" s="40">
        <f>IF(Z$151-X$151 &lt;&gt; 0,(EXP(LN(Z153/X153)/(Z$151-X$151))-1)*100,0)</f>
        <v>8.0948146360779294</v>
      </c>
      <c r="AE153" s="40">
        <f>IF(AB$151-Z$151 &lt;&gt; 0,(EXP(LN(AB153/Z153)/(AB$151-Z$151))-1)*100,0)</f>
        <v>1.0242061764876187</v>
      </c>
    </row>
    <row r="154" spans="1:31" x14ac:dyDescent="0.2">
      <c r="A154" s="10" t="str">
        <f t="shared" si="142"/>
        <v>12 Other managers and proprietors</v>
      </c>
      <c r="B154" s="11">
        <f t="shared" si="142"/>
        <v>22.464797068351196</v>
      </c>
      <c r="C154" s="11">
        <f t="shared" ref="C154:F178" si="146">C9</f>
        <v>25.451321634442539</v>
      </c>
      <c r="D154" s="11">
        <f t="shared" si="146"/>
        <v>25.834216131349482</v>
      </c>
      <c r="E154" s="11">
        <f t="shared" si="146"/>
        <v>32.020845088346476</v>
      </c>
      <c r="F154" s="11">
        <f t="shared" si="146"/>
        <v>36.706258028911087</v>
      </c>
      <c r="H154" s="40">
        <f t="shared" ref="H154:H177" si="147">IF(D$151-B$151 &lt;&gt; 0,(EXP(LN(D154/B154)/(D$151-B$151))-1)*100,0)</f>
        <v>2.8344329821629488</v>
      </c>
      <c r="I154" s="40">
        <f t="shared" ref="I154:I180" si="148">IF(F$151-D$151 &lt;&gt; 0,(EXP(LN(F154/D154)/(F$151-D$151))-1)*100,0)</f>
        <v>2.3692814670499329</v>
      </c>
      <c r="L154" s="10" t="str">
        <f t="shared" ref="L154:Q154" si="149">L9</f>
        <v>12 Other managers and proprietors</v>
      </c>
      <c r="M154" s="11">
        <f t="shared" si="149"/>
        <v>13.816158705122076</v>
      </c>
      <c r="N154" s="11">
        <f t="shared" si="149"/>
        <v>15.630048370472599</v>
      </c>
      <c r="O154" s="11">
        <f t="shared" si="149"/>
        <v>15.153610102361423</v>
      </c>
      <c r="P154" s="11">
        <f t="shared" si="149"/>
        <v>19.395420449110922</v>
      </c>
      <c r="Q154" s="11">
        <f t="shared" si="149"/>
        <v>22.628589992927107</v>
      </c>
      <c r="S154" s="40">
        <f t="shared" ref="S154:S177" si="150">IF(O$151-M$151 &lt;&gt; 0,(EXP(LN(O154/M154)/(O$151-M$151))-1)*100,0)</f>
        <v>1.8651805068445659</v>
      </c>
      <c r="T154" s="40">
        <f t="shared" ref="T154:T177" si="151">IF(Q$151-O$151 &lt;&gt; 0,(EXP(LN(Q154/O154)/(Q$151-O$151))-1)*100,0)</f>
        <v>2.7092187134822421</v>
      </c>
      <c r="W154" s="10" t="str">
        <f t="shared" ref="W154:AB154" si="152">W9</f>
        <v>12 Other managers and proprietors</v>
      </c>
      <c r="X154" s="11">
        <f t="shared" si="152"/>
        <v>8.6486383632291108</v>
      </c>
      <c r="Y154" s="11">
        <f t="shared" si="152"/>
        <v>9.8212732639699372</v>
      </c>
      <c r="Z154" s="11">
        <f t="shared" si="152"/>
        <v>10.680606028988056</v>
      </c>
      <c r="AA154" s="11">
        <f t="shared" si="152"/>
        <v>12.625424639235547</v>
      </c>
      <c r="AB154" s="11">
        <f t="shared" si="152"/>
        <v>14.077668035983999</v>
      </c>
      <c r="AD154" s="40">
        <f t="shared" ref="AD154:AD177" si="153">IF(Z$151-X$151 &lt;&gt; 0,(EXP(LN(Z154/X154)/(Z$151-X$151))-1)*100,0)</f>
        <v>4.3108853622799259</v>
      </c>
      <c r="AE154" s="40">
        <f t="shared" ref="AE154:AE177" si="154">IF(AB$151-Z$151 &lt;&gt; 0,(EXP(LN(AB154/Z154)/(AB$151-Z$151))-1)*100,0)</f>
        <v>1.858119724764884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36.672318620886401</v>
      </c>
      <c r="C155" s="11">
        <f t="shared" si="146"/>
        <v>44.181276919273614</v>
      </c>
      <c r="D155" s="11">
        <f t="shared" si="146"/>
        <v>45.067500927904305</v>
      </c>
      <c r="E155" s="11">
        <f t="shared" si="146"/>
        <v>48.029739863667864</v>
      </c>
      <c r="F155" s="11">
        <f t="shared" si="146"/>
        <v>53.740746494622861</v>
      </c>
      <c r="H155" s="40">
        <f t="shared" si="147"/>
        <v>4.2089503386137705</v>
      </c>
      <c r="I155" s="40">
        <f t="shared" si="148"/>
        <v>1.1803120687985613</v>
      </c>
      <c r="L155" s="10" t="str">
        <f t="shared" ref="L155:Q155" si="155">L10</f>
        <v>21 Science, research, engineering and technology professionals</v>
      </c>
      <c r="M155" s="11">
        <f t="shared" si="155"/>
        <v>29.943665871748451</v>
      </c>
      <c r="N155" s="11">
        <f t="shared" si="155"/>
        <v>36.057701060296822</v>
      </c>
      <c r="O155" s="11">
        <f t="shared" si="155"/>
        <v>35.261702229568598</v>
      </c>
      <c r="P155" s="11">
        <f t="shared" si="155"/>
        <v>36.264192904589294</v>
      </c>
      <c r="Q155" s="11">
        <f t="shared" si="155"/>
        <v>39.622900896863968</v>
      </c>
      <c r="S155" s="40">
        <f t="shared" si="150"/>
        <v>3.3236313280622376</v>
      </c>
      <c r="T155" s="40">
        <f t="shared" si="151"/>
        <v>0.78042828438404932</v>
      </c>
      <c r="W155" s="10" t="str">
        <f t="shared" ref="W155:AB155" si="156">W10</f>
        <v>21 Science, research, engineering and technology professionals</v>
      </c>
      <c r="X155" s="11">
        <f t="shared" si="156"/>
        <v>6.7286527491379058</v>
      </c>
      <c r="Y155" s="11">
        <f t="shared" si="156"/>
        <v>8.123575858976869</v>
      </c>
      <c r="Z155" s="11">
        <f t="shared" si="156"/>
        <v>9.8057986983356749</v>
      </c>
      <c r="AA155" s="11">
        <f t="shared" si="156"/>
        <v>11.765546959078504</v>
      </c>
      <c r="AB155" s="11">
        <f t="shared" si="156"/>
        <v>14.117845597758896</v>
      </c>
      <c r="AD155" s="40">
        <f t="shared" si="153"/>
        <v>7.8228908367912409</v>
      </c>
      <c r="AE155" s="40">
        <f t="shared" si="154"/>
        <v>2.459531006929061</v>
      </c>
    </row>
    <row r="156" spans="1:31" x14ac:dyDescent="0.2">
      <c r="A156" s="10" t="str">
        <f t="shared" si="142"/>
        <v>22 Health professionals</v>
      </c>
      <c r="B156" s="11">
        <f t="shared" si="142"/>
        <v>28.238401733936694</v>
      </c>
      <c r="C156" s="11">
        <f t="shared" si="146"/>
        <v>32.139980140321818</v>
      </c>
      <c r="D156" s="11">
        <f t="shared" si="146"/>
        <v>31.993399422001332</v>
      </c>
      <c r="E156" s="11">
        <f t="shared" si="146"/>
        <v>35.798361399787268</v>
      </c>
      <c r="F156" s="11">
        <f t="shared" si="146"/>
        <v>41.655296523313282</v>
      </c>
      <c r="H156" s="40">
        <f t="shared" si="147"/>
        <v>2.5283704993911416</v>
      </c>
      <c r="I156" s="40">
        <f t="shared" si="148"/>
        <v>1.7748933973851466</v>
      </c>
      <c r="L156" s="10" t="str">
        <f t="shared" ref="L156:Q156" si="157">L11</f>
        <v>22 Health professionals</v>
      </c>
      <c r="M156" s="11">
        <f t="shared" si="157"/>
        <v>7.5802857319522357</v>
      </c>
      <c r="N156" s="11">
        <f t="shared" si="157"/>
        <v>8.2889601380949021</v>
      </c>
      <c r="O156" s="11">
        <f t="shared" si="157"/>
        <v>9.2016962694550077</v>
      </c>
      <c r="P156" s="11">
        <f t="shared" si="157"/>
        <v>10.299283973525752</v>
      </c>
      <c r="Q156" s="11">
        <f t="shared" si="157"/>
        <v>12.087071217829678</v>
      </c>
      <c r="S156" s="40">
        <f t="shared" si="150"/>
        <v>3.9528650707677304</v>
      </c>
      <c r="T156" s="40">
        <f t="shared" si="151"/>
        <v>1.8349557783824189</v>
      </c>
      <c r="W156" s="10" t="str">
        <f t="shared" ref="W156:AB156" si="158">W11</f>
        <v>22 Health professionals</v>
      </c>
      <c r="X156" s="11">
        <f t="shared" si="158"/>
        <v>20.658116001984467</v>
      </c>
      <c r="Y156" s="11">
        <f t="shared" si="158"/>
        <v>23.851020002226928</v>
      </c>
      <c r="Z156" s="11">
        <f t="shared" si="158"/>
        <v>22.791703152546322</v>
      </c>
      <c r="AA156" s="11">
        <f t="shared" si="158"/>
        <v>25.499077426261572</v>
      </c>
      <c r="AB156" s="11">
        <f t="shared" si="158"/>
        <v>29.568225305483598</v>
      </c>
      <c r="AD156" s="40">
        <f t="shared" si="153"/>
        <v>1.9852144889743739</v>
      </c>
      <c r="AE156" s="40">
        <f t="shared" si="154"/>
        <v>1.7505031034729779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32.143468280986859</v>
      </c>
      <c r="C157" s="11">
        <f t="shared" si="146"/>
        <v>36.615892271915136</v>
      </c>
      <c r="D157" s="11">
        <f t="shared" si="146"/>
        <v>36.952850069536403</v>
      </c>
      <c r="E157" s="11">
        <f t="shared" si="146"/>
        <v>39.044054848893367</v>
      </c>
      <c r="F157" s="11">
        <f t="shared" si="146"/>
        <v>43.301720134497579</v>
      </c>
      <c r="H157" s="40">
        <f t="shared" si="147"/>
        <v>2.8279176136408735</v>
      </c>
      <c r="I157" s="40">
        <f t="shared" si="148"/>
        <v>1.0626031672858804</v>
      </c>
      <c r="L157" s="10" t="str">
        <f t="shared" ref="L157:Q157" si="159">L12</f>
        <v>23 Teaching and other educational professionals</v>
      </c>
      <c r="M157" s="11">
        <f t="shared" si="159"/>
        <v>11.375682994500366</v>
      </c>
      <c r="N157" s="11">
        <f t="shared" si="159"/>
        <v>12.301951753226099</v>
      </c>
      <c r="O157" s="11">
        <f t="shared" si="159"/>
        <v>11.570541731989778</v>
      </c>
      <c r="P157" s="11">
        <f t="shared" si="159"/>
        <v>12.678785739526919</v>
      </c>
      <c r="Q157" s="11">
        <f t="shared" si="159"/>
        <v>13.948401741761081</v>
      </c>
      <c r="S157" s="40">
        <f t="shared" si="150"/>
        <v>0.34026470504859851</v>
      </c>
      <c r="T157" s="40">
        <f t="shared" si="151"/>
        <v>1.2538122625682435</v>
      </c>
      <c r="W157" s="10" t="str">
        <f t="shared" ref="W157:AB157" si="160">W12</f>
        <v>23 Teaching and other educational professionals</v>
      </c>
      <c r="X157" s="11">
        <f t="shared" si="160"/>
        <v>20.767785286486493</v>
      </c>
      <c r="Y157" s="11">
        <f t="shared" si="160"/>
        <v>24.313940518689037</v>
      </c>
      <c r="Z157" s="11">
        <f t="shared" si="160"/>
        <v>25.382308337546583</v>
      </c>
      <c r="AA157" s="11">
        <f t="shared" si="160"/>
        <v>26.365269109366466</v>
      </c>
      <c r="AB157" s="11">
        <f t="shared" si="160"/>
        <v>29.35331839273648</v>
      </c>
      <c r="AD157" s="40">
        <f t="shared" si="153"/>
        <v>4.0945965015112273</v>
      </c>
      <c r="AE157" s="40">
        <f t="shared" si="154"/>
        <v>0.97373150313986301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38.678127669784701</v>
      </c>
      <c r="C158" s="11">
        <f t="shared" si="146"/>
        <v>47.13679519434654</v>
      </c>
      <c r="D158" s="11">
        <f t="shared" si="146"/>
        <v>51.075958779768619</v>
      </c>
      <c r="E158" s="11">
        <f t="shared" si="146"/>
        <v>57.508598884083078</v>
      </c>
      <c r="F158" s="11">
        <f t="shared" si="146"/>
        <v>64.947081388159603</v>
      </c>
      <c r="H158" s="40">
        <f t="shared" si="147"/>
        <v>5.7183112424827431</v>
      </c>
      <c r="I158" s="40">
        <f t="shared" si="148"/>
        <v>1.6146223484346356</v>
      </c>
      <c r="L158" s="10" t="str">
        <f t="shared" ref="L158:Q158" si="161">L13</f>
        <v>24 Business, media and public service professionals</v>
      </c>
      <c r="M158" s="11">
        <f t="shared" si="161"/>
        <v>23.756376210733478</v>
      </c>
      <c r="N158" s="11">
        <f t="shared" si="161"/>
        <v>27.427539863587405</v>
      </c>
      <c r="O158" s="11">
        <f t="shared" si="161"/>
        <v>28.668204657174758</v>
      </c>
      <c r="P158" s="11">
        <f t="shared" si="161"/>
        <v>32.396907602505621</v>
      </c>
      <c r="Q158" s="11">
        <f t="shared" si="161"/>
        <v>35.712900965573631</v>
      </c>
      <c r="S158" s="40">
        <f t="shared" si="150"/>
        <v>3.8302884165129836</v>
      </c>
      <c r="T158" s="40">
        <f t="shared" si="151"/>
        <v>1.475603352256849</v>
      </c>
      <c r="W158" s="10" t="str">
        <f t="shared" ref="W158:AB158" si="162">W13</f>
        <v>24 Business, media and public service professionals</v>
      </c>
      <c r="X158" s="11">
        <f t="shared" si="162"/>
        <v>14.921751459051192</v>
      </c>
      <c r="Y158" s="11">
        <f t="shared" si="162"/>
        <v>19.709255330759113</v>
      </c>
      <c r="Z158" s="11">
        <f t="shared" si="162"/>
        <v>22.407754122593822</v>
      </c>
      <c r="AA158" s="11">
        <f t="shared" si="162"/>
        <v>25.111691281577446</v>
      </c>
      <c r="AB158" s="11">
        <f t="shared" si="162"/>
        <v>29.234180422585936</v>
      </c>
      <c r="AD158" s="40">
        <f t="shared" si="153"/>
        <v>8.4715149443290727</v>
      </c>
      <c r="AE158" s="40">
        <f t="shared" si="154"/>
        <v>1.788685559124259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10.907788798291339</v>
      </c>
      <c r="C159" s="11">
        <f t="shared" si="146"/>
        <v>13.601139011049995</v>
      </c>
      <c r="D159" s="11">
        <f t="shared" si="146"/>
        <v>14.668046101047215</v>
      </c>
      <c r="E159" s="11">
        <f t="shared" si="146"/>
        <v>13.089247386268946</v>
      </c>
      <c r="F159" s="11">
        <f t="shared" si="146"/>
        <v>14.073986811785645</v>
      </c>
      <c r="H159" s="40">
        <f t="shared" si="147"/>
        <v>6.1028645754737321</v>
      </c>
      <c r="I159" s="40">
        <f t="shared" si="148"/>
        <v>-0.2752418909425236</v>
      </c>
      <c r="L159" s="10" t="str">
        <f t="shared" ref="L159:Q159" si="163">L14</f>
        <v>31 Science, engineering and technology associate professionals</v>
      </c>
      <c r="M159" s="11">
        <f t="shared" si="163"/>
        <v>7.9553631598055752</v>
      </c>
      <c r="N159" s="11">
        <f t="shared" si="163"/>
        <v>10.168442486753996</v>
      </c>
      <c r="O159" s="11">
        <f t="shared" si="163"/>
        <v>10.409832911992043</v>
      </c>
      <c r="P159" s="11">
        <f t="shared" si="163"/>
        <v>8.6393763064396687</v>
      </c>
      <c r="Q159" s="11">
        <f t="shared" si="163"/>
        <v>8.7916456497406692</v>
      </c>
      <c r="S159" s="40">
        <f t="shared" si="150"/>
        <v>5.5253374876369499</v>
      </c>
      <c r="T159" s="40">
        <f t="shared" si="151"/>
        <v>-1.1200068228630622</v>
      </c>
      <c r="W159" s="10" t="str">
        <f t="shared" ref="W159:AB159" si="164">W14</f>
        <v>31 Science, engineering and technology associate professionals</v>
      </c>
      <c r="X159" s="11">
        <f t="shared" si="164"/>
        <v>2.9524256384857592</v>
      </c>
      <c r="Y159" s="11">
        <f t="shared" si="164"/>
        <v>3.4326965242959897</v>
      </c>
      <c r="Z159" s="11">
        <f t="shared" si="164"/>
        <v>4.258213189055156</v>
      </c>
      <c r="AA159" s="11">
        <f t="shared" si="164"/>
        <v>4.4498710798292693</v>
      </c>
      <c r="AB159" s="11">
        <f t="shared" si="164"/>
        <v>5.2823411620449603</v>
      </c>
      <c r="AD159" s="40">
        <f t="shared" si="153"/>
        <v>7.5993596007480679</v>
      </c>
      <c r="AE159" s="40">
        <f t="shared" si="154"/>
        <v>1.4471700172441482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12.672322398251792</v>
      </c>
      <c r="C160" s="11">
        <f t="shared" si="146"/>
        <v>13.825973129845568</v>
      </c>
      <c r="D160" s="11">
        <f t="shared" si="146"/>
        <v>14.011311272266314</v>
      </c>
      <c r="E160" s="11">
        <f t="shared" si="146"/>
        <v>14.642321279036423</v>
      </c>
      <c r="F160" s="11">
        <f t="shared" si="146"/>
        <v>16.82649231978526</v>
      </c>
      <c r="H160" s="40">
        <f t="shared" si="147"/>
        <v>2.0292075645275354</v>
      </c>
      <c r="I160" s="40">
        <f t="shared" si="148"/>
        <v>1.2280771369246324</v>
      </c>
      <c r="L160" s="10" t="str">
        <f t="shared" ref="L160:Q160" si="165">L15</f>
        <v>32 Health and social care associate professionals</v>
      </c>
      <c r="M160" s="11">
        <f t="shared" si="165"/>
        <v>2.9963973733763654</v>
      </c>
      <c r="N160" s="11">
        <f t="shared" si="165"/>
        <v>2.875570919229816</v>
      </c>
      <c r="O160" s="11">
        <f t="shared" si="165"/>
        <v>3.2170826723091301</v>
      </c>
      <c r="P160" s="11">
        <f t="shared" si="165"/>
        <v>3.0939278511948136</v>
      </c>
      <c r="Q160" s="11">
        <f t="shared" si="165"/>
        <v>3.4755687788634102</v>
      </c>
      <c r="S160" s="40">
        <f t="shared" si="150"/>
        <v>1.4314333783661093</v>
      </c>
      <c r="T160" s="40">
        <f>IF(Q$151-O$151 &lt;&gt; 0,(EXP(LN(Q160/O160)/(Q$151-O$151))-1)*100,0)</f>
        <v>0.51655085734243489</v>
      </c>
      <c r="W160" s="10" t="str">
        <f t="shared" ref="W160:AB160" si="166">W15</f>
        <v>32 Health and social care associate professionals</v>
      </c>
      <c r="X160" s="11">
        <f t="shared" si="166"/>
        <v>9.6759250248754309</v>
      </c>
      <c r="Y160" s="11">
        <f t="shared" si="166"/>
        <v>10.950402210615755</v>
      </c>
      <c r="Z160" s="11">
        <f t="shared" si="166"/>
        <v>10.794228599957183</v>
      </c>
      <c r="AA160" s="11">
        <f t="shared" si="166"/>
        <v>11.548393427841624</v>
      </c>
      <c r="AB160" s="11">
        <f t="shared" si="166"/>
        <v>13.350923540921835</v>
      </c>
      <c r="AD160" s="40">
        <f t="shared" si="153"/>
        <v>2.2115144871354797</v>
      </c>
      <c r="AE160" s="40">
        <f t="shared" si="154"/>
        <v>1.427249040342371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6.2012482905548607</v>
      </c>
      <c r="C161" s="11">
        <f t="shared" si="146"/>
        <v>7.1518078291842917</v>
      </c>
      <c r="D161" s="11">
        <f t="shared" si="146"/>
        <v>7.6028903181280167</v>
      </c>
      <c r="E161" s="11">
        <f t="shared" si="146"/>
        <v>8.909240641590241</v>
      </c>
      <c r="F161" s="11">
        <f t="shared" si="146"/>
        <v>9.9290426865952348</v>
      </c>
      <c r="H161" s="40">
        <f t="shared" si="147"/>
        <v>4.1597481139047598</v>
      </c>
      <c r="I161" s="40">
        <f t="shared" si="148"/>
        <v>1.7954992859254393</v>
      </c>
      <c r="L161" s="10" t="str">
        <f t="shared" ref="L161:Q161" si="167">L16</f>
        <v>33 Protective service occupations</v>
      </c>
      <c r="M161" s="11">
        <f t="shared" si="167"/>
        <v>4.7123749534606523</v>
      </c>
      <c r="N161" s="11">
        <f t="shared" si="167"/>
        <v>5.2133590040249835</v>
      </c>
      <c r="O161" s="11">
        <f t="shared" si="167"/>
        <v>5.4582312873941072</v>
      </c>
      <c r="P161" s="11">
        <f t="shared" si="167"/>
        <v>6.0754345880384779</v>
      </c>
      <c r="Q161" s="11">
        <f t="shared" si="167"/>
        <v>6.3616776135127378</v>
      </c>
      <c r="S161" s="40">
        <f t="shared" si="150"/>
        <v>2.982260162746031</v>
      </c>
      <c r="T161" s="40">
        <f t="shared" si="151"/>
        <v>1.0263466479320638</v>
      </c>
      <c r="W161" s="10" t="str">
        <f t="shared" ref="W161:AB161" si="168">W16</f>
        <v>33 Protective service occupations</v>
      </c>
      <c r="X161" s="11">
        <f t="shared" si="168"/>
        <v>1.4888733370942056</v>
      </c>
      <c r="Y161" s="11">
        <f t="shared" si="168"/>
        <v>1.9384488251593086</v>
      </c>
      <c r="Z161" s="11">
        <f t="shared" si="168"/>
        <v>2.1446590307339091</v>
      </c>
      <c r="AA161" s="11">
        <f t="shared" si="168"/>
        <v>2.8338060535517404</v>
      </c>
      <c r="AB161" s="11">
        <f t="shared" si="168"/>
        <v>3.5673650730824935</v>
      </c>
      <c r="AD161" s="40">
        <f t="shared" si="153"/>
        <v>7.5722123741436942</v>
      </c>
      <c r="AE161" s="40">
        <f t="shared" si="154"/>
        <v>3.4505061872461829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13.508690891635464</v>
      </c>
      <c r="C162" s="11">
        <f t="shared" si="146"/>
        <v>15.393075816079602</v>
      </c>
      <c r="D162" s="11">
        <f t="shared" si="146"/>
        <v>15.314048136312609</v>
      </c>
      <c r="E162" s="11">
        <f t="shared" si="146"/>
        <v>15.98530073643483</v>
      </c>
      <c r="F162" s="11">
        <f t="shared" si="146"/>
        <v>18.39505905987399</v>
      </c>
      <c r="H162" s="40">
        <f t="shared" si="147"/>
        <v>2.5404806280988401</v>
      </c>
      <c r="I162" s="40">
        <f t="shared" si="148"/>
        <v>1.2295746249242567</v>
      </c>
      <c r="L162" s="10" t="str">
        <f t="shared" ref="L162:Q162" si="169">L17</f>
        <v>34 Culture, media and sports occupations</v>
      </c>
      <c r="M162" s="11">
        <f t="shared" si="169"/>
        <v>6.6843826795004562</v>
      </c>
      <c r="N162" s="11">
        <f t="shared" si="169"/>
        <v>7.2454786217573934</v>
      </c>
      <c r="O162" s="11">
        <f t="shared" si="169"/>
        <v>6.55384861737575</v>
      </c>
      <c r="P162" s="11">
        <f t="shared" si="169"/>
        <v>6.8459125505442424</v>
      </c>
      <c r="Q162" s="11">
        <f t="shared" si="169"/>
        <v>7.8713701139529846</v>
      </c>
      <c r="S162" s="40">
        <f t="shared" si="150"/>
        <v>-0.39365135162631182</v>
      </c>
      <c r="T162" s="40">
        <f t="shared" si="151"/>
        <v>1.2286849899009411</v>
      </c>
      <c r="W162" s="10" t="str">
        <f t="shared" ref="W162:AB162" si="170">W17</f>
        <v>34 Culture, media and sports occupations</v>
      </c>
      <c r="X162" s="11">
        <f t="shared" si="170"/>
        <v>6.8243082121350014</v>
      </c>
      <c r="Y162" s="11">
        <f t="shared" si="170"/>
        <v>8.1475971943221985</v>
      </c>
      <c r="Z162" s="11">
        <f t="shared" si="170"/>
        <v>8.7601995189368651</v>
      </c>
      <c r="AA162" s="11">
        <f t="shared" si="170"/>
        <v>9.1393881858905619</v>
      </c>
      <c r="AB162" s="11">
        <f t="shared" si="170"/>
        <v>10.523688945921036</v>
      </c>
      <c r="AD162" s="40">
        <f t="shared" si="153"/>
        <v>5.1213846919740069</v>
      </c>
      <c r="AE162" s="40">
        <f t="shared" si="154"/>
        <v>1.2302401241849559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39.468903284007595</v>
      </c>
      <c r="C163" s="11">
        <f t="shared" si="146"/>
        <v>43.572701785550855</v>
      </c>
      <c r="D163" s="11">
        <f t="shared" si="146"/>
        <v>45.227544325395129</v>
      </c>
      <c r="E163" s="11">
        <f t="shared" si="146"/>
        <v>44.008281275489345</v>
      </c>
      <c r="F163" s="11">
        <f t="shared" si="146"/>
        <v>45.953657056756228</v>
      </c>
      <c r="H163" s="40">
        <f t="shared" si="147"/>
        <v>2.7613000142008071</v>
      </c>
      <c r="I163" s="40">
        <f t="shared" si="148"/>
        <v>0.10623735467594209</v>
      </c>
      <c r="L163" s="10" t="str">
        <f t="shared" ref="L163:Q163" si="171">L18</f>
        <v>35 Business and public service associate professionals</v>
      </c>
      <c r="M163" s="11">
        <f t="shared" si="171"/>
        <v>21.701776241558129</v>
      </c>
      <c r="N163" s="11">
        <f t="shared" si="171"/>
        <v>23.126488368441866</v>
      </c>
      <c r="O163" s="11">
        <f t="shared" si="171"/>
        <v>23.708884986077926</v>
      </c>
      <c r="P163" s="11">
        <f t="shared" si="171"/>
        <v>22.180759018320956</v>
      </c>
      <c r="Q163" s="11">
        <f t="shared" si="171"/>
        <v>22.101399425779043</v>
      </c>
      <c r="S163" s="40">
        <f t="shared" si="150"/>
        <v>1.7848567379669333</v>
      </c>
      <c r="T163" s="40">
        <f t="shared" si="151"/>
        <v>-0.46696592707976547</v>
      </c>
      <c r="W163" s="10" t="str">
        <f t="shared" ref="W163:AB163" si="172">W18</f>
        <v>35 Business and public service associate professionals</v>
      </c>
      <c r="X163" s="11">
        <f t="shared" si="172"/>
        <v>17.767127042449506</v>
      </c>
      <c r="Y163" s="11">
        <f t="shared" si="172"/>
        <v>20.446213417109039</v>
      </c>
      <c r="Z163" s="11">
        <f t="shared" si="172"/>
        <v>21.518659339317256</v>
      </c>
      <c r="AA163" s="11">
        <f t="shared" si="172"/>
        <v>21.827522257168368</v>
      </c>
      <c r="AB163" s="11">
        <f t="shared" si="172"/>
        <v>23.852257630977189</v>
      </c>
      <c r="AD163" s="40">
        <f t="shared" si="153"/>
        <v>3.9057545550352346</v>
      </c>
      <c r="AE163" s="40">
        <f t="shared" si="154"/>
        <v>0.68875063514579615</v>
      </c>
    </row>
    <row r="164" spans="1:31" x14ac:dyDescent="0.2">
      <c r="A164" s="10" t="str">
        <f t="shared" si="142"/>
        <v>41 Administrative occupations</v>
      </c>
      <c r="B164" s="11">
        <f t="shared" si="142"/>
        <v>58.918156417682454</v>
      </c>
      <c r="C164" s="11">
        <f t="shared" si="146"/>
        <v>60.038256732625783</v>
      </c>
      <c r="D164" s="11">
        <f t="shared" si="146"/>
        <v>62.826104123104926</v>
      </c>
      <c r="E164" s="11">
        <f t="shared" si="146"/>
        <v>57.499337705617513</v>
      </c>
      <c r="F164" s="11">
        <f t="shared" si="146"/>
        <v>53.539180478220437</v>
      </c>
      <c r="H164" s="40">
        <f t="shared" si="147"/>
        <v>1.2927113221074427</v>
      </c>
      <c r="I164" s="40">
        <f t="shared" si="148"/>
        <v>-1.0607138414375883</v>
      </c>
      <c r="L164" s="10" t="str">
        <f t="shared" ref="L164:Q164" si="173">L19</f>
        <v>41 Administrative occupations</v>
      </c>
      <c r="M164" s="11">
        <f t="shared" si="173"/>
        <v>15.482646089997901</v>
      </c>
      <c r="N164" s="11">
        <f t="shared" si="173"/>
        <v>14.574980841852939</v>
      </c>
      <c r="O164" s="11">
        <f t="shared" si="173"/>
        <v>17.238080688022595</v>
      </c>
      <c r="P164" s="11">
        <f t="shared" si="173"/>
        <v>16.100977366207783</v>
      </c>
      <c r="Q164" s="11">
        <f t="shared" si="173"/>
        <v>16.618620844703727</v>
      </c>
      <c r="S164" s="40">
        <f t="shared" si="150"/>
        <v>2.171258892565131</v>
      </c>
      <c r="T164" s="40">
        <f t="shared" si="151"/>
        <v>-0.24368344679034371</v>
      </c>
      <c r="W164" s="10" t="str">
        <f t="shared" ref="W164:AB164" si="174">W19</f>
        <v>41 Administrative occupations</v>
      </c>
      <c r="X164" s="11">
        <f t="shared" si="174"/>
        <v>43.435510327684497</v>
      </c>
      <c r="Y164" s="11">
        <f t="shared" si="174"/>
        <v>45.463275890772842</v>
      </c>
      <c r="Z164" s="11">
        <f t="shared" si="174"/>
        <v>45.58802343508232</v>
      </c>
      <c r="AA164" s="11">
        <f t="shared" si="174"/>
        <v>41.398360339409756</v>
      </c>
      <c r="AB164" s="11">
        <f t="shared" si="174"/>
        <v>36.920559633516767</v>
      </c>
      <c r="AD164" s="40">
        <f t="shared" si="153"/>
        <v>0.97204842027307503</v>
      </c>
      <c r="AE164" s="40">
        <f t="shared" si="154"/>
        <v>-1.3960073083064128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14.289760381319402</v>
      </c>
      <c r="C165" s="11">
        <f t="shared" si="146"/>
        <v>13.674666640216167</v>
      </c>
      <c r="D165" s="11">
        <f t="shared" si="146"/>
        <v>13.394681631626684</v>
      </c>
      <c r="E165" s="11">
        <f t="shared" si="146"/>
        <v>13.972064474419616</v>
      </c>
      <c r="F165" s="11">
        <f t="shared" si="146"/>
        <v>12.32438436111137</v>
      </c>
      <c r="H165" s="40">
        <f t="shared" si="147"/>
        <v>-1.2853773166913607</v>
      </c>
      <c r="I165" s="40">
        <f t="shared" si="148"/>
        <v>-0.55364813318918848</v>
      </c>
      <c r="L165" s="10" t="str">
        <f t="shared" ref="L165:Q165" si="175">L20</f>
        <v>42 Secretarial and related occupations</v>
      </c>
      <c r="M165" s="11">
        <f t="shared" si="175"/>
        <v>1.4665687137968362</v>
      </c>
      <c r="N165" s="11">
        <f t="shared" si="175"/>
        <v>1.1121480351567652</v>
      </c>
      <c r="O165" s="11">
        <f t="shared" si="175"/>
        <v>1.0433678977695593</v>
      </c>
      <c r="P165" s="11">
        <f t="shared" si="175"/>
        <v>1.4609653098755924</v>
      </c>
      <c r="Q165" s="11">
        <f t="shared" si="175"/>
        <v>1.8121918973210007</v>
      </c>
      <c r="S165" s="40">
        <f>IF(O$151-M$151 &lt;&gt; 0,(EXP(LN(O165/M165)/(O$151-M$151))-1)*100,0)</f>
        <v>-6.5827645412598779</v>
      </c>
      <c r="T165" s="40">
        <f t="shared" si="151"/>
        <v>3.7491261837165224</v>
      </c>
      <c r="W165" s="10" t="str">
        <f t="shared" ref="W165:AB165" si="176">W20</f>
        <v>42 Secretarial and related occupations</v>
      </c>
      <c r="X165" s="11">
        <f t="shared" si="176"/>
        <v>12.823191667522567</v>
      </c>
      <c r="Y165" s="11">
        <f t="shared" si="176"/>
        <v>12.562518605059401</v>
      </c>
      <c r="Z165" s="11">
        <f t="shared" si="176"/>
        <v>12.351313733857127</v>
      </c>
      <c r="AA165" s="11">
        <f t="shared" si="176"/>
        <v>12.511099164544024</v>
      </c>
      <c r="AB165" s="11">
        <f t="shared" si="176"/>
        <v>10.512192463790365</v>
      </c>
      <c r="AD165" s="40">
        <f t="shared" si="153"/>
        <v>-0.74705452993748533</v>
      </c>
      <c r="AE165" s="40">
        <f t="shared" si="154"/>
        <v>-1.0690886018467682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6.5022055073567637</v>
      </c>
      <c r="C166" s="11">
        <f t="shared" si="146"/>
        <v>6.922741483579383</v>
      </c>
      <c r="D166" s="11">
        <f t="shared" si="146"/>
        <v>7.3834152424356194</v>
      </c>
      <c r="E166" s="11">
        <f t="shared" si="146"/>
        <v>7.5941210823503917</v>
      </c>
      <c r="F166" s="11">
        <f t="shared" si="146"/>
        <v>8.5176087776758589</v>
      </c>
      <c r="H166" s="40">
        <f t="shared" si="147"/>
        <v>2.5744791597492878</v>
      </c>
      <c r="I166" s="40">
        <f t="shared" si="148"/>
        <v>0.95721453812285251</v>
      </c>
      <c r="L166" s="10" t="str">
        <f t="shared" ref="L166:Q166" si="177">L21</f>
        <v>51 Skilled agricultural and related trades</v>
      </c>
      <c r="M166" s="11">
        <f t="shared" si="177"/>
        <v>5.7968342580876318</v>
      </c>
      <c r="N166" s="11">
        <f t="shared" si="177"/>
        <v>6.1006923072378418</v>
      </c>
      <c r="O166" s="11">
        <f t="shared" si="177"/>
        <v>6.3809096806154892</v>
      </c>
      <c r="P166" s="11">
        <f t="shared" si="177"/>
        <v>6.4869782673811649</v>
      </c>
      <c r="Q166" s="11">
        <f t="shared" si="177"/>
        <v>7.0799715419685443</v>
      </c>
      <c r="S166" s="40">
        <f t="shared" si="150"/>
        <v>1.9385244245635924</v>
      </c>
      <c r="T166" s="40">
        <f t="shared" si="151"/>
        <v>0.69546868113035121</v>
      </c>
      <c r="W166" s="10" t="str">
        <f t="shared" ref="W166:AB166" si="178">W21</f>
        <v>51 Skilled agricultural and related trades</v>
      </c>
      <c r="X166" s="11">
        <f t="shared" si="178"/>
        <v>0.70537124926913275</v>
      </c>
      <c r="Y166" s="11">
        <f t="shared" si="178"/>
        <v>0.82204917634153662</v>
      </c>
      <c r="Z166" s="11">
        <f t="shared" si="178"/>
        <v>1.0025055618201313</v>
      </c>
      <c r="AA166" s="11">
        <f t="shared" si="178"/>
        <v>1.10714281496922</v>
      </c>
      <c r="AB166" s="11">
        <f t="shared" si="178"/>
        <v>1.4376372357073151</v>
      </c>
      <c r="AD166" s="40">
        <f t="shared" si="153"/>
        <v>7.2837158846153383</v>
      </c>
      <c r="AE166" s="40">
        <f t="shared" si="154"/>
        <v>2.4324361039857356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25.165222536923586</v>
      </c>
      <c r="C167" s="11">
        <f t="shared" si="146"/>
        <v>25.442663360099967</v>
      </c>
      <c r="D167" s="11">
        <f t="shared" si="146"/>
        <v>22.653589404493289</v>
      </c>
      <c r="E167" s="11">
        <f t="shared" si="146"/>
        <v>22.679706291317412</v>
      </c>
      <c r="F167" s="11">
        <f t="shared" si="146"/>
        <v>22.053360861978735</v>
      </c>
      <c r="H167" s="40">
        <f t="shared" si="147"/>
        <v>-2.0809368001363238</v>
      </c>
      <c r="I167" s="40">
        <f t="shared" si="148"/>
        <v>-0.17886186221701683</v>
      </c>
      <c r="L167" s="10" t="str">
        <f t="shared" ref="L167:Q167" si="179">L22</f>
        <v>52 Skilled metal, electrical and electronic trades</v>
      </c>
      <c r="M167" s="11">
        <f t="shared" si="179"/>
        <v>24.719853222023794</v>
      </c>
      <c r="N167" s="11">
        <f t="shared" si="179"/>
        <v>24.647975203965718</v>
      </c>
      <c r="O167" s="11">
        <f t="shared" si="179"/>
        <v>22.036646331324988</v>
      </c>
      <c r="P167" s="11">
        <f t="shared" si="179"/>
        <v>21.26971864100226</v>
      </c>
      <c r="Q167" s="11">
        <f t="shared" si="179"/>
        <v>20.028036715568501</v>
      </c>
      <c r="S167" s="40">
        <f t="shared" si="150"/>
        <v>-2.2717948317834469</v>
      </c>
      <c r="T167" s="40">
        <f t="shared" si="151"/>
        <v>-0.63513233478613706</v>
      </c>
      <c r="W167" s="10" t="str">
        <f t="shared" ref="W167:AB167" si="180">W22</f>
        <v>52 Skilled metal, electrical and electronic trades</v>
      </c>
      <c r="X167" s="11">
        <f t="shared" si="180"/>
        <v>0.44536931489976944</v>
      </c>
      <c r="Y167" s="11">
        <f t="shared" si="180"/>
        <v>0.79468815613424226</v>
      </c>
      <c r="Z167" s="11">
        <f t="shared" si="180"/>
        <v>0.61694307316828556</v>
      </c>
      <c r="AA167" s="11">
        <f t="shared" si="180"/>
        <v>1.409987650315123</v>
      </c>
      <c r="AB167" s="11">
        <f t="shared" si="180"/>
        <v>2.0253241464102243</v>
      </c>
      <c r="AD167" s="40">
        <f t="shared" si="153"/>
        <v>6.7345344553921827</v>
      </c>
      <c r="AE167" s="40">
        <f t="shared" si="154"/>
        <v>8.2471896490729613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22.82906567007748</v>
      </c>
      <c r="C168" s="11">
        <f t="shared" si="146"/>
        <v>25.194776722038259</v>
      </c>
      <c r="D168" s="11">
        <f t="shared" si="146"/>
        <v>20.310217181801722</v>
      </c>
      <c r="E168" s="11">
        <f t="shared" si="146"/>
        <v>22.439473245069419</v>
      </c>
      <c r="F168" s="11">
        <f t="shared" si="146"/>
        <v>22.784549454920924</v>
      </c>
      <c r="H168" s="40">
        <f t="shared" si="147"/>
        <v>-2.3110850109452907</v>
      </c>
      <c r="I168" s="40">
        <f t="shared" si="148"/>
        <v>0.76933483501464561</v>
      </c>
      <c r="L168" s="10" t="str">
        <f t="shared" ref="L168:Q168" si="181">L23</f>
        <v>53 Skilled construction and building trades</v>
      </c>
      <c r="M168" s="11">
        <f t="shared" si="181"/>
        <v>22.504141758114297</v>
      </c>
      <c r="N168" s="11">
        <f t="shared" si="181"/>
        <v>24.776487317090897</v>
      </c>
      <c r="O168" s="11">
        <f t="shared" si="181"/>
        <v>19.814452028961362</v>
      </c>
      <c r="P168" s="11">
        <f t="shared" si="181"/>
        <v>21.880128635649008</v>
      </c>
      <c r="Q168" s="11">
        <f t="shared" si="181"/>
        <v>22.104320786570188</v>
      </c>
      <c r="S168" s="40">
        <f t="shared" si="150"/>
        <v>-2.5136248402743422</v>
      </c>
      <c r="T168" s="40">
        <f t="shared" si="151"/>
        <v>0.73174109089608752</v>
      </c>
      <c r="W168" s="10" t="str">
        <f t="shared" ref="W168:AB168" si="182">W23</f>
        <v>53 Skilled construction and building trades</v>
      </c>
      <c r="X168" s="11">
        <f t="shared" si="182"/>
        <v>0.32492391196318771</v>
      </c>
      <c r="Y168" s="11">
        <f t="shared" si="182"/>
        <v>0.41828940494736971</v>
      </c>
      <c r="Z168" s="11">
        <f t="shared" si="182"/>
        <v>0.49576515284035488</v>
      </c>
      <c r="AA168" s="11">
        <f t="shared" si="182"/>
        <v>0.5593446094203961</v>
      </c>
      <c r="AB168" s="11">
        <f t="shared" si="182"/>
        <v>0.68022866835072104</v>
      </c>
      <c r="AD168" s="40">
        <f t="shared" si="153"/>
        <v>8.8175302316344961</v>
      </c>
      <c r="AE168" s="40">
        <f t="shared" si="154"/>
        <v>2.1312378379387376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11.977940144091628</v>
      </c>
      <c r="C169" s="11">
        <f t="shared" si="146"/>
        <v>11.762122894768362</v>
      </c>
      <c r="D169" s="11">
        <f t="shared" si="146"/>
        <v>11.406597329789552</v>
      </c>
      <c r="E169" s="11">
        <f t="shared" si="146"/>
        <v>11.637809385785573</v>
      </c>
      <c r="F169" s="11">
        <f t="shared" si="146"/>
        <v>11.31857333045709</v>
      </c>
      <c r="H169" s="40">
        <f t="shared" si="147"/>
        <v>-0.97273275954407046</v>
      </c>
      <c r="I169" s="40">
        <f t="shared" si="148"/>
        <v>-5.1632447167859752E-2</v>
      </c>
      <c r="L169" s="10" t="str">
        <f t="shared" ref="L169:Q169" si="183">L24</f>
        <v>54 Textiles, printing and other skilled trades</v>
      </c>
      <c r="M169" s="11">
        <f t="shared" si="183"/>
        <v>7.1190276763905489</v>
      </c>
      <c r="N169" s="11">
        <f t="shared" si="183"/>
        <v>6.9003389137975226</v>
      </c>
      <c r="O169" s="11">
        <f t="shared" si="183"/>
        <v>6.1412041118822751</v>
      </c>
      <c r="P169" s="11">
        <f t="shared" si="183"/>
        <v>6.1240317661841726</v>
      </c>
      <c r="Q169" s="11">
        <f t="shared" si="183"/>
        <v>5.7918636303765085</v>
      </c>
      <c r="S169" s="40">
        <f t="shared" si="150"/>
        <v>-2.9117730104060491</v>
      </c>
      <c r="T169" s="40">
        <f t="shared" si="151"/>
        <v>-0.38968356885459299</v>
      </c>
      <c r="W169" s="10" t="str">
        <f t="shared" ref="W169:AB169" si="184">W24</f>
        <v>54 Textiles, printing and other skilled trades</v>
      </c>
      <c r="X169" s="11">
        <f t="shared" si="184"/>
        <v>4.8589124677010824</v>
      </c>
      <c r="Y169" s="11">
        <f t="shared" si="184"/>
        <v>4.8617839809708396</v>
      </c>
      <c r="Z169" s="11">
        <f t="shared" si="184"/>
        <v>5.2653932179072589</v>
      </c>
      <c r="AA169" s="11">
        <f t="shared" si="184"/>
        <v>5.513777619601405</v>
      </c>
      <c r="AB169" s="11">
        <f t="shared" si="184"/>
        <v>5.5267097000805787</v>
      </c>
      <c r="AD169" s="40">
        <f t="shared" si="153"/>
        <v>1.6198025805477911</v>
      </c>
      <c r="AE169" s="40">
        <f t="shared" si="154"/>
        <v>0.32343405253956181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52.413457013328141</v>
      </c>
      <c r="C170" s="11">
        <f t="shared" si="146"/>
        <v>52.757884878318556</v>
      </c>
      <c r="D170" s="11">
        <f t="shared" si="146"/>
        <v>50.578591133898236</v>
      </c>
      <c r="E170" s="11">
        <f t="shared" si="146"/>
        <v>55.794312737107695</v>
      </c>
      <c r="F170" s="11">
        <f t="shared" si="146"/>
        <v>62.337603443646799</v>
      </c>
      <c r="H170" s="40">
        <f t="shared" si="147"/>
        <v>-0.71016601738623786</v>
      </c>
      <c r="I170" s="40">
        <f t="shared" si="148"/>
        <v>1.4033318296286179</v>
      </c>
      <c r="L170" s="10" t="str">
        <f t="shared" ref="L170:Q170" si="185">L25</f>
        <v>61 Caring personal service occupations</v>
      </c>
      <c r="M170" s="11">
        <f t="shared" si="185"/>
        <v>5.3488767184860633</v>
      </c>
      <c r="N170" s="11">
        <f t="shared" si="185"/>
        <v>5.19275825074339</v>
      </c>
      <c r="O170" s="11">
        <f t="shared" si="185"/>
        <v>5.1664887197885108</v>
      </c>
      <c r="P170" s="11">
        <f t="shared" si="185"/>
        <v>6.5230282166609559</v>
      </c>
      <c r="Q170" s="11">
        <f t="shared" si="185"/>
        <v>7.932814804921982</v>
      </c>
      <c r="S170" s="40">
        <f t="shared" si="150"/>
        <v>-0.69146403719133609</v>
      </c>
      <c r="T170" s="40">
        <f t="shared" si="151"/>
        <v>2.9000190916403046</v>
      </c>
      <c r="W170" s="10" t="str">
        <f t="shared" ref="W170:AB170" si="186">W25</f>
        <v>61 Caring personal service occupations</v>
      </c>
      <c r="X170" s="11">
        <f t="shared" si="186"/>
        <v>47.064580294842095</v>
      </c>
      <c r="Y170" s="11">
        <f t="shared" si="186"/>
        <v>47.565126627575161</v>
      </c>
      <c r="Z170" s="11">
        <f t="shared" si="186"/>
        <v>45.412102414109711</v>
      </c>
      <c r="AA170" s="11">
        <f t="shared" si="186"/>
        <v>49.271284520446741</v>
      </c>
      <c r="AB170" s="11">
        <f t="shared" si="186"/>
        <v>54.404788638724817</v>
      </c>
      <c r="AD170" s="40">
        <f t="shared" si="153"/>
        <v>-0.71229238425885022</v>
      </c>
      <c r="AE170" s="40">
        <f t="shared" si="154"/>
        <v>1.2117734220360887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13.548928185269016</v>
      </c>
      <c r="C171" s="11">
        <f t="shared" si="146"/>
        <v>15.209688568166156</v>
      </c>
      <c r="D171" s="11">
        <f t="shared" si="146"/>
        <v>13.546887350536661</v>
      </c>
      <c r="E171" s="11">
        <f t="shared" si="146"/>
        <v>14.796111690562263</v>
      </c>
      <c r="F171" s="11">
        <f t="shared" si="146"/>
        <v>16.27073399726499</v>
      </c>
      <c r="H171" s="40">
        <f t="shared" si="147"/>
        <v>-3.0127220065012672E-3</v>
      </c>
      <c r="I171" s="40">
        <f t="shared" si="148"/>
        <v>1.2288978428028674</v>
      </c>
      <c r="L171" s="10" t="str">
        <f t="shared" ref="L171:Q171" si="187">L26</f>
        <v>62 Leisure, travel and related personal service occupations</v>
      </c>
      <c r="M171" s="11">
        <f t="shared" si="187"/>
        <v>3.7992672588219052</v>
      </c>
      <c r="N171" s="11">
        <f t="shared" si="187"/>
        <v>4.4631214748699657</v>
      </c>
      <c r="O171" s="11">
        <f t="shared" si="187"/>
        <v>4.398803023494029</v>
      </c>
      <c r="P171" s="11">
        <f t="shared" si="187"/>
        <v>4.7494603972632268</v>
      </c>
      <c r="Q171" s="11">
        <f t="shared" si="187"/>
        <v>5.3642461563826762</v>
      </c>
      <c r="S171" s="40">
        <f t="shared" si="150"/>
        <v>2.9738460813070411</v>
      </c>
      <c r="T171" s="40">
        <f t="shared" si="151"/>
        <v>1.3316106121892268</v>
      </c>
      <c r="W171" s="10" t="str">
        <f t="shared" ref="W171:AB171" si="188">W26</f>
        <v>62 Leisure, travel and related personal service occupations</v>
      </c>
      <c r="X171" s="11">
        <f t="shared" si="188"/>
        <v>9.7496609264471239</v>
      </c>
      <c r="Y171" s="11">
        <f t="shared" si="188"/>
        <v>10.746567093296191</v>
      </c>
      <c r="Z171" s="11">
        <f t="shared" si="188"/>
        <v>9.1480843270426586</v>
      </c>
      <c r="AA171" s="11">
        <f t="shared" si="188"/>
        <v>10.046651293299032</v>
      </c>
      <c r="AB171" s="11">
        <f t="shared" si="188"/>
        <v>10.906487840882317</v>
      </c>
      <c r="AD171" s="40">
        <f t="shared" si="153"/>
        <v>-1.2656822768936205</v>
      </c>
      <c r="AE171" s="40">
        <f t="shared" si="154"/>
        <v>1.1789847621826111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0.63230944269270872</v>
      </c>
      <c r="C172" s="11">
        <f t="shared" si="146"/>
        <v>0.57649333226856991</v>
      </c>
      <c r="D172" s="11">
        <f t="shared" si="146"/>
        <v>0.72449442108626372</v>
      </c>
      <c r="E172" s="11">
        <f t="shared" si="146"/>
        <v>0.59819324308364985</v>
      </c>
      <c r="F172" s="11">
        <f t="shared" si="146"/>
        <v>0.61442970973837574</v>
      </c>
      <c r="H172" s="40">
        <f t="shared" si="147"/>
        <v>2.7592854354517637</v>
      </c>
      <c r="I172" s="40">
        <f t="shared" si="148"/>
        <v>-1.0925183580703379</v>
      </c>
      <c r="L172" s="10" t="str">
        <f t="shared" ref="L172:Q172" si="189">L27</f>
        <v>63 Community and civil enforcement occupations</v>
      </c>
      <c r="M172" s="11">
        <f t="shared" si="189"/>
        <v>0.48278932206713204</v>
      </c>
      <c r="N172" s="11">
        <f t="shared" si="189"/>
        <v>0.36553669479538192</v>
      </c>
      <c r="O172" s="11">
        <f t="shared" si="189"/>
        <v>0.55014862853919144</v>
      </c>
      <c r="P172" s="11">
        <f t="shared" si="189"/>
        <v>0.35884257810796372</v>
      </c>
      <c r="Q172" s="11">
        <f t="shared" si="189"/>
        <v>0.39093262347655905</v>
      </c>
      <c r="S172" s="40">
        <f t="shared" si="150"/>
        <v>2.646578029264357</v>
      </c>
      <c r="T172" s="40">
        <f t="shared" si="151"/>
        <v>-2.2519448272023679</v>
      </c>
      <c r="W172" s="10" t="str">
        <f t="shared" ref="W172:AB172" si="190">W27</f>
        <v>63 Community and civil enforcement occupations</v>
      </c>
      <c r="X172" s="11">
        <f t="shared" si="190"/>
        <v>0.14952012062557629</v>
      </c>
      <c r="Y172" s="11">
        <f t="shared" si="190"/>
        <v>0.21095663747318871</v>
      </c>
      <c r="Z172" s="11">
        <f t="shared" si="190"/>
        <v>0.17434579254707294</v>
      </c>
      <c r="AA172" s="11">
        <f t="shared" si="190"/>
        <v>0.23935066497568602</v>
      </c>
      <c r="AB172" s="11">
        <f t="shared" si="190"/>
        <v>0.22349708626181702</v>
      </c>
      <c r="AD172" s="40">
        <f t="shared" si="153"/>
        <v>3.1198722858570171</v>
      </c>
      <c r="AE172" s="40">
        <f t="shared" si="154"/>
        <v>1.6695012218661542</v>
      </c>
    </row>
    <row r="173" spans="1:31" x14ac:dyDescent="0.2">
      <c r="A173" s="10" t="str">
        <f t="shared" si="142"/>
        <v>71 Sales occupations</v>
      </c>
      <c r="B173" s="11">
        <f t="shared" si="142"/>
        <v>46.091838121478574</v>
      </c>
      <c r="C173" s="11">
        <f t="shared" si="146"/>
        <v>43.871528509632491</v>
      </c>
      <c r="D173" s="11">
        <f t="shared" si="146"/>
        <v>43.808563393281005</v>
      </c>
      <c r="E173" s="11">
        <f t="shared" si="146"/>
        <v>41.225897241630136</v>
      </c>
      <c r="F173" s="11">
        <f t="shared" si="146"/>
        <v>39.077360695658875</v>
      </c>
      <c r="H173" s="40">
        <f t="shared" si="147"/>
        <v>-1.0109863760880078</v>
      </c>
      <c r="I173" s="40">
        <f t="shared" si="148"/>
        <v>-0.7590116514038181</v>
      </c>
      <c r="L173" s="10" t="str">
        <f t="shared" ref="L173:Q173" si="191">L28</f>
        <v>71 Sales occupations</v>
      </c>
      <c r="M173" s="11">
        <f t="shared" si="191"/>
        <v>17.31914778263004</v>
      </c>
      <c r="N173" s="11">
        <f t="shared" si="191"/>
        <v>16.965373786926918</v>
      </c>
      <c r="O173" s="11">
        <f t="shared" si="191"/>
        <v>16.971358617811671</v>
      </c>
      <c r="P173" s="11">
        <f t="shared" si="191"/>
        <v>16.171242516465217</v>
      </c>
      <c r="Q173" s="11">
        <f t="shared" si="191"/>
        <v>15.974891851722848</v>
      </c>
      <c r="S173" s="40">
        <f t="shared" si="150"/>
        <v>-0.4048893372387119</v>
      </c>
      <c r="T173" s="40">
        <f t="shared" si="151"/>
        <v>-0.4025801687221997</v>
      </c>
      <c r="W173" s="10" t="str">
        <f t="shared" ref="W173:AB173" si="192">W28</f>
        <v>71 Sales occupations</v>
      </c>
      <c r="X173" s="11">
        <f t="shared" si="192"/>
        <v>28.772690338848552</v>
      </c>
      <c r="Y173" s="11">
        <f t="shared" si="192"/>
        <v>26.906154722705661</v>
      </c>
      <c r="Z173" s="11">
        <f t="shared" si="192"/>
        <v>26.837204775469303</v>
      </c>
      <c r="AA173" s="11">
        <f t="shared" si="192"/>
        <v>25.054654725164884</v>
      </c>
      <c r="AB173" s="11">
        <f t="shared" si="192"/>
        <v>23.102468843936027</v>
      </c>
      <c r="AD173" s="40">
        <f t="shared" si="153"/>
        <v>-1.3830965500837511</v>
      </c>
      <c r="AE173" s="40">
        <f t="shared" si="154"/>
        <v>-0.99402442199079122</v>
      </c>
    </row>
    <row r="174" spans="1:31" x14ac:dyDescent="0.2">
      <c r="A174" s="10" t="str">
        <f t="shared" si="142"/>
        <v>72 Customer service occupations</v>
      </c>
      <c r="B174" s="11">
        <f t="shared" si="142"/>
        <v>10.234478084594558</v>
      </c>
      <c r="C174" s="11">
        <f t="shared" si="146"/>
        <v>11.335580062523221</v>
      </c>
      <c r="D174" s="11">
        <f t="shared" si="146"/>
        <v>11.73581655806187</v>
      </c>
      <c r="E174" s="11">
        <f t="shared" si="146"/>
        <v>15.136345627162273</v>
      </c>
      <c r="F174" s="11">
        <f t="shared" si="146"/>
        <v>17.178217114493396</v>
      </c>
      <c r="H174" s="40">
        <f t="shared" si="147"/>
        <v>2.7754820451279416</v>
      </c>
      <c r="I174" s="40">
        <f t="shared" si="148"/>
        <v>2.5725104614418015</v>
      </c>
      <c r="L174" s="10" t="str">
        <f t="shared" ref="L174:Q174" si="193">L29</f>
        <v>72 Customer service occupations</v>
      </c>
      <c r="M174" s="11">
        <f t="shared" si="193"/>
        <v>3.9170544116770505</v>
      </c>
      <c r="N174" s="11">
        <f t="shared" si="193"/>
        <v>3.5895193332021678</v>
      </c>
      <c r="O174" s="11">
        <f t="shared" si="193"/>
        <v>4.2563029807281332</v>
      </c>
      <c r="P174" s="11">
        <f t="shared" si="193"/>
        <v>5.8512052037523246</v>
      </c>
      <c r="Q174" s="11">
        <f t="shared" si="193"/>
        <v>6.8932927427756168</v>
      </c>
      <c r="S174" s="40">
        <f t="shared" si="150"/>
        <v>1.6750948386679898</v>
      </c>
      <c r="T174" s="40">
        <f t="shared" si="151"/>
        <v>3.2665367854467275</v>
      </c>
      <c r="W174" s="10" t="str">
        <f t="shared" ref="W174:AB174" si="194">W29</f>
        <v>72 Customer service occupations</v>
      </c>
      <c r="X174" s="11">
        <f t="shared" si="194"/>
        <v>6.3174236729175064</v>
      </c>
      <c r="Y174" s="11">
        <f t="shared" si="194"/>
        <v>7.7460607293210444</v>
      </c>
      <c r="Z174" s="11">
        <f t="shared" si="194"/>
        <v>7.4795135773337327</v>
      </c>
      <c r="AA174" s="11">
        <f t="shared" si="194"/>
        <v>9.2851404234099419</v>
      </c>
      <c r="AB174" s="11">
        <f t="shared" si="194"/>
        <v>10.284924371717819</v>
      </c>
      <c r="AD174" s="40">
        <f t="shared" si="153"/>
        <v>3.4347979132601347</v>
      </c>
      <c r="AE174" s="40">
        <f>IF(AB$151-Z$151 &lt;&gt; 0,(EXP(LN(AB174/Z174)/(AB$151-Z$151))-1)*100,0)</f>
        <v>2.1461141556673224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14.372579669233323</v>
      </c>
      <c r="C175" s="11">
        <f t="shared" si="146"/>
        <v>14.408539235023833</v>
      </c>
      <c r="D175" s="11">
        <f t="shared" si="146"/>
        <v>12.588639401905297</v>
      </c>
      <c r="E175" s="11">
        <f t="shared" si="146"/>
        <v>15.460548705409252</v>
      </c>
      <c r="F175" s="11">
        <f t="shared" si="146"/>
        <v>15.48263998182496</v>
      </c>
      <c r="H175" s="40">
        <f t="shared" si="147"/>
        <v>-2.6157298524484895</v>
      </c>
      <c r="I175" s="40">
        <f t="shared" si="148"/>
        <v>1.3890564553002305</v>
      </c>
      <c r="L175" s="10" t="str">
        <f t="shared" ref="L175:Q175" si="195">L30</f>
        <v>81 Process, plant and machine operatives</v>
      </c>
      <c r="M175" s="11">
        <f t="shared" si="195"/>
        <v>11.429364842541887</v>
      </c>
      <c r="N175" s="11">
        <f t="shared" si="195"/>
        <v>11.245521585202566</v>
      </c>
      <c r="O175" s="11">
        <f t="shared" si="195"/>
        <v>9.8260021549799763</v>
      </c>
      <c r="P175" s="11">
        <f t="shared" si="195"/>
        <v>11.777713726777566</v>
      </c>
      <c r="Q175" s="11">
        <f t="shared" si="195"/>
        <v>11.42973116732038</v>
      </c>
      <c r="S175" s="40">
        <f t="shared" si="150"/>
        <v>-2.9778371675487691</v>
      </c>
      <c r="T175" s="40">
        <f t="shared" si="151"/>
        <v>1.0130018379328032</v>
      </c>
      <c r="W175" s="10" t="str">
        <f t="shared" ref="W175:AB175" si="196">W30</f>
        <v>81 Process, plant and machine operatives</v>
      </c>
      <c r="X175" s="11">
        <f t="shared" si="196"/>
        <v>2.9432148266914115</v>
      </c>
      <c r="Y175" s="11">
        <f t="shared" si="196"/>
        <v>3.1630176498212648</v>
      </c>
      <c r="Z175" s="11">
        <f t="shared" si="196"/>
        <v>2.7626372469253355</v>
      </c>
      <c r="AA175" s="11">
        <f t="shared" si="196"/>
        <v>3.6828349786316825</v>
      </c>
      <c r="AB175" s="11">
        <f t="shared" si="196"/>
        <v>4.0529088145045806</v>
      </c>
      <c r="AD175" s="40">
        <f t="shared" si="153"/>
        <v>-1.258350018368648</v>
      </c>
      <c r="AE175" s="40">
        <f t="shared" si="154"/>
        <v>2.5879137488782344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20.377212675867636</v>
      </c>
      <c r="C176" s="11">
        <f t="shared" si="146"/>
        <v>22.487639632501249</v>
      </c>
      <c r="D176" s="11">
        <f t="shared" si="146"/>
        <v>20.076911846266714</v>
      </c>
      <c r="E176" s="11">
        <f t="shared" si="146"/>
        <v>21.705010130244343</v>
      </c>
      <c r="F176" s="11">
        <f t="shared" si="146"/>
        <v>22.277411849806906</v>
      </c>
      <c r="H176" s="40">
        <f t="shared" si="147"/>
        <v>-0.29649479023159397</v>
      </c>
      <c r="I176" s="40">
        <f t="shared" si="148"/>
        <v>0.69576093512233594</v>
      </c>
      <c r="L176" s="10" t="str">
        <f t="shared" ref="L176:Q176" si="197">L31</f>
        <v>82 Transport and mobile machine drivers and operatives</v>
      </c>
      <c r="M176" s="11">
        <f t="shared" si="197"/>
        <v>18.832507742119997</v>
      </c>
      <c r="N176" s="11">
        <f t="shared" si="197"/>
        <v>20.68771469662687</v>
      </c>
      <c r="O176" s="11">
        <f t="shared" si="197"/>
        <v>18.462035465199527</v>
      </c>
      <c r="P176" s="11">
        <f t="shared" si="197"/>
        <v>19.422918227424756</v>
      </c>
      <c r="Q176" s="11">
        <f t="shared" si="197"/>
        <v>19.628557925658615</v>
      </c>
      <c r="S176" s="40">
        <f t="shared" si="150"/>
        <v>-0.39657207323745558</v>
      </c>
      <c r="T176" s="40">
        <f t="shared" si="151"/>
        <v>0.40929571141976595</v>
      </c>
      <c r="W176" s="10" t="str">
        <f t="shared" ref="W176:AB176" si="198">W31</f>
        <v>82 Transport and mobile machine drivers and operatives</v>
      </c>
      <c r="X176" s="11">
        <f t="shared" si="198"/>
        <v>1.5447049337476331</v>
      </c>
      <c r="Y176" s="11">
        <f t="shared" si="198"/>
        <v>1.7999249358744009</v>
      </c>
      <c r="Z176" s="11">
        <f t="shared" si="198"/>
        <v>1.6148763810672033</v>
      </c>
      <c r="AA176" s="11">
        <f t="shared" si="198"/>
        <v>2.2820919028195794</v>
      </c>
      <c r="AB176" s="11">
        <f t="shared" si="198"/>
        <v>2.6488539241482849</v>
      </c>
      <c r="AD176" s="40">
        <f t="shared" si="153"/>
        <v>0.89246894240662122</v>
      </c>
      <c r="AE176" s="40">
        <f t="shared" si="154"/>
        <v>3.3541489201200925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10.453262576239467</v>
      </c>
      <c r="C177" s="11">
        <f t="shared" si="146"/>
        <v>9.5918388746728045</v>
      </c>
      <c r="D177" s="11">
        <f t="shared" si="146"/>
        <v>8.5924174293383544</v>
      </c>
      <c r="E177" s="11">
        <f t="shared" si="146"/>
        <v>7.5498121645967622</v>
      </c>
      <c r="F177" s="11">
        <f t="shared" si="146"/>
        <v>7.4235278246892404</v>
      </c>
      <c r="H177" s="40">
        <f t="shared" si="147"/>
        <v>-3.8448163771341526</v>
      </c>
      <c r="I177" s="40">
        <f t="shared" si="148"/>
        <v>-0.97010204040183234</v>
      </c>
      <c r="L177" s="10" t="str">
        <f t="shared" ref="L177:Q178" si="199">L32</f>
        <v>91 Elementary trades and related occupations</v>
      </c>
      <c r="M177" s="11">
        <f t="shared" si="199"/>
        <v>7.8460436063181609</v>
      </c>
      <c r="N177" s="11">
        <f t="shared" si="199"/>
        <v>7.2246455112538044</v>
      </c>
      <c r="O177" s="11">
        <f t="shared" si="199"/>
        <v>6.550796050399911</v>
      </c>
      <c r="P177" s="11">
        <f t="shared" si="199"/>
        <v>5.6392250221792413</v>
      </c>
      <c r="Q177" s="11">
        <f t="shared" si="199"/>
        <v>5.5099381319190428</v>
      </c>
      <c r="S177" s="40">
        <f t="shared" si="150"/>
        <v>-3.5441278621592409</v>
      </c>
      <c r="T177" s="40">
        <f t="shared" si="151"/>
        <v>-1.1469266156228786</v>
      </c>
      <c r="W177" s="10" t="str">
        <f t="shared" ref="W177:AB178" si="200">W32</f>
        <v>91 Elementary trades and related occupations</v>
      </c>
      <c r="X177" s="11">
        <f t="shared" si="200"/>
        <v>2.6072189699213073</v>
      </c>
      <c r="Y177" s="11">
        <f t="shared" si="200"/>
        <v>2.3671933634189952</v>
      </c>
      <c r="Z177" s="11">
        <f t="shared" si="200"/>
        <v>2.041621378938451</v>
      </c>
      <c r="AA177" s="11">
        <f t="shared" si="200"/>
        <v>1.9105871424175227</v>
      </c>
      <c r="AB177" s="11">
        <f t="shared" si="200"/>
        <v>1.913589692770193</v>
      </c>
      <c r="AD177" s="40">
        <f t="shared" si="153"/>
        <v>-4.7731234890902581</v>
      </c>
      <c r="AE177" s="40">
        <f t="shared" si="154"/>
        <v>-0.4308251895556614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60.360367192860409</v>
      </c>
      <c r="C178" s="11">
        <f t="shared" si="146"/>
        <v>61.394857768720776</v>
      </c>
      <c r="D178" s="11">
        <f t="shared" si="146"/>
        <v>57.363010907290921</v>
      </c>
      <c r="E178" s="11">
        <f t="shared" si="146"/>
        <v>60.472182680138992</v>
      </c>
      <c r="F178" s="11">
        <f t="shared" si="146"/>
        <v>58.995027485641501</v>
      </c>
      <c r="H178" s="40">
        <f>IF(D$151-B$151 &lt;&gt; 0,(EXP(LN(D178/B178)/(D$151-B$151))-1)*100,0)</f>
        <v>-1.0134898439200457</v>
      </c>
      <c r="I178" s="40">
        <f t="shared" ref="I178" si="201">IF(F$151-D$151 &lt;&gt; 0,(EXP(LN(F178/D178)/(F$151-D$151))-1)*100,0)</f>
        <v>0.18719815822909602</v>
      </c>
      <c r="L178" s="10" t="str">
        <f t="shared" si="199"/>
        <v>92 Elementary administration and service occupations</v>
      </c>
      <c r="M178" s="11">
        <f t="shared" si="199"/>
        <v>31.526820690549883</v>
      </c>
      <c r="N178" s="11">
        <f t="shared" si="199"/>
        <v>29.090044901231771</v>
      </c>
      <c r="O178" s="11">
        <f t="shared" si="199"/>
        <v>28.915574450489412</v>
      </c>
      <c r="P178" s="11">
        <f t="shared" si="199"/>
        <v>31.513511185870254</v>
      </c>
      <c r="Q178" s="11">
        <f t="shared" si="199"/>
        <v>30.084566453432085</v>
      </c>
      <c r="S178" s="40">
        <f t="shared" ref="S178" si="202">IF(O$151-M$151 &lt;&gt; 0,(EXP(LN(O178/M178)/(O$151-M$151))-1)*100,0)</f>
        <v>-1.7143012476674935</v>
      </c>
      <c r="T178" s="40">
        <f t="shared" ref="T178" si="203">IF(Q$151-O$151 &lt;&gt; 0,(EXP(LN(Q178/O178)/(Q$151-O$151))-1)*100,0)</f>
        <v>0.26456228040934171</v>
      </c>
      <c r="W178" s="10" t="str">
        <f t="shared" si="200"/>
        <v>92 Elementary administration and service occupations</v>
      </c>
      <c r="X178" s="11">
        <f t="shared" si="200"/>
        <v>28.833546502310544</v>
      </c>
      <c r="Y178" s="11">
        <f t="shared" si="200"/>
        <v>32.304812867489005</v>
      </c>
      <c r="Z178" s="11">
        <f t="shared" si="200"/>
        <v>28.447436456801451</v>
      </c>
      <c r="AA178" s="11">
        <f t="shared" si="200"/>
        <v>28.958671494268767</v>
      </c>
      <c r="AB178" s="11">
        <f t="shared" si="200"/>
        <v>28.910461032209412</v>
      </c>
      <c r="AD178" s="40">
        <f t="shared" ref="AD178" si="204">IF(Z$151-X$151 &lt;&gt; 0,(EXP(LN(Z178/X178)/(Z$151-X$151))-1)*100,0)</f>
        <v>-0.26926620328078243</v>
      </c>
      <c r="AE178" s="40">
        <f t="shared" ref="AE178" si="205">IF(AB$151-Z$151 &lt;&gt; 0,(EXP(LN(AB178/Z178)/(AB$151-Z$151))-1)*100,0)</f>
        <v>0.10769430544090852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652.06100000000004</v>
      </c>
      <c r="C180" s="34">
        <f t="shared" si="206"/>
        <v>706.60799999999972</v>
      </c>
      <c r="D180" s="34">
        <f t="shared" si="206"/>
        <v>698.91800000000023</v>
      </c>
      <c r="E180" s="34">
        <f t="shared" si="206"/>
        <v>728.50400000000002</v>
      </c>
      <c r="F180" s="34">
        <f t="shared" si="206"/>
        <v>771.85099999999966</v>
      </c>
      <c r="H180" s="43">
        <f>IF(D$151-B$151 &lt;&gt; 0,(EXP(LN(D180/B180)/(D$151-B$151))-1)*100,0)</f>
        <v>1.3975823127557074</v>
      </c>
      <c r="I180" s="43">
        <f t="shared" si="148"/>
        <v>0.66391488381216668</v>
      </c>
      <c r="L180" s="231" t="str">
        <f t="shared" ref="L180:Q180" si="207">L35</f>
        <v>All occupations</v>
      </c>
      <c r="M180" s="34">
        <f t="shared" si="207"/>
        <v>338.7221274348812</v>
      </c>
      <c r="N180" s="34">
        <f t="shared" si="207"/>
        <v>361.17164907102949</v>
      </c>
      <c r="O180" s="34">
        <f t="shared" si="207"/>
        <v>352.94046486147084</v>
      </c>
      <c r="P180" s="34">
        <f t="shared" si="207"/>
        <v>366.11576957939485</v>
      </c>
      <c r="Q180" s="34">
        <f t="shared" si="207"/>
        <v>384.17191238675076</v>
      </c>
      <c r="S180" s="43">
        <f t="shared" ref="S180" si="208">IF(O$151-M$151 &lt;&gt; 0,(EXP(LN(O180/M180)/(O$151-M$151))-1)*100,0)</f>
        <v>0.82577687768123909</v>
      </c>
      <c r="T180" s="43">
        <f t="shared" ref="T180" si="209">IF(Q$151-O$151 &lt;&gt; 0,(EXP(LN(Q180/O180)/(Q$151-O$151))-1)*100,0)</f>
        <v>0.56687236160570809</v>
      </c>
      <c r="W180" s="231" t="str">
        <f t="shared" ref="W180:AB180" si="210">W35</f>
        <v>All occupations</v>
      </c>
      <c r="X180" s="34">
        <f t="shared" si="210"/>
        <v>313.33887256511866</v>
      </c>
      <c r="Y180" s="34">
        <f t="shared" si="210"/>
        <v>345.43635092897057</v>
      </c>
      <c r="Z180" s="34">
        <f t="shared" si="210"/>
        <v>345.97753513852899</v>
      </c>
      <c r="AA180" s="34">
        <f t="shared" si="210"/>
        <v>362.38823042060488</v>
      </c>
      <c r="AB180" s="34">
        <f t="shared" si="210"/>
        <v>387.67908761324924</v>
      </c>
      <c r="AD180" s="43">
        <f t="shared" ref="AD180" si="211">IF(Z$151-X$151 &lt;&gt; 0,(EXP(LN(Z180/X180)/(Z$151-X$151))-1)*100,0)</f>
        <v>2.0015390750186546</v>
      </c>
      <c r="AE180" s="43">
        <f t="shared" ref="AE180" si="212">IF(AB$151-Z$151 &lt;&gt; 0,(EXP(LN(AB180/Z180)/(AB$151-Z$151))-1)*100,0)</f>
        <v>0.76157909328786744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 and North Somerset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65.402946412649101</v>
      </c>
      <c r="C7" s="31">
        <f>'Occ T1'!C8</f>
        <v>78.32007920727672</v>
      </c>
      <c r="D7" s="31">
        <f>'Occ T1'!D8</f>
        <v>80.014513292723137</v>
      </c>
      <c r="E7" s="31">
        <f>'Occ T1'!E8</f>
        <v>82.927927280253343</v>
      </c>
      <c r="F7" s="31">
        <f>'Occ T1'!F8</f>
        <v>92.833308157480829</v>
      </c>
      <c r="H7" s="31">
        <f>C7-B7</f>
        <v>12.917132794627619</v>
      </c>
      <c r="I7" s="31">
        <f>D7-C7</f>
        <v>1.6944340854464173</v>
      </c>
      <c r="J7" s="31">
        <f>E7-D7</f>
        <v>2.9134139875302054</v>
      </c>
      <c r="K7" s="31">
        <f>F7-E7</f>
        <v>9.9053808772274863</v>
      </c>
      <c r="L7" s="31">
        <f>F7-D7</f>
        <v>12.818794864757692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42.938149344297912</v>
      </c>
      <c r="C8" s="32">
        <f>'Occ T2'!C8</f>
        <v>52.868757572834184</v>
      </c>
      <c r="D8" s="32">
        <f>'Occ T2'!D8</f>
        <v>54.180297161373659</v>
      </c>
      <c r="E8" s="32">
        <f>'Occ T2'!E8</f>
        <v>50.907082191906866</v>
      </c>
      <c r="F8" s="32">
        <f>'Occ T2'!F8</f>
        <v>56.127050128569742</v>
      </c>
      <c r="H8" s="31">
        <f t="shared" ref="H8:H9" si="0">C8-B8</f>
        <v>9.930608228536272</v>
      </c>
      <c r="I8" s="31">
        <f t="shared" ref="I8:I9" si="1">D8-C8</f>
        <v>1.3115395885394747</v>
      </c>
      <c r="J8" s="31">
        <f t="shared" ref="J8:J9" si="2">E8-D8</f>
        <v>-3.2732149694667925</v>
      </c>
      <c r="K8" s="31">
        <f t="shared" ref="K8:K9" si="3">F8-E8</f>
        <v>5.2199679366628757</v>
      </c>
      <c r="L8" s="31">
        <f t="shared" ref="L8:L49" si="4">F8-D8</f>
        <v>1.9467529671960833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22.464797068351196</v>
      </c>
      <c r="C9" s="32">
        <f>'Occ T2'!C9</f>
        <v>25.451321634442539</v>
      </c>
      <c r="D9" s="32">
        <f>'Occ T2'!D9</f>
        <v>25.834216131349482</v>
      </c>
      <c r="E9" s="32">
        <f>'Occ T2'!E9</f>
        <v>32.020845088346476</v>
      </c>
      <c r="F9" s="32">
        <f>'Occ T2'!F9</f>
        <v>36.706258028911087</v>
      </c>
      <c r="H9" s="31">
        <f t="shared" si="0"/>
        <v>2.9865245660913438</v>
      </c>
      <c r="I9" s="31">
        <f t="shared" si="1"/>
        <v>0.38289449690694255</v>
      </c>
      <c r="J9" s="31">
        <f t="shared" si="2"/>
        <v>6.1866289569969943</v>
      </c>
      <c r="K9" s="31">
        <f t="shared" si="3"/>
        <v>4.6854129405646106</v>
      </c>
      <c r="L9" s="31">
        <f t="shared" si="4"/>
        <v>10.872041897561605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135.73231630559468</v>
      </c>
      <c r="C11" s="31">
        <f>'Occ T1'!C9</f>
        <v>160.07394452585712</v>
      </c>
      <c r="D11" s="31">
        <f>'Occ T1'!D9</f>
        <v>165.08970919921066</v>
      </c>
      <c r="E11" s="31">
        <f>'Occ T1'!E9</f>
        <v>180.38075499643156</v>
      </c>
      <c r="F11" s="31">
        <f>'Occ T1'!F9</f>
        <v>203.64484454059331</v>
      </c>
      <c r="H11" s="31">
        <f>C11-B11</f>
        <v>24.341628220262436</v>
      </c>
      <c r="I11" s="31">
        <f t="shared" ref="I11:I49" si="5">D11-C11</f>
        <v>5.0157646733535444</v>
      </c>
      <c r="J11" s="31">
        <f>E11-D11</f>
        <v>15.291045797220903</v>
      </c>
      <c r="K11" s="31">
        <f>F11-E11</f>
        <v>23.264089544161749</v>
      </c>
      <c r="L11" s="31">
        <f t="shared" si="4"/>
        <v>38.555135341382652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36.672318620886401</v>
      </c>
      <c r="C12" s="10">
        <f>'Occ T2'!C10</f>
        <v>44.181276919273614</v>
      </c>
      <c r="D12" s="10">
        <f>'Occ T2'!D10</f>
        <v>45.067500927904305</v>
      </c>
      <c r="E12" s="10">
        <f>'Occ T2'!E10</f>
        <v>48.029739863667864</v>
      </c>
      <c r="F12" s="10">
        <f>'Occ T2'!F10</f>
        <v>53.740746494622861</v>
      </c>
      <c r="H12" s="11">
        <f t="shared" ref="H12:K14" si="6">C12-B12</f>
        <v>7.5089582983872134</v>
      </c>
      <c r="I12" s="31">
        <f t="shared" si="5"/>
        <v>0.88622400863069117</v>
      </c>
      <c r="J12" s="11">
        <f t="shared" si="6"/>
        <v>2.9622389357635583</v>
      </c>
      <c r="K12" s="11">
        <f t="shared" si="6"/>
        <v>5.7110066309549978</v>
      </c>
      <c r="L12" s="31">
        <f t="shared" si="4"/>
        <v>8.6732455667185562</v>
      </c>
    </row>
    <row r="13" spans="1:12" x14ac:dyDescent="0.2">
      <c r="A13" s="10" t="str">
        <f>'Occ T2'!A11</f>
        <v>22 Health professionals</v>
      </c>
      <c r="B13" s="10">
        <f>'Occ T2'!B11</f>
        <v>28.238401733936694</v>
      </c>
      <c r="C13" s="10">
        <f>'Occ T2'!C11</f>
        <v>32.139980140321818</v>
      </c>
      <c r="D13" s="10">
        <f>'Occ T2'!D11</f>
        <v>31.993399422001332</v>
      </c>
      <c r="E13" s="10">
        <f>'Occ T2'!E11</f>
        <v>35.798361399787268</v>
      </c>
      <c r="F13" s="10">
        <f>'Occ T2'!F11</f>
        <v>41.655296523313282</v>
      </c>
      <c r="H13" s="11">
        <f t="shared" si="6"/>
        <v>3.9015784063851235</v>
      </c>
      <c r="I13" s="31">
        <f t="shared" si="5"/>
        <v>-0.14658071832048591</v>
      </c>
      <c r="J13" s="11">
        <f t="shared" si="6"/>
        <v>3.8049619777859363</v>
      </c>
      <c r="K13" s="11">
        <f t="shared" si="6"/>
        <v>5.8569351235260143</v>
      </c>
      <c r="L13" s="31">
        <f t="shared" si="4"/>
        <v>9.6618971013119506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32.143468280986859</v>
      </c>
      <c r="C14" s="10">
        <f>'Occ T2'!C12</f>
        <v>36.615892271915136</v>
      </c>
      <c r="D14" s="10">
        <f>'Occ T2'!D12</f>
        <v>36.952850069536403</v>
      </c>
      <c r="E14" s="10">
        <f>'Occ T2'!E12</f>
        <v>39.044054848893367</v>
      </c>
      <c r="F14" s="10">
        <f>'Occ T2'!F12</f>
        <v>43.301720134497579</v>
      </c>
      <c r="H14" s="11">
        <f t="shared" si="6"/>
        <v>4.4724239909282772</v>
      </c>
      <c r="I14" s="31">
        <f t="shared" si="5"/>
        <v>0.33695779762126676</v>
      </c>
      <c r="J14" s="11">
        <f t="shared" si="6"/>
        <v>2.0912047793569641</v>
      </c>
      <c r="K14" s="11">
        <f t="shared" si="6"/>
        <v>4.2576652856042116</v>
      </c>
      <c r="L14" s="31">
        <f t="shared" si="4"/>
        <v>6.3488700649611758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38.678127669784701</v>
      </c>
      <c r="C15" s="10">
        <f>'Occ T2'!C13</f>
        <v>47.13679519434654</v>
      </c>
      <c r="D15" s="10">
        <f>'Occ T2'!D13</f>
        <v>51.075958779768619</v>
      </c>
      <c r="E15" s="10">
        <f>'Occ T2'!E13</f>
        <v>57.508598884083078</v>
      </c>
      <c r="F15" s="10">
        <f>'Occ T2'!F13</f>
        <v>64.947081388159603</v>
      </c>
      <c r="H15" s="11">
        <f t="shared" ref="H15" si="7">C15-B15</f>
        <v>8.4586675245618395</v>
      </c>
      <c r="I15" s="31">
        <f t="shared" si="5"/>
        <v>3.9391635854220794</v>
      </c>
      <c r="J15" s="11">
        <f t="shared" ref="J15" si="8">E15-D15</f>
        <v>6.4326401043144585</v>
      </c>
      <c r="K15" s="11">
        <f t="shared" ref="K15" si="9">F15-E15</f>
        <v>7.438482504076525</v>
      </c>
      <c r="L15" s="31">
        <f t="shared" si="4"/>
        <v>13.871122608390984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82.75895366274105</v>
      </c>
      <c r="C17" s="31">
        <f>'Occ T1'!C10</f>
        <v>93.544697571710316</v>
      </c>
      <c r="D17" s="31">
        <f>'Occ T1'!D10</f>
        <v>96.823840153149291</v>
      </c>
      <c r="E17" s="31">
        <f>'Occ T1'!E10</f>
        <v>96.63439131881978</v>
      </c>
      <c r="F17" s="31">
        <f>'Occ T1'!F10</f>
        <v>105.17823793479636</v>
      </c>
      <c r="H17" s="31">
        <f t="shared" ref="H17:K21" si="10">C17-B17</f>
        <v>10.785743908969266</v>
      </c>
      <c r="I17" s="31">
        <f t="shared" si="5"/>
        <v>3.2791425814389754</v>
      </c>
      <c r="J17" s="31">
        <f t="shared" si="10"/>
        <v>-0.18944883432951087</v>
      </c>
      <c r="K17" s="31">
        <f t="shared" si="10"/>
        <v>8.5438466159765767</v>
      </c>
      <c r="L17" s="31">
        <f t="shared" si="4"/>
        <v>8.3543977816470658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10.907788798291339</v>
      </c>
      <c r="C18" s="10">
        <f>'Occ T2'!C14</f>
        <v>13.601139011049995</v>
      </c>
      <c r="D18" s="10">
        <f>'Occ T2'!D14</f>
        <v>14.668046101047215</v>
      </c>
      <c r="E18" s="10">
        <f>'Occ T2'!E14</f>
        <v>13.089247386268946</v>
      </c>
      <c r="F18" s="10">
        <f>'Occ T2'!F14</f>
        <v>14.073986811785645</v>
      </c>
      <c r="H18" s="11">
        <f t="shared" si="10"/>
        <v>2.6933502127586557</v>
      </c>
      <c r="I18" s="31">
        <f t="shared" si="5"/>
        <v>1.0669070899972208</v>
      </c>
      <c r="J18" s="11">
        <f t="shared" si="10"/>
        <v>-1.5787987147782694</v>
      </c>
      <c r="K18" s="11">
        <f t="shared" si="10"/>
        <v>0.98473942551669857</v>
      </c>
      <c r="L18" s="31">
        <f t="shared" si="4"/>
        <v>-0.59405928926157081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12.672322398251792</v>
      </c>
      <c r="C19" s="10">
        <f>'Occ T2'!C15</f>
        <v>13.825973129845568</v>
      </c>
      <c r="D19" s="10">
        <f>'Occ T2'!D15</f>
        <v>14.011311272266314</v>
      </c>
      <c r="E19" s="10">
        <f>'Occ T2'!E15</f>
        <v>14.642321279036423</v>
      </c>
      <c r="F19" s="10">
        <f>'Occ T2'!F15</f>
        <v>16.82649231978526</v>
      </c>
      <c r="H19" s="11">
        <f t="shared" si="10"/>
        <v>1.1536507315937765</v>
      </c>
      <c r="I19" s="31">
        <f t="shared" si="5"/>
        <v>0.1853381424207452</v>
      </c>
      <c r="J19" s="11">
        <f t="shared" si="10"/>
        <v>0.63101000677010965</v>
      </c>
      <c r="K19" s="11">
        <f t="shared" si="10"/>
        <v>2.1841710407488364</v>
      </c>
      <c r="L19" s="31">
        <f t="shared" si="4"/>
        <v>2.815181047518946</v>
      </c>
    </row>
    <row r="20" spans="1:12" x14ac:dyDescent="0.2">
      <c r="A20" s="10" t="str">
        <f>'Occ T2'!A16</f>
        <v>33 Protective service occupations</v>
      </c>
      <c r="B20" s="10">
        <f>'Occ T2'!B16</f>
        <v>6.2012482905548607</v>
      </c>
      <c r="C20" s="10">
        <f>'Occ T2'!C16</f>
        <v>7.1518078291842917</v>
      </c>
      <c r="D20" s="10">
        <f>'Occ T2'!D16</f>
        <v>7.6028903181280167</v>
      </c>
      <c r="E20" s="10">
        <f>'Occ T2'!E16</f>
        <v>8.909240641590241</v>
      </c>
      <c r="F20" s="10">
        <f>'Occ T2'!F16</f>
        <v>9.9290426865952348</v>
      </c>
      <c r="H20" s="11">
        <f t="shared" si="10"/>
        <v>0.95055953862943099</v>
      </c>
      <c r="I20" s="31">
        <f t="shared" si="5"/>
        <v>0.45108248894372505</v>
      </c>
      <c r="J20" s="11">
        <f t="shared" si="10"/>
        <v>1.3063503234622242</v>
      </c>
      <c r="K20" s="11">
        <f t="shared" si="10"/>
        <v>1.0198020450049938</v>
      </c>
      <c r="L20" s="31">
        <f t="shared" si="4"/>
        <v>2.3261523684672181</v>
      </c>
    </row>
    <row r="21" spans="1:12" x14ac:dyDescent="0.2">
      <c r="A21" s="10" t="str">
        <f>'Occ T2'!A17</f>
        <v>34 Culture, media and sports occupations</v>
      </c>
      <c r="B21" s="10">
        <f>'Occ T2'!B17</f>
        <v>13.508690891635464</v>
      </c>
      <c r="C21" s="10">
        <f>'Occ T2'!C17</f>
        <v>15.393075816079602</v>
      </c>
      <c r="D21" s="10">
        <f>'Occ T2'!D17</f>
        <v>15.314048136312609</v>
      </c>
      <c r="E21" s="10">
        <f>'Occ T2'!E17</f>
        <v>15.98530073643483</v>
      </c>
      <c r="F21" s="10">
        <f>'Occ T2'!F17</f>
        <v>18.39505905987399</v>
      </c>
      <c r="H21" s="11">
        <f t="shared" si="10"/>
        <v>1.884384924444138</v>
      </c>
      <c r="I21" s="31">
        <f t="shared" si="5"/>
        <v>-7.9027679766992875E-2</v>
      </c>
      <c r="J21" s="11">
        <f t="shared" si="10"/>
        <v>0.67125260012222121</v>
      </c>
      <c r="K21" s="11">
        <f t="shared" si="10"/>
        <v>2.40975832343916</v>
      </c>
      <c r="L21" s="31">
        <f t="shared" si="4"/>
        <v>3.0810109235613812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39.468903284007595</v>
      </c>
      <c r="C22" s="10">
        <f>'Occ T2'!C18</f>
        <v>43.572701785550855</v>
      </c>
      <c r="D22" s="10">
        <f>'Occ T2'!D18</f>
        <v>45.227544325395129</v>
      </c>
      <c r="E22" s="10">
        <f>'Occ T2'!E18</f>
        <v>44.008281275489345</v>
      </c>
      <c r="F22" s="10">
        <f>'Occ T2'!F18</f>
        <v>45.953657056756228</v>
      </c>
      <c r="H22" s="11">
        <f t="shared" ref="H22" si="11">C22-B22</f>
        <v>4.1037985015432596</v>
      </c>
      <c r="I22" s="31">
        <f t="shared" si="5"/>
        <v>1.6548425398442745</v>
      </c>
      <c r="J22" s="11">
        <f t="shared" ref="J22" si="12">E22-D22</f>
        <v>-1.2192630499057842</v>
      </c>
      <c r="K22" s="11">
        <f t="shared" ref="K22" si="13">F22-E22</f>
        <v>1.9453757812668826</v>
      </c>
      <c r="L22" s="31">
        <f t="shared" si="4"/>
        <v>0.72611273136109844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73.20791679900185</v>
      </c>
      <c r="C24" s="31">
        <f>'Occ T1'!C11</f>
        <v>73.712923372841942</v>
      </c>
      <c r="D24" s="31">
        <f>'Occ T1'!D11</f>
        <v>76.220785754731608</v>
      </c>
      <c r="E24" s="31">
        <f>'Occ T1'!E11</f>
        <v>71.471402180037131</v>
      </c>
      <c r="F24" s="31">
        <f>'Occ T1'!F11</f>
        <v>65.863564839331815</v>
      </c>
      <c r="H24" s="31">
        <f t="shared" ref="H24:K26" si="14">C24-B24</f>
        <v>0.50500657384009173</v>
      </c>
      <c r="I24" s="31">
        <f t="shared" si="5"/>
        <v>2.5078623818896659</v>
      </c>
      <c r="J24" s="31">
        <f t="shared" si="14"/>
        <v>-4.7493835746944768</v>
      </c>
      <c r="K24" s="31">
        <f t="shared" si="14"/>
        <v>-5.6078373407053164</v>
      </c>
      <c r="L24" s="31">
        <f t="shared" si="4"/>
        <v>-10.357220915399793</v>
      </c>
    </row>
    <row r="25" spans="1:12" x14ac:dyDescent="0.2">
      <c r="A25" t="str">
        <f>'Occ T2'!A19</f>
        <v>41 Administrative occupations</v>
      </c>
      <c r="B25" s="32">
        <f>'Occ T2'!B19</f>
        <v>58.918156417682454</v>
      </c>
      <c r="C25" s="32">
        <f>'Occ T2'!C19</f>
        <v>60.038256732625783</v>
      </c>
      <c r="D25" s="32">
        <f>'Occ T2'!D19</f>
        <v>62.826104123104926</v>
      </c>
      <c r="E25" s="32">
        <f>'Occ T2'!E19</f>
        <v>57.499337705617513</v>
      </c>
      <c r="F25" s="32">
        <f>'Occ T2'!F19</f>
        <v>53.539180478220437</v>
      </c>
      <c r="H25" s="11">
        <f t="shared" si="14"/>
        <v>1.1201003149433291</v>
      </c>
      <c r="I25" s="31">
        <f t="shared" si="5"/>
        <v>2.7878473904791434</v>
      </c>
      <c r="J25" s="11">
        <f t="shared" si="14"/>
        <v>-5.3267664174874128</v>
      </c>
      <c r="K25" s="11">
        <f t="shared" si="14"/>
        <v>-3.960157227397076</v>
      </c>
      <c r="L25" s="31">
        <f t="shared" si="4"/>
        <v>-9.2869236448844887</v>
      </c>
    </row>
    <row r="26" spans="1:12" x14ac:dyDescent="0.2">
      <c r="A26" t="str">
        <f>'Occ T2'!A20</f>
        <v>42 Secretarial and related occupations</v>
      </c>
      <c r="B26" s="32">
        <f>'Occ T2'!B20</f>
        <v>14.289760381319402</v>
      </c>
      <c r="C26" s="32">
        <f>'Occ T2'!C20</f>
        <v>13.674666640216167</v>
      </c>
      <c r="D26" s="32">
        <f>'Occ T2'!D20</f>
        <v>13.394681631626684</v>
      </c>
      <c r="E26" s="32">
        <f>'Occ T2'!E20</f>
        <v>13.972064474419616</v>
      </c>
      <c r="F26" s="32">
        <f>'Occ T2'!F20</f>
        <v>12.32438436111137</v>
      </c>
      <c r="H26" s="11">
        <f t="shared" si="14"/>
        <v>-0.61509374110323556</v>
      </c>
      <c r="I26" s="31">
        <f t="shared" si="5"/>
        <v>-0.27998500858948283</v>
      </c>
      <c r="J26" s="11">
        <f t="shared" si="14"/>
        <v>0.57738284279293239</v>
      </c>
      <c r="K26" s="11">
        <f t="shared" si="14"/>
        <v>-1.6476801133082457</v>
      </c>
      <c r="L26" s="31">
        <f t="shared" si="4"/>
        <v>-1.0702972705153133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66.474433858449459</v>
      </c>
      <c r="C28" s="31">
        <f>'Occ T1'!C12</f>
        <v>69.322304460485981</v>
      </c>
      <c r="D28" s="31">
        <f>'Occ T1'!D12</f>
        <v>61.753819158520173</v>
      </c>
      <c r="E28" s="31">
        <f>'Occ T1'!E12</f>
        <v>64.351110004522795</v>
      </c>
      <c r="F28" s="31">
        <f>'Occ T1'!F12</f>
        <v>64.674092425032597</v>
      </c>
      <c r="H28" s="31">
        <f t="shared" ref="H28:K30" si="15">C28-B28</f>
        <v>2.8478706020365223</v>
      </c>
      <c r="I28" s="31">
        <f t="shared" si="5"/>
        <v>-7.5684853019658078</v>
      </c>
      <c r="J28" s="31">
        <f t="shared" si="15"/>
        <v>2.5972908460026218</v>
      </c>
      <c r="K28" s="31">
        <f t="shared" si="15"/>
        <v>0.32298242050980264</v>
      </c>
      <c r="L28" s="31">
        <f t="shared" si="4"/>
        <v>2.9202732665124245</v>
      </c>
    </row>
    <row r="29" spans="1:12" x14ac:dyDescent="0.2">
      <c r="A29" s="10" t="str">
        <f>'Occ T2'!A21</f>
        <v>51 Skilled agricultural and related trades</v>
      </c>
      <c r="B29" s="10">
        <f>'Occ T2'!B21</f>
        <v>6.5022055073567637</v>
      </c>
      <c r="C29" s="10">
        <f>'Occ T2'!C21</f>
        <v>6.922741483579383</v>
      </c>
      <c r="D29" s="10">
        <f>'Occ T2'!D21</f>
        <v>7.3834152424356194</v>
      </c>
      <c r="E29" s="10">
        <f>'Occ T2'!E21</f>
        <v>7.5941210823503917</v>
      </c>
      <c r="F29" s="10">
        <f>'Occ T2'!F21</f>
        <v>8.5176087776758589</v>
      </c>
      <c r="H29" s="11">
        <f t="shared" si="15"/>
        <v>0.42053597622261929</v>
      </c>
      <c r="I29" s="31">
        <f t="shared" si="5"/>
        <v>0.4606737588562364</v>
      </c>
      <c r="J29" s="11">
        <f t="shared" si="15"/>
        <v>0.21070583991477232</v>
      </c>
      <c r="K29" s="11">
        <f t="shared" si="15"/>
        <v>0.92348769532546715</v>
      </c>
      <c r="L29" s="31">
        <f t="shared" si="4"/>
        <v>1.1341935352402395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25.165222536923586</v>
      </c>
      <c r="C30" s="10">
        <f>'Occ T2'!C22</f>
        <v>25.442663360099967</v>
      </c>
      <c r="D30" s="10">
        <f>'Occ T2'!D22</f>
        <v>22.653589404493289</v>
      </c>
      <c r="E30" s="10">
        <f>'Occ T2'!E22</f>
        <v>22.679706291317412</v>
      </c>
      <c r="F30" s="10">
        <f>'Occ T2'!F22</f>
        <v>22.053360861978735</v>
      </c>
      <c r="H30" s="11">
        <f t="shared" si="15"/>
        <v>0.27744082317638075</v>
      </c>
      <c r="I30" s="31">
        <f t="shared" si="5"/>
        <v>-2.7890739556066784</v>
      </c>
      <c r="J30" s="11">
        <f t="shared" si="15"/>
        <v>2.6116886824123497E-2</v>
      </c>
      <c r="K30" s="11">
        <f t="shared" si="15"/>
        <v>-0.62634542933867721</v>
      </c>
      <c r="L30" s="31">
        <f t="shared" si="4"/>
        <v>-0.60022854251455371</v>
      </c>
    </row>
    <row r="31" spans="1:12" x14ac:dyDescent="0.2">
      <c r="A31" s="10" t="str">
        <f>'Occ T2'!A23</f>
        <v>53 Skilled construction and building trades</v>
      </c>
      <c r="B31" s="10">
        <f>'Occ T2'!B23</f>
        <v>22.82906567007748</v>
      </c>
      <c r="C31" s="10">
        <f>'Occ T2'!C23</f>
        <v>25.194776722038259</v>
      </c>
      <c r="D31" s="10">
        <f>'Occ T2'!D23</f>
        <v>20.310217181801722</v>
      </c>
      <c r="E31" s="10">
        <f>'Occ T2'!E23</f>
        <v>22.439473245069419</v>
      </c>
      <c r="F31" s="10">
        <f>'Occ T2'!F23</f>
        <v>22.784549454920924</v>
      </c>
      <c r="H31" s="11">
        <f t="shared" ref="H31:H32" si="16">C31-B31</f>
        <v>2.3657110519607798</v>
      </c>
      <c r="I31" s="31">
        <f t="shared" si="5"/>
        <v>-4.8845595402365376</v>
      </c>
      <c r="J31" s="11">
        <f t="shared" ref="J31:J32" si="17">E31-D31</f>
        <v>2.1292560632676967</v>
      </c>
      <c r="K31" s="11">
        <f t="shared" ref="K31:K32" si="18">F31-E31</f>
        <v>0.34507620985150567</v>
      </c>
      <c r="L31" s="31">
        <f t="shared" si="4"/>
        <v>2.4743322731192023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11.977940144091628</v>
      </c>
      <c r="C32" s="10">
        <f>'Occ T2'!C24</f>
        <v>11.762122894768362</v>
      </c>
      <c r="D32" s="10">
        <f>'Occ T2'!D24</f>
        <v>11.406597329789552</v>
      </c>
      <c r="E32" s="10">
        <f>'Occ T2'!E24</f>
        <v>11.637809385785573</v>
      </c>
      <c r="F32" s="10">
        <f>'Occ T2'!F24</f>
        <v>11.31857333045709</v>
      </c>
      <c r="H32" s="11">
        <f t="shared" si="16"/>
        <v>-0.21581724932326551</v>
      </c>
      <c r="I32" s="31">
        <f t="shared" si="5"/>
        <v>-0.35552556497881049</v>
      </c>
      <c r="J32" s="11">
        <f t="shared" si="17"/>
        <v>0.23121205599602135</v>
      </c>
      <c r="K32" s="11">
        <f t="shared" si="18"/>
        <v>-0.3192360553284832</v>
      </c>
      <c r="L32" s="31">
        <f t="shared" si="4"/>
        <v>-8.8023999332461855E-2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66.594694641289877</v>
      </c>
      <c r="C34" s="31">
        <f>'Occ T1'!C13</f>
        <v>68.544066778753276</v>
      </c>
      <c r="D34" s="31">
        <f>'Occ T1'!D13</f>
        <v>64.849972905521156</v>
      </c>
      <c r="E34" s="31">
        <f>'Occ T1'!E13</f>
        <v>71.188617670753615</v>
      </c>
      <c r="F34" s="31">
        <f>'Occ T1'!F13</f>
        <v>79.222767150650157</v>
      </c>
      <c r="H34" s="31">
        <f t="shared" ref="H34:K36" si="19">C34-B34</f>
        <v>1.9493721374633992</v>
      </c>
      <c r="I34" s="31">
        <f t="shared" si="5"/>
        <v>-3.69409387323212</v>
      </c>
      <c r="J34" s="31">
        <f t="shared" si="19"/>
        <v>6.3386447652324591</v>
      </c>
      <c r="K34" s="31">
        <f t="shared" si="19"/>
        <v>8.0341494798965414</v>
      </c>
      <c r="L34" s="31">
        <f t="shared" si="4"/>
        <v>14.372794245129001</v>
      </c>
    </row>
    <row r="35" spans="1:12" x14ac:dyDescent="0.2">
      <c r="A35" s="10" t="str">
        <f>'Occ T2'!A25</f>
        <v>61 Caring personal service occupations</v>
      </c>
      <c r="B35" s="10">
        <f>'Occ T2'!B25</f>
        <v>52.413457013328141</v>
      </c>
      <c r="C35" s="10">
        <f>'Occ T2'!C25</f>
        <v>52.757884878318556</v>
      </c>
      <c r="D35" s="10">
        <f>'Occ T2'!D25</f>
        <v>50.578591133898236</v>
      </c>
      <c r="E35" s="10">
        <f>'Occ T2'!E25</f>
        <v>55.794312737107695</v>
      </c>
      <c r="F35" s="10">
        <f>'Occ T2'!F25</f>
        <v>62.337603443646799</v>
      </c>
      <c r="G35" s="10"/>
      <c r="H35" s="11">
        <f t="shared" si="19"/>
        <v>0.34442786499041489</v>
      </c>
      <c r="I35" s="31">
        <f t="shared" si="5"/>
        <v>-2.1792937444203204</v>
      </c>
      <c r="J35" s="11">
        <f t="shared" si="19"/>
        <v>5.2157216032094595</v>
      </c>
      <c r="K35" s="11">
        <f t="shared" si="19"/>
        <v>6.5432907065391035</v>
      </c>
      <c r="L35" s="31">
        <f t="shared" si="4"/>
        <v>11.759012309748563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13.548928185269016</v>
      </c>
      <c r="C36" s="10">
        <f>'Occ T2'!C26</f>
        <v>15.209688568166156</v>
      </c>
      <c r="D36" s="10">
        <f>'Occ T2'!D26</f>
        <v>13.546887350536661</v>
      </c>
      <c r="E36" s="10">
        <f>'Occ T2'!E26</f>
        <v>14.796111690562263</v>
      </c>
      <c r="F36" s="10">
        <f>'Occ T2'!F26</f>
        <v>16.27073399726499</v>
      </c>
      <c r="G36" s="10"/>
      <c r="H36" s="11">
        <f t="shared" si="19"/>
        <v>1.6607603828971396</v>
      </c>
      <c r="I36" s="31">
        <f t="shared" si="5"/>
        <v>-1.6628012176294948</v>
      </c>
      <c r="J36" s="11">
        <f t="shared" si="19"/>
        <v>1.2492243400256022</v>
      </c>
      <c r="K36" s="11">
        <f t="shared" si="19"/>
        <v>1.4746223067027273</v>
      </c>
      <c r="L36" s="31">
        <f t="shared" si="4"/>
        <v>2.7238466467283295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0.63230944269270872</v>
      </c>
      <c r="C37" s="10">
        <f>'Occ T2'!C27</f>
        <v>0.57649333226856991</v>
      </c>
      <c r="D37" s="10">
        <f>'Occ T2'!D27</f>
        <v>0.72449442108626372</v>
      </c>
      <c r="E37" s="10">
        <f>'Occ T2'!E27</f>
        <v>0.59819324308364985</v>
      </c>
      <c r="F37" s="10">
        <f>'Occ T2'!F27</f>
        <v>0.61442970973837574</v>
      </c>
      <c r="G37" s="10"/>
      <c r="H37" s="11">
        <f t="shared" ref="H37" si="20">C37-B37</f>
        <v>-5.581611042413881E-2</v>
      </c>
      <c r="I37" s="31">
        <f t="shared" ref="I37" si="21">D37-C37</f>
        <v>0.1480010888176938</v>
      </c>
      <c r="J37" s="11">
        <f t="shared" ref="J37" si="22">E37-D37</f>
        <v>-0.12630117800261387</v>
      </c>
      <c r="K37" s="11">
        <f t="shared" ref="K37" si="23">F37-E37</f>
        <v>1.623646665472589E-2</v>
      </c>
      <c r="L37" s="31">
        <f t="shared" ref="L37" si="24">F37-D37</f>
        <v>-0.11006471134788798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56.32631620607313</v>
      </c>
      <c r="C39" s="31">
        <f>'Occ T1'!C14</f>
        <v>55.207108572155711</v>
      </c>
      <c r="D39" s="31">
        <f>'Occ T1'!D14</f>
        <v>55.544379951342876</v>
      </c>
      <c r="E39" s="31">
        <f>'Occ T1'!E14</f>
        <v>56.362242868792407</v>
      </c>
      <c r="F39" s="31">
        <f>'Occ T1'!F14</f>
        <v>56.255577810152275</v>
      </c>
      <c r="H39" s="31">
        <f>C39-B39</f>
        <v>-1.1192076339174193</v>
      </c>
      <c r="I39" s="31">
        <f t="shared" si="5"/>
        <v>0.33727137918716465</v>
      </c>
      <c r="J39" s="31">
        <f>E39-D39</f>
        <v>0.81786291744953132</v>
      </c>
      <c r="K39" s="31">
        <f>F39-E39</f>
        <v>-0.10666505864013232</v>
      </c>
      <c r="L39" s="31">
        <f t="shared" si="4"/>
        <v>0.71119785880939901</v>
      </c>
    </row>
    <row r="40" spans="1:12" s="30" customFormat="1" x14ac:dyDescent="0.2">
      <c r="A40" s="126" t="str">
        <f>'Occ T2'!A28</f>
        <v>71 Sales occupations</v>
      </c>
      <c r="B40" s="126">
        <f>'Occ T2'!B28</f>
        <v>46.091838121478574</v>
      </c>
      <c r="C40" s="126">
        <f>'Occ T2'!C28</f>
        <v>43.871528509632491</v>
      </c>
      <c r="D40" s="126">
        <f>'Occ T2'!D28</f>
        <v>43.808563393281005</v>
      </c>
      <c r="E40" s="126">
        <f>'Occ T2'!E28</f>
        <v>41.225897241630136</v>
      </c>
      <c r="F40" s="126">
        <f>'Occ T2'!F28</f>
        <v>39.077360695658875</v>
      </c>
      <c r="G40"/>
      <c r="H40" s="11">
        <f>C40-B40</f>
        <v>-2.2203096118460834</v>
      </c>
      <c r="I40" s="31">
        <f t="shared" si="5"/>
        <v>-6.2965116351485051E-2</v>
      </c>
      <c r="J40" s="11">
        <f t="shared" ref="J40" si="25">E40-D40</f>
        <v>-2.5826661516508693</v>
      </c>
      <c r="K40" s="11">
        <f t="shared" ref="K40" si="26">F40-E40</f>
        <v>-2.1485365459712611</v>
      </c>
      <c r="L40" s="31">
        <f t="shared" si="4"/>
        <v>-4.7312026976221304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10.234478084594558</v>
      </c>
      <c r="C41" s="126">
        <f>'Occ T2'!C29</f>
        <v>11.335580062523221</v>
      </c>
      <c r="D41" s="126">
        <f>'Occ T2'!D29</f>
        <v>11.73581655806187</v>
      </c>
      <c r="E41" s="126">
        <f>'Occ T2'!E29</f>
        <v>15.136345627162273</v>
      </c>
      <c r="F41" s="126">
        <f>'Occ T2'!F29</f>
        <v>17.178217114493396</v>
      </c>
      <c r="G41"/>
      <c r="H41" s="11">
        <f t="shared" ref="H41" si="27">C41-B41</f>
        <v>1.1011019779286624</v>
      </c>
      <c r="I41" s="31">
        <f t="shared" si="5"/>
        <v>0.40023649553864971</v>
      </c>
      <c r="J41" s="11">
        <f t="shared" ref="J41" si="28">E41-D41</f>
        <v>3.4005290691004024</v>
      </c>
      <c r="K41" s="11">
        <f t="shared" ref="K41" si="29">F41-E41</f>
        <v>2.0418714873311234</v>
      </c>
      <c r="L41" s="31">
        <f t="shared" si="4"/>
        <v>5.4424005564315259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34.749792345100957</v>
      </c>
      <c r="C43" s="31">
        <f>'Occ T1'!C15</f>
        <v>36.89617886752508</v>
      </c>
      <c r="D43" s="31">
        <f>'Occ T1'!D15</f>
        <v>32.665551248172008</v>
      </c>
      <c r="E43" s="31">
        <f>'Occ T1'!E15</f>
        <v>37.165558835653599</v>
      </c>
      <c r="F43" s="31">
        <f>'Occ T1'!F15</f>
        <v>37.76005183163187</v>
      </c>
      <c r="H43" s="31">
        <f t="shared" ref="H43:K45" si="30">C43-B43</f>
        <v>2.1463865224241232</v>
      </c>
      <c r="I43" s="31">
        <f t="shared" si="5"/>
        <v>-4.2306276193530721</v>
      </c>
      <c r="J43" s="31">
        <f t="shared" si="30"/>
        <v>4.5000075874815906</v>
      </c>
      <c r="K43" s="31">
        <f t="shared" si="30"/>
        <v>0.59449299597827121</v>
      </c>
      <c r="L43" s="31">
        <f t="shared" si="4"/>
        <v>5.0945005834598618</v>
      </c>
    </row>
    <row r="44" spans="1:12" x14ac:dyDescent="0.2">
      <c r="A44" s="10" t="str">
        <f>'Occ T2'!A30</f>
        <v>81 Process, plant and machine operatives</v>
      </c>
      <c r="B44" s="10">
        <f>'Occ T2'!B30</f>
        <v>14.372579669233323</v>
      </c>
      <c r="C44" s="10">
        <f>'Occ T2'!C30</f>
        <v>14.408539235023833</v>
      </c>
      <c r="D44" s="10">
        <f>'Occ T2'!D30</f>
        <v>12.588639401905297</v>
      </c>
      <c r="E44" s="10">
        <f>'Occ T2'!E30</f>
        <v>15.460548705409252</v>
      </c>
      <c r="F44" s="10">
        <f>'Occ T2'!F30</f>
        <v>15.48263998182496</v>
      </c>
      <c r="H44" s="11">
        <f t="shared" si="30"/>
        <v>3.5959565790509629E-2</v>
      </c>
      <c r="I44" s="31">
        <f t="shared" si="5"/>
        <v>-1.8198998331185354</v>
      </c>
      <c r="J44" s="11">
        <f t="shared" si="30"/>
        <v>2.8719093035039549</v>
      </c>
      <c r="K44" s="11">
        <f t="shared" si="30"/>
        <v>2.2091276415707739E-2</v>
      </c>
      <c r="L44" s="31">
        <f t="shared" si="4"/>
        <v>2.8940005799196626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20.377212675867636</v>
      </c>
      <c r="C45" s="10">
        <f>'Occ T2'!C31</f>
        <v>22.487639632501249</v>
      </c>
      <c r="D45" s="10">
        <f>'Occ T2'!D31</f>
        <v>20.076911846266714</v>
      </c>
      <c r="E45" s="10">
        <f>'Occ T2'!E31</f>
        <v>21.705010130244343</v>
      </c>
      <c r="F45" s="10">
        <f>'Occ T2'!F31</f>
        <v>22.277411849806906</v>
      </c>
      <c r="H45" s="11">
        <f t="shared" si="30"/>
        <v>2.1104269566336136</v>
      </c>
      <c r="I45" s="31">
        <f t="shared" si="5"/>
        <v>-2.4107277862345349</v>
      </c>
      <c r="J45" s="11">
        <f t="shared" si="30"/>
        <v>1.6280982839776286</v>
      </c>
      <c r="K45" s="11">
        <f t="shared" si="30"/>
        <v>0.57240171956256347</v>
      </c>
      <c r="L45" s="31">
        <f t="shared" si="4"/>
        <v>2.200500003540192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70.813629769099876</v>
      </c>
      <c r="C47" s="31">
        <f>'Occ T1'!C16</f>
        <v>70.986696643393586</v>
      </c>
      <c r="D47" s="31">
        <f>'Occ T1'!D16</f>
        <v>65.955428336629268</v>
      </c>
      <c r="E47" s="31">
        <f>'Occ T1'!E16</f>
        <v>68.021994844735758</v>
      </c>
      <c r="F47" s="31">
        <f>'Occ T1'!F16</f>
        <v>66.418555310330746</v>
      </c>
      <c r="H47" s="31">
        <f t="shared" ref="H47:K49" si="31">C47-B47</f>
        <v>0.17306687429370982</v>
      </c>
      <c r="I47" s="31">
        <f t="shared" si="5"/>
        <v>-5.0312683067643178</v>
      </c>
      <c r="J47" s="31">
        <f t="shared" si="31"/>
        <v>2.0665665081064901</v>
      </c>
      <c r="K47" s="31">
        <f t="shared" si="31"/>
        <v>-1.6034395344050125</v>
      </c>
      <c r="L47" s="31">
        <f t="shared" si="4"/>
        <v>0.4631269737014776</v>
      </c>
    </row>
    <row r="48" spans="1:12" x14ac:dyDescent="0.2">
      <c r="A48" s="10" t="str">
        <f>'Occ T2'!A32</f>
        <v>91 Elementary trades and related occupations</v>
      </c>
      <c r="B48" s="10">
        <f>'Occ T2'!B32</f>
        <v>10.453262576239467</v>
      </c>
      <c r="C48" s="10">
        <f>'Occ T2'!C32</f>
        <v>9.5918388746728045</v>
      </c>
      <c r="D48" s="10">
        <f>'Occ T2'!D32</f>
        <v>8.5924174293383544</v>
      </c>
      <c r="E48" s="10">
        <f>'Occ T2'!E32</f>
        <v>7.5498121645967622</v>
      </c>
      <c r="F48" s="10">
        <f>'Occ T2'!F32</f>
        <v>7.4235278246892404</v>
      </c>
      <c r="H48" s="11">
        <f t="shared" si="31"/>
        <v>-0.86142370156666281</v>
      </c>
      <c r="I48" s="31">
        <f t="shared" si="5"/>
        <v>-0.9994214453344501</v>
      </c>
      <c r="J48" s="11">
        <f t="shared" si="31"/>
        <v>-1.0426052647415922</v>
      </c>
      <c r="K48" s="11">
        <f t="shared" si="31"/>
        <v>-0.12628433990752175</v>
      </c>
      <c r="L48" s="31">
        <f t="shared" si="4"/>
        <v>-1.168889604649114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60.360367192860409</v>
      </c>
      <c r="C49" s="10">
        <f>'Occ T2'!C33</f>
        <v>61.394857768720776</v>
      </c>
      <c r="D49" s="10">
        <f>'Occ T2'!D33</f>
        <v>57.363010907290921</v>
      </c>
      <c r="E49" s="10">
        <f>'Occ T2'!E33</f>
        <v>60.472182680138992</v>
      </c>
      <c r="F49" s="10">
        <f>'Occ T2'!F33</f>
        <v>58.995027485641501</v>
      </c>
      <c r="H49" s="11">
        <f t="shared" si="31"/>
        <v>1.0344905758603673</v>
      </c>
      <c r="I49" s="31">
        <f t="shared" si="5"/>
        <v>-4.0318468614298553</v>
      </c>
      <c r="J49" s="11">
        <f t="shared" si="31"/>
        <v>3.1091717728480717</v>
      </c>
      <c r="K49" s="11">
        <f t="shared" si="31"/>
        <v>-1.4771551944974917</v>
      </c>
      <c r="L49" s="31">
        <f t="shared" si="4"/>
        <v>1.63201657835058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652.06099999999992</v>
      </c>
      <c r="C51" s="34">
        <f>'Occ T1'!C18</f>
        <v>706.60799999999972</v>
      </c>
      <c r="D51" s="34">
        <f>'Occ T1'!D18</f>
        <v>698.91800000000012</v>
      </c>
      <c r="E51" s="34">
        <f>'Occ T1'!E18</f>
        <v>728.50400000000025</v>
      </c>
      <c r="F51" s="34">
        <f>'Occ T1'!F18</f>
        <v>771.85099999999989</v>
      </c>
      <c r="G51" s="24"/>
      <c r="H51" s="34">
        <f>C51-B51</f>
        <v>54.546999999999798</v>
      </c>
      <c r="I51" s="205">
        <f>D51-C51</f>
        <v>-7.6899999999995998</v>
      </c>
      <c r="J51" s="34">
        <f>E51-D51</f>
        <v>29.586000000000126</v>
      </c>
      <c r="K51" s="34">
        <f>F51-E51</f>
        <v>43.346999999999639</v>
      </c>
      <c r="L51" s="205">
        <f>F51-D51</f>
        <v>72.932999999999765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and North Somerset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4.6089760418155823</v>
      </c>
      <c r="C59" s="44">
        <f>IF(AND(D$5-C$5 &lt;&gt; 0,D7 &lt;&gt; 0,C7 &lt;&gt; 0),(EXP(LN(D7/C7)/(D$5-C$5))-1)*100,0)</f>
        <v>2.163473406304961</v>
      </c>
      <c r="D59" s="44">
        <f>IF(AND(E$5-D$5 &lt;&gt; 0,E7 &lt;&gt; 0,D7 &lt;&gt; 0),(EXP(LN(E7/D7)/(E$5-D$5))-1)*100,0)</f>
        <v>0.71784121937579215</v>
      </c>
      <c r="E59" s="44">
        <f>IF(AND(F$5-E$5 &lt;&gt; 0,F7 &lt;&gt; 0,E7 &lt;&gt; 0),(EXP(LN(F7/E7)/(F$5-E$5))-1)*100,0)</f>
        <v>1.1347258718368725</v>
      </c>
      <c r="F59" s="44">
        <f>IF(AND(F$5-D$5 &lt;&gt; 0,F7 &lt;&gt; 0,D7 &lt;&gt; 0),(EXP(LN(F7/D7)/(F$5-D$5))-1)*100,0)</f>
        <v>0.99557294603900282</v>
      </c>
      <c r="H59" s="44">
        <f>(B7/B$51)*100</f>
        <v>10.030188343214686</v>
      </c>
      <c r="I59" s="44">
        <f>(C7/C$51)*100</f>
        <v>11.083950253503605</v>
      </c>
      <c r="J59" s="44">
        <f>(D7/D$51)*100</f>
        <v>11.448340619746968</v>
      </c>
      <c r="K59" s="44">
        <f>(E7/E$51)*100</f>
        <v>11.383318043587037</v>
      </c>
      <c r="L59" s="44">
        <f>(F7/F$51)*100</f>
        <v>12.027361259813208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5.3389404208289193</v>
      </c>
      <c r="C60" s="44">
        <f t="shared" si="32"/>
        <v>2.4807459996249115</v>
      </c>
      <c r="D60" s="44">
        <f t="shared" si="32"/>
        <v>-1.2385711415327516</v>
      </c>
      <c r="E60" s="44">
        <f t="shared" si="32"/>
        <v>0.98093816575375303</v>
      </c>
      <c r="F60" s="44">
        <f>IF(AND(F$5-D$5 &lt;&gt; 0,F8 &lt;&gt; 0,D8 &lt;&gt; 0),(EXP(LN(F8/D8)/(F$5-D$5))-1)*100,0)</f>
        <v>0.23561414791002377</v>
      </c>
      <c r="H60" s="44">
        <f t="shared" ref="H60:L60" si="33">(B8/B$51)*100</f>
        <v>6.5849896473332894</v>
      </c>
      <c r="I60" s="44">
        <f t="shared" si="33"/>
        <v>7.4820491096667743</v>
      </c>
      <c r="J60" s="44">
        <f t="shared" si="33"/>
        <v>7.7520248672052583</v>
      </c>
      <c r="K60" s="44">
        <f t="shared" si="33"/>
        <v>6.9878932980336206</v>
      </c>
      <c r="L60" s="44">
        <f t="shared" si="33"/>
        <v>7.2717467657060428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3.1696506291237769</v>
      </c>
      <c r="C61" s="44">
        <f>IF(AND(D$5-C$5 &lt;&gt; 0,D9 &lt;&gt; 0,C9 &lt;&gt; 0),(EXP(LN(D9/C9)/(D$5-C$5))-1)*100,0)</f>
        <v>1.5044189154750365</v>
      </c>
      <c r="D61" s="44">
        <f t="shared" si="34"/>
        <v>4.3872604799360948</v>
      </c>
      <c r="E61" s="44">
        <f t="shared" si="34"/>
        <v>1.3749685211634111</v>
      </c>
      <c r="F61" s="44">
        <f>IF(AND(F$5-D$5 &lt;&gt; 0,F9 &lt;&gt; 0,D9 &lt;&gt; 0),(EXP(LN(F9/D9)/(F$5-D$5))-1)*100,0)</f>
        <v>2.3692814670499329</v>
      </c>
      <c r="H61" s="44">
        <f t="shared" ref="H61:L61" si="35">(B9/B$51)*100</f>
        <v>3.4451986958813978</v>
      </c>
      <c r="I61" s="44">
        <f t="shared" si="35"/>
        <v>3.6019011438368302</v>
      </c>
      <c r="J61" s="44">
        <f t="shared" si="35"/>
        <v>3.6963157525417114</v>
      </c>
      <c r="K61" s="44">
        <f t="shared" si="35"/>
        <v>4.3954247455534166</v>
      </c>
      <c r="L61" s="44">
        <f t="shared" si="35"/>
        <v>4.7556144941071645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4.2099881719666055</v>
      </c>
      <c r="C63" s="44">
        <f t="shared" si="36"/>
        <v>3.1334048075158938</v>
      </c>
      <c r="D63" s="44">
        <f t="shared" si="36"/>
        <v>1.7874043202303902</v>
      </c>
      <c r="E63" s="44">
        <f t="shared" si="36"/>
        <v>1.2204635702947719</v>
      </c>
      <c r="F63" s="44">
        <f>IF(AND(F$5-D$5 &lt;&gt; 0,F11 &lt;&gt; 0,D11 &lt;&gt; 0),(EXP(LN(F11/D11)/(F$5-D$5))-1)*100,0)</f>
        <v>1.4090920848898847</v>
      </c>
      <c r="H63" s="44">
        <f>(B11/B$51)*100</f>
        <v>20.815892425033041</v>
      </c>
      <c r="I63" s="44">
        <f>(C11/C$51)*100</f>
        <v>22.653853979272409</v>
      </c>
      <c r="J63" s="44">
        <f>(D11/D$51)*100</f>
        <v>23.620755109928577</v>
      </c>
      <c r="K63" s="44">
        <f>(E11/E$51)*100</f>
        <v>24.760434396575928</v>
      </c>
      <c r="L63" s="44">
        <f>(F11/F$51)*100</f>
        <v>26.383958113754254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4.7671122975593727</v>
      </c>
      <c r="C64" s="44">
        <f t="shared" si="36"/>
        <v>2.0058813833062406</v>
      </c>
      <c r="D64" s="49">
        <f t="shared" si="36"/>
        <v>1.2813197076202654</v>
      </c>
      <c r="E64" s="49">
        <f t="shared" si="36"/>
        <v>1.1298460311805147</v>
      </c>
      <c r="F64" s="44">
        <f>IF(AND(F$5-D$5 &lt;&gt; 0,F12 &lt;&gt; 0,D12 &lt;&gt; 0),(EXP(LN(F12/D12)/(F$5-D$5))-1)*100,0)</f>
        <v>1.1803120687985613</v>
      </c>
      <c r="H64" s="40">
        <f t="shared" ref="H64:L67" si="37">(B12/B$11)*100</f>
        <v>27.018118911579219</v>
      </c>
      <c r="I64" s="40">
        <f t="shared" si="37"/>
        <v>27.600542393166872</v>
      </c>
      <c r="J64" s="40">
        <f t="shared" si="37"/>
        <v>27.2987947864892</v>
      </c>
      <c r="K64" s="40">
        <f t="shared" si="37"/>
        <v>26.626864858514438</v>
      </c>
      <c r="L64" s="40">
        <f t="shared" si="37"/>
        <v>26.389446104495178</v>
      </c>
    </row>
    <row r="65" spans="1:12" x14ac:dyDescent="0.2">
      <c r="A65" t="str">
        <f>A13</f>
        <v>22 Health professionals</v>
      </c>
      <c r="B65" s="49">
        <f t="shared" si="36"/>
        <v>3.2883578847766826</v>
      </c>
      <c r="C65" s="44">
        <f t="shared" si="36"/>
        <v>-0.45606972275813451</v>
      </c>
      <c r="D65" s="49">
        <f t="shared" si="36"/>
        <v>2.2728955868176248</v>
      </c>
      <c r="E65" s="49">
        <f t="shared" si="36"/>
        <v>1.5268023965127497</v>
      </c>
      <c r="F65" s="44">
        <f>IF(AND(F$5-D$5 &lt;&gt; 0,F13 &lt;&gt; 0,D13 &lt;&gt; 0),(EXP(LN(F13/D13)/(F$5-D$5))-1)*100,0)</f>
        <v>1.7748933973851466</v>
      </c>
      <c r="H65" s="40">
        <f t="shared" si="37"/>
        <v>20.804479362423397</v>
      </c>
      <c r="I65" s="40">
        <f t="shared" si="37"/>
        <v>20.078208377710197</v>
      </c>
      <c r="J65" s="40">
        <f t="shared" si="37"/>
        <v>19.37940261521419</v>
      </c>
      <c r="K65" s="40">
        <f t="shared" si="37"/>
        <v>19.845998205571021</v>
      </c>
      <c r="L65" s="40">
        <f t="shared" si="37"/>
        <v>20.454874081042583</v>
      </c>
    </row>
    <row r="66" spans="1:12" x14ac:dyDescent="0.2">
      <c r="A66" t="str">
        <f>A14</f>
        <v>23 Teaching and other educational professionals</v>
      </c>
      <c r="B66" s="49">
        <f t="shared" si="36"/>
        <v>3.3104424672229404</v>
      </c>
      <c r="C66" s="44">
        <f t="shared" si="36"/>
        <v>0.92025013379153364</v>
      </c>
      <c r="D66" s="49">
        <f t="shared" si="36"/>
        <v>1.1070396835384466</v>
      </c>
      <c r="E66" s="49">
        <f t="shared" si="36"/>
        <v>1.0403922333849236</v>
      </c>
      <c r="F66" s="44">
        <f>IF(AND(F$5-D$5 &lt;&gt; 0,F14 &lt;&gt; 0,D14 &lt;&gt; 0),(EXP(LN(F14/D14)/(F$5-D$5))-1)*100,0)</f>
        <v>1.0626031672858804</v>
      </c>
      <c r="H66" s="40">
        <f t="shared" si="37"/>
        <v>23.681514583908971</v>
      </c>
      <c r="I66" s="40">
        <f t="shared" si="37"/>
        <v>22.874361208735309</v>
      </c>
      <c r="J66" s="40">
        <f t="shared" si="37"/>
        <v>22.383496977964924</v>
      </c>
      <c r="K66" s="40">
        <f t="shared" si="37"/>
        <v>21.64535504337243</v>
      </c>
      <c r="L66" s="40">
        <f t="shared" si="37"/>
        <v>21.263352004899925</v>
      </c>
    </row>
    <row r="67" spans="1:12" x14ac:dyDescent="0.2">
      <c r="A67" t="str">
        <f>A15</f>
        <v>24 Business, media and public service professionals</v>
      </c>
      <c r="B67" s="49">
        <f t="shared" si="36"/>
        <v>5.068770996261418</v>
      </c>
      <c r="C67" s="44">
        <f t="shared" si="36"/>
        <v>8.3568761286820106</v>
      </c>
      <c r="D67" s="49">
        <f t="shared" si="36"/>
        <v>2.4007769490432818</v>
      </c>
      <c r="E67" s="49">
        <f t="shared" si="36"/>
        <v>1.2238112619408437</v>
      </c>
      <c r="F67" s="44">
        <f>IF(AND(F$5-D$5 &lt;&gt; 0,F15 &lt;&gt; 0,D15 &lt;&gt; 0),(EXP(LN(F15/D15)/(F$5-D$5))-1)*100,0)</f>
        <v>1.6146223484346356</v>
      </c>
      <c r="H67" s="40">
        <f t="shared" si="37"/>
        <v>28.495887142088392</v>
      </c>
      <c r="I67" s="40">
        <f t="shared" si="37"/>
        <v>29.446888020387618</v>
      </c>
      <c r="J67" s="40">
        <f t="shared" si="37"/>
        <v>30.938305620331679</v>
      </c>
      <c r="K67" s="40">
        <f t="shared" si="37"/>
        <v>31.881781892542115</v>
      </c>
      <c r="L67" s="40">
        <f t="shared" si="37"/>
        <v>31.892327809562325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3.1100615316240976</v>
      </c>
      <c r="C69" s="44">
        <f t="shared" si="39"/>
        <v>3.505428598906124</v>
      </c>
      <c r="D69" s="44">
        <f t="shared" si="39"/>
        <v>-3.9163346787951525E-2</v>
      </c>
      <c r="E69" s="44">
        <f t="shared" si="39"/>
        <v>0.85081623674194695</v>
      </c>
      <c r="F69" s="44">
        <f t="shared" ref="F69:F74" si="40">IF(AND(F$5-D$5 &lt;&gt; 0,F17 &lt;&gt; 0,D17 &lt;&gt; 0),(EXP(LN(F17/D17)/(F$5-D$5))-1)*100,0)</f>
        <v>0.55327942586305134</v>
      </c>
      <c r="H69" s="44">
        <f>(B17/B$51)*100</f>
        <v>12.691903619867015</v>
      </c>
      <c r="I69" s="44">
        <f>(C17/C$51)*100</f>
        <v>13.238556253497039</v>
      </c>
      <c r="J69" s="44">
        <f>(D17/D$51)*100</f>
        <v>13.85339054841187</v>
      </c>
      <c r="K69" s="44">
        <f>(E17/E$51)*100</f>
        <v>13.264771548106772</v>
      </c>
      <c r="L69" s="44">
        <f>(F17/F$51)*100</f>
        <v>13.626754118968087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5.6719300665751593</v>
      </c>
      <c r="C70" s="44">
        <f t="shared" si="39"/>
        <v>7.8442481113562001</v>
      </c>
      <c r="D70" s="49">
        <f t="shared" si="39"/>
        <v>-2.2518645558242012</v>
      </c>
      <c r="E70" s="49">
        <f t="shared" si="39"/>
        <v>0.72800822362653062</v>
      </c>
      <c r="F70" s="44">
        <f t="shared" si="40"/>
        <v>-0.2752418909425236</v>
      </c>
      <c r="H70" s="40">
        <f t="shared" ref="H70:L74" si="41">(B18/B$17)*100</f>
        <v>13.1801917684251</v>
      </c>
      <c r="I70" s="40">
        <f t="shared" si="41"/>
        <v>14.539722041031256</v>
      </c>
      <c r="J70" s="40">
        <f t="shared" si="41"/>
        <v>15.149209200798385</v>
      </c>
      <c r="K70" s="40">
        <f t="shared" si="41"/>
        <v>13.545123229559561</v>
      </c>
      <c r="L70" s="40">
        <f t="shared" si="41"/>
        <v>13.381082520616669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2.2021127619260339</v>
      </c>
      <c r="C71" s="44">
        <f t="shared" si="39"/>
        <v>1.3405070346959036</v>
      </c>
      <c r="D71" s="49">
        <f t="shared" si="39"/>
        <v>0.88491445889391507</v>
      </c>
      <c r="E71" s="49">
        <f t="shared" si="39"/>
        <v>1.4000959569112181</v>
      </c>
      <c r="F71" s="44">
        <f t="shared" si="40"/>
        <v>1.2280771369246324</v>
      </c>
      <c r="H71" s="40">
        <f t="shared" si="41"/>
        <v>15.312327956554391</v>
      </c>
      <c r="I71" s="40">
        <f t="shared" si="41"/>
        <v>14.780071440443464</v>
      </c>
      <c r="J71" s="40">
        <f t="shared" si="41"/>
        <v>14.470931177801031</v>
      </c>
      <c r="K71" s="40">
        <f t="shared" si="41"/>
        <v>15.152287999339626</v>
      </c>
      <c r="L71" s="40">
        <f t="shared" si="41"/>
        <v>15.998073983913466</v>
      </c>
    </row>
    <row r="72" spans="1:12" x14ac:dyDescent="0.2">
      <c r="A72" t="str">
        <f t="shared" si="38"/>
        <v>33 Protective service occupations</v>
      </c>
      <c r="B72" s="49">
        <f t="shared" si="39"/>
        <v>3.6296852291502812</v>
      </c>
      <c r="C72" s="44">
        <f t="shared" si="39"/>
        <v>6.3072512533544067</v>
      </c>
      <c r="D72" s="49">
        <f t="shared" si="39"/>
        <v>3.2220292996755662</v>
      </c>
      <c r="E72" s="49">
        <f t="shared" si="39"/>
        <v>1.0896443964043989</v>
      </c>
      <c r="F72" s="44">
        <f t="shared" si="40"/>
        <v>1.7954992859254393</v>
      </c>
      <c r="H72" s="40">
        <f t="shared" si="41"/>
        <v>7.493144869648984</v>
      </c>
      <c r="I72" s="40">
        <f t="shared" si="41"/>
        <v>7.6453374855392484</v>
      </c>
      <c r="J72" s="40">
        <f t="shared" si="41"/>
        <v>7.8522916526573283</v>
      </c>
      <c r="K72" s="40">
        <f t="shared" si="41"/>
        <v>9.2195340809842143</v>
      </c>
      <c r="L72" s="40">
        <f t="shared" si="41"/>
        <v>9.440206340736184</v>
      </c>
    </row>
    <row r="73" spans="1:12" x14ac:dyDescent="0.2">
      <c r="A73" t="str">
        <f t="shared" si="38"/>
        <v>34 Culture, media and sports occupations</v>
      </c>
      <c r="B73" s="49">
        <f t="shared" si="39"/>
        <v>3.3184866043699746</v>
      </c>
      <c r="C73" s="44">
        <f t="shared" si="39"/>
        <v>-0.5133975867541718</v>
      </c>
      <c r="D73" s="49">
        <f t="shared" si="39"/>
        <v>0.86167139967257</v>
      </c>
      <c r="E73" s="49">
        <f t="shared" si="39"/>
        <v>1.414029168723463</v>
      </c>
      <c r="F73" s="44">
        <f t="shared" si="40"/>
        <v>1.2295746249242567</v>
      </c>
      <c r="H73" s="40">
        <f t="shared" si="41"/>
        <v>16.322935819954935</v>
      </c>
      <c r="I73" s="40">
        <f t="shared" si="41"/>
        <v>16.45531624524142</v>
      </c>
      <c r="J73" s="40">
        <f t="shared" si="41"/>
        <v>15.816402357198289</v>
      </c>
      <c r="K73" s="40">
        <f t="shared" si="41"/>
        <v>16.54204110801043</v>
      </c>
      <c r="L73" s="40">
        <f t="shared" si="41"/>
        <v>17.489415511294006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2.503774499971545</v>
      </c>
      <c r="C74" s="44">
        <f t="shared" si="39"/>
        <v>3.7978882925112423</v>
      </c>
      <c r="D74" s="49">
        <f t="shared" si="39"/>
        <v>-0.54507826699882189</v>
      </c>
      <c r="E74" s="49">
        <f t="shared" si="39"/>
        <v>0.43349293770502673</v>
      </c>
      <c r="F74" s="44">
        <f t="shared" si="40"/>
        <v>0.10623735467594209</v>
      </c>
      <c r="H74" s="40">
        <f t="shared" si="41"/>
        <v>47.69139958541659</v>
      </c>
      <c r="I74" s="40">
        <f t="shared" si="41"/>
        <v>46.57955278774461</v>
      </c>
      <c r="J74" s="40">
        <f t="shared" si="41"/>
        <v>46.711165611544956</v>
      </c>
      <c r="K74" s="40">
        <f t="shared" si="41"/>
        <v>45.541013582106174</v>
      </c>
      <c r="L74" s="40">
        <f t="shared" si="41"/>
        <v>43.691221643439675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0.1720119403141096</v>
      </c>
      <c r="C76" s="44">
        <f t="shared" si="42"/>
        <v>3.4022017675310989</v>
      </c>
      <c r="D76" s="44">
        <f t="shared" si="42"/>
        <v>-1.2784930295294705</v>
      </c>
      <c r="E76" s="44">
        <f t="shared" si="42"/>
        <v>-0.81379062083816178</v>
      </c>
      <c r="F76" s="44">
        <f>IF(AND(F$5-D$5 &lt;&gt; 0,F24 &lt;&gt; 0,D24 &lt;&gt; 0),(EXP(LN(F24/D24)/(F$5-D$5))-1)*100,0)</f>
        <v>-0.96893396660864273</v>
      </c>
      <c r="H76" s="44">
        <f>(B24/B$51)*100</f>
        <v>11.227157704417511</v>
      </c>
      <c r="I76" s="44">
        <f>(C24/C$51)*100</f>
        <v>10.431940110052812</v>
      </c>
      <c r="J76" s="44">
        <f>(D24/D$51)*100</f>
        <v>10.905540529036539</v>
      </c>
      <c r="K76" s="44">
        <f>(E24/E$51)*100</f>
        <v>9.8107082706528868</v>
      </c>
      <c r="L76" s="44">
        <f>(F24/F$51)*100</f>
        <v>8.5331968008504013</v>
      </c>
    </row>
    <row r="77" spans="1:12" x14ac:dyDescent="0.2">
      <c r="A77" t="str">
        <f>A25</f>
        <v>41 Administrative occupations</v>
      </c>
      <c r="B77" s="49">
        <f t="shared" si="42"/>
        <v>0.47192682659238372</v>
      </c>
      <c r="C77" s="44">
        <f t="shared" si="42"/>
        <v>4.6434515960290801</v>
      </c>
      <c r="D77" s="49">
        <f t="shared" si="42"/>
        <v>-1.7563379441282501</v>
      </c>
      <c r="E77" s="49">
        <f t="shared" si="42"/>
        <v>-0.711056925429987</v>
      </c>
      <c r="F77" s="44">
        <f>IF(AND(F$5-D$5 &lt;&gt; 0,F25 &lt;&gt; 0,D25 &lt;&gt; 0),(EXP(LN(F25/D25)/(F$5-D$5))-1)*100,0)</f>
        <v>-1.0607138414375883</v>
      </c>
      <c r="H77" s="40">
        <f t="shared" ref="H77:L78" si="43">(B25/B$24)*100</f>
        <v>80.480580508043857</v>
      </c>
      <c r="I77" s="40">
        <f t="shared" si="43"/>
        <v>81.448752790539416</v>
      </c>
      <c r="J77" s="40">
        <f t="shared" si="43"/>
        <v>82.426471337190094</v>
      </c>
      <c r="K77" s="40">
        <f t="shared" si="43"/>
        <v>80.450832013587956</v>
      </c>
      <c r="L77" s="40">
        <f t="shared" si="43"/>
        <v>81.288008945195116</v>
      </c>
    </row>
    <row r="78" spans="1:12" x14ac:dyDescent="0.2">
      <c r="A78" t="str">
        <f>A26</f>
        <v>42 Secretarial and related occupations</v>
      </c>
      <c r="B78" s="49">
        <f t="shared" si="42"/>
        <v>-1.0939289209980885</v>
      </c>
      <c r="C78" s="44">
        <f t="shared" si="42"/>
        <v>-2.0474722781619215</v>
      </c>
      <c r="D78" s="49">
        <f t="shared" si="42"/>
        <v>0.84761622474851528</v>
      </c>
      <c r="E78" s="49">
        <f t="shared" si="42"/>
        <v>-1.2469619208324345</v>
      </c>
      <c r="F78" s="44">
        <f>IF(AND(F$5-D$5 &lt;&gt; 0,F26 &lt;&gt; 0,D26 &lt;&gt; 0),(EXP(LN(F26/D26)/(F$5-D$5))-1)*100,0)</f>
        <v>-0.55364813318918848</v>
      </c>
      <c r="H78" s="40">
        <f t="shared" si="43"/>
        <v>19.519419491956143</v>
      </c>
      <c r="I78" s="40">
        <f t="shared" si="43"/>
        <v>18.551247209460595</v>
      </c>
      <c r="J78" s="40">
        <f t="shared" si="43"/>
        <v>17.573528662809899</v>
      </c>
      <c r="K78" s="40">
        <f t="shared" si="43"/>
        <v>19.549167986412041</v>
      </c>
      <c r="L78" s="40">
        <f t="shared" si="43"/>
        <v>18.711991054804862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1.0542506608503643</v>
      </c>
      <c r="C80" s="44">
        <f t="shared" si="44"/>
        <v>-10.917821271045424</v>
      </c>
      <c r="D80" s="44">
        <f t="shared" si="44"/>
        <v>0.82737117392490678</v>
      </c>
      <c r="E80" s="44">
        <f t="shared" si="44"/>
        <v>5.0077652038083009E-2</v>
      </c>
      <c r="F80" s="44">
        <f>IF(AND(F$5-D$5 &lt;&gt; 0,F28 &lt;&gt; 0,D28 &lt;&gt; 0),(EXP(LN(F28/D28)/(F$5-D$5))-1)*100,0)</f>
        <v>0.3085073928983606</v>
      </c>
      <c r="H80" s="44">
        <f>(B28/B$51)*100</f>
        <v>10.194511534725963</v>
      </c>
      <c r="I80" s="44">
        <f>(C28/C$51)*100</f>
        <v>9.810574527954115</v>
      </c>
      <c r="J80" s="44">
        <f>(D28/D$51)*100</f>
        <v>8.8356315273780552</v>
      </c>
      <c r="K80" s="44">
        <f>(E28/E$51)*100</f>
        <v>8.8333228101043737</v>
      </c>
      <c r="L80" s="44">
        <f>(F28/F$51)*100</f>
        <v>8.379090319897573</v>
      </c>
    </row>
    <row r="81" spans="1:12" x14ac:dyDescent="0.2">
      <c r="A81" t="str">
        <f>A29</f>
        <v>51 Skilled agricultural and related trades</v>
      </c>
      <c r="B81" s="49">
        <f t="shared" si="44"/>
        <v>1.5790988271104034</v>
      </c>
      <c r="C81" s="44">
        <f t="shared" si="44"/>
        <v>6.6544989430696866</v>
      </c>
      <c r="D81" s="49">
        <f t="shared" si="44"/>
        <v>0.56434857277019024</v>
      </c>
      <c r="E81" s="49">
        <f t="shared" si="44"/>
        <v>1.1542226873058725</v>
      </c>
      <c r="F81" s="44">
        <f>IF(AND(F$5-D$5 &lt;&gt; 0,F29 &lt;&gt; 0,D29 &lt;&gt; 0),(EXP(LN(F29/D29)/(F$5-D$5))-1)*100,0)</f>
        <v>0.95721453812285251</v>
      </c>
      <c r="H81" s="40">
        <f t="shared" ref="H81:L84" si="45">(B29/B$28)*100</f>
        <v>9.781513177235249</v>
      </c>
      <c r="I81" s="40">
        <f t="shared" si="45"/>
        <v>9.9863118190558353</v>
      </c>
      <c r="J81" s="40">
        <f t="shared" si="45"/>
        <v>11.956208284839223</v>
      </c>
      <c r="K81" s="40">
        <f t="shared" si="45"/>
        <v>11.80107240079721</v>
      </c>
      <c r="L81" s="40">
        <f t="shared" si="45"/>
        <v>13.170047631590812</v>
      </c>
    </row>
    <row r="82" spans="1:12" x14ac:dyDescent="0.2">
      <c r="A82" t="str">
        <f>A30</f>
        <v>52 Skilled metal, electrical and electronic trades</v>
      </c>
      <c r="B82" s="49">
        <f t="shared" si="44"/>
        <v>0.27448706576302939</v>
      </c>
      <c r="C82" s="44">
        <f t="shared" si="44"/>
        <v>-10.962193368405748</v>
      </c>
      <c r="D82" s="49">
        <f t="shared" si="44"/>
        <v>2.3046988995956141E-2</v>
      </c>
      <c r="E82" s="49">
        <f t="shared" si="44"/>
        <v>-0.27966339464756684</v>
      </c>
      <c r="F82" s="44">
        <f>IF(AND(F$5-D$5 &lt;&gt; 0,F30 &lt;&gt; 0,D30 &lt;&gt; 0),(EXP(LN(F30/D30)/(F$5-D$5))-1)*100,0)</f>
        <v>-0.17886186221701683</v>
      </c>
      <c r="H82" s="40">
        <f t="shared" si="45"/>
        <v>37.856994149826633</v>
      </c>
      <c r="I82" s="40">
        <f t="shared" si="45"/>
        <v>36.701987272512554</v>
      </c>
      <c r="J82" s="40">
        <f t="shared" si="45"/>
        <v>36.683705903827928</v>
      </c>
      <c r="K82" s="40">
        <f t="shared" si="45"/>
        <v>35.243690885399509</v>
      </c>
      <c r="L82" s="40">
        <f t="shared" si="45"/>
        <v>34.099219695339421</v>
      </c>
    </row>
    <row r="83" spans="1:12" x14ac:dyDescent="0.2">
      <c r="A83" t="str">
        <f>A31</f>
        <v>53 Skilled construction and building trades</v>
      </c>
      <c r="B83" s="49">
        <f t="shared" si="44"/>
        <v>2.495687802084956</v>
      </c>
      <c r="C83" s="44">
        <f t="shared" si="44"/>
        <v>-19.387191218741538</v>
      </c>
      <c r="D83" s="49">
        <f t="shared" si="44"/>
        <v>2.0139627378725766</v>
      </c>
      <c r="E83" s="49">
        <f t="shared" si="44"/>
        <v>0.1527269521036656</v>
      </c>
      <c r="F83" s="44">
        <f>IF(AND(F$5-D$5 &lt;&gt; 0,F31 &lt;&gt; 0,D31 &lt;&gt; 0),(EXP(LN(F31/D31)/(F$5-D$5))-1)*100,0)</f>
        <v>0.76933483501464561</v>
      </c>
      <c r="H83" s="40">
        <f t="shared" si="45"/>
        <v>34.342625194356152</v>
      </c>
      <c r="I83" s="40">
        <f t="shared" si="45"/>
        <v>36.344401586360121</v>
      </c>
      <c r="J83" s="40">
        <f t="shared" si="45"/>
        <v>32.889005827584548</v>
      </c>
      <c r="K83" s="40">
        <f t="shared" si="45"/>
        <v>34.870374797718803</v>
      </c>
      <c r="L83" s="40">
        <f t="shared" si="45"/>
        <v>35.229793879723609</v>
      </c>
    </row>
    <row r="84" spans="1:12" x14ac:dyDescent="0.2">
      <c r="A84" t="str">
        <f>A32</f>
        <v>54 Textiles, printing and other skilled trades</v>
      </c>
      <c r="B84" s="49">
        <f t="shared" si="44"/>
        <v>-0.45352326905931939</v>
      </c>
      <c r="C84" s="44">
        <f t="shared" si="44"/>
        <v>-3.022630932864534</v>
      </c>
      <c r="D84" s="49">
        <f t="shared" si="44"/>
        <v>0.40215300062087511</v>
      </c>
      <c r="E84" s="49">
        <f t="shared" si="44"/>
        <v>-0.27775547910495746</v>
      </c>
      <c r="F84" s="44">
        <f>IF(AND(F$5-D$5 &lt;&gt; 0,F32 &lt;&gt; 0,D32 &lt;&gt; 0),(EXP(LN(F32/D32)/(F$5-D$5))-1)*100,0)</f>
        <v>-5.1632447167859752E-2</v>
      </c>
      <c r="H84" s="40">
        <f t="shared" si="45"/>
        <v>18.018867478581964</v>
      </c>
      <c r="I84" s="40">
        <f t="shared" si="45"/>
        <v>16.967299322071476</v>
      </c>
      <c r="J84" s="40">
        <f t="shared" si="45"/>
        <v>18.471079983748314</v>
      </c>
      <c r="K84" s="40">
        <f t="shared" si="45"/>
        <v>18.084861916084481</v>
      </c>
      <c r="L84" s="40">
        <f t="shared" si="45"/>
        <v>17.500938793346172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0.72390599095855102</v>
      </c>
      <c r="C86" s="44">
        <f t="shared" si="46"/>
        <v>-5.3893707316140516</v>
      </c>
      <c r="D86" s="44">
        <f t="shared" si="46"/>
        <v>1.8826311438127297</v>
      </c>
      <c r="E86" s="44">
        <f t="shared" si="46"/>
        <v>1.0750453289431805</v>
      </c>
      <c r="F86" s="44">
        <f>IF(AND(F$5-D$5 &lt;&gt; 0,F34 &lt;&gt; 0,D34 &lt;&gt; 0),(EXP(LN(F34/D34)/(F$5-D$5))-1)*100,0)</f>
        <v>1.3435268128056954</v>
      </c>
      <c r="H86" s="44">
        <f>(B34/B$51)*100</f>
        <v>10.212954714557362</v>
      </c>
      <c r="I86" s="44">
        <f>(C34/C$51)*100</f>
        <v>9.70043741066522</v>
      </c>
      <c r="J86" s="44">
        <f>(D34/D$51)*100</f>
        <v>9.2786239452297892</v>
      </c>
      <c r="K86" s="44">
        <f>(E34/E$51)*100</f>
        <v>9.7718911180657333</v>
      </c>
      <c r="L86" s="44">
        <f>(F34/F$51)*100</f>
        <v>10.263997474985478</v>
      </c>
    </row>
    <row r="87" spans="1:12" x14ac:dyDescent="0.2">
      <c r="A87" t="str">
        <f>A35</f>
        <v>61 Caring personal service occupations</v>
      </c>
      <c r="B87" s="49">
        <f t="shared" si="46"/>
        <v>0.1638807871397141</v>
      </c>
      <c r="C87" s="44">
        <f t="shared" si="46"/>
        <v>-4.130745099896771</v>
      </c>
      <c r="D87" s="49">
        <f t="shared" si="46"/>
        <v>1.9822620859624829</v>
      </c>
      <c r="E87" s="49">
        <f t="shared" si="46"/>
        <v>1.1151002910706698</v>
      </c>
      <c r="F87" s="44">
        <f>IF(AND(F$5-D$5 &lt;&gt; 0,F35 &lt;&gt; 0,D35 &lt;&gt; 0),(EXP(LN(F35/D35)/(F$5-D$5))-1)*100,0)</f>
        <v>1.4033318296286179</v>
      </c>
      <c r="H87" s="40">
        <f t="shared" ref="H87:L89" si="47">(B35/B$34)*100</f>
        <v>78.705154060171751</v>
      </c>
      <c r="I87" s="40">
        <f t="shared" si="47"/>
        <v>76.969294875091961</v>
      </c>
      <c r="J87" s="40">
        <f t="shared" si="47"/>
        <v>77.993234025841986</v>
      </c>
      <c r="K87" s="40">
        <f t="shared" si="47"/>
        <v>78.375328195239902</v>
      </c>
      <c r="L87" s="40">
        <f t="shared" si="47"/>
        <v>78.686475726233468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2.9328138594270303</v>
      </c>
      <c r="C88" s="44">
        <f t="shared" si="46"/>
        <v>-10.932513247573883</v>
      </c>
      <c r="D88" s="49">
        <f t="shared" si="46"/>
        <v>1.7798054308022948</v>
      </c>
      <c r="E88" s="49">
        <f t="shared" si="46"/>
        <v>0.95456327938188146</v>
      </c>
      <c r="F88" s="44">
        <f>IF(AND(F$5-D$5 &lt;&gt; 0,F36 &lt;&gt; 0,D36 &lt;&gt; 0),(EXP(LN(F36/D36)/(F$5-D$5))-1)*100,0)</f>
        <v>1.2288978428028674</v>
      </c>
      <c r="H88" s="40">
        <f t="shared" si="47"/>
        <v>20.345356725862128</v>
      </c>
      <c r="I88" s="40">
        <f t="shared" si="47"/>
        <v>22.189650079065238</v>
      </c>
      <c r="J88" s="40">
        <f t="shared" si="47"/>
        <v>20.889580586676413</v>
      </c>
      <c r="K88" s="40">
        <f t="shared" si="47"/>
        <v>20.784378422677172</v>
      </c>
      <c r="L88" s="40">
        <f t="shared" si="47"/>
        <v>20.537952134800509</v>
      </c>
    </row>
    <row r="89" spans="1:12" x14ac:dyDescent="0.2">
      <c r="A89" t="str">
        <f>A37</f>
        <v>63 Community and civil enforcement occupations</v>
      </c>
      <c r="B89" s="49">
        <f t="shared" si="46"/>
        <v>-2.2838932504356868</v>
      </c>
      <c r="C89" s="44">
        <f t="shared" si="46"/>
        <v>25.672645377404791</v>
      </c>
      <c r="D89" s="49">
        <f t="shared" si="46"/>
        <v>-3.7587419240221354</v>
      </c>
      <c r="E89" s="49">
        <f t="shared" si="46"/>
        <v>0.2681657792945602</v>
      </c>
      <c r="F89" s="44">
        <f>IF(AND(F$5-D$5 &lt;&gt; 0,F37 &lt;&gt; 0,D37 &lt;&gt; 0),(EXP(LN(F37/D37)/(F$5-D$5))-1)*100,0)</f>
        <v>-1.0925183580703379</v>
      </c>
      <c r="H89" s="40">
        <f t="shared" si="47"/>
        <v>0.94948921396610153</v>
      </c>
      <c r="I89" s="40">
        <f t="shared" si="47"/>
        <v>0.84105504584281032</v>
      </c>
      <c r="J89" s="40">
        <f t="shared" si="47"/>
        <v>1.1171853874816071</v>
      </c>
      <c r="K89" s="40">
        <f t="shared" si="47"/>
        <v>0.84029338208291304</v>
      </c>
      <c r="L89" s="40">
        <f t="shared" si="47"/>
        <v>0.77557213896603117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-0.50049658684007126</v>
      </c>
      <c r="C91" s="44">
        <f t="shared" si="48"/>
        <v>0.61092020196340524</v>
      </c>
      <c r="D91" s="44">
        <f t="shared" si="48"/>
        <v>0.29277057167900189</v>
      </c>
      <c r="E91" s="44">
        <f t="shared" si="48"/>
        <v>-1.8941049974119384E-2</v>
      </c>
      <c r="F91" s="44">
        <f t="shared" ref="F91:F93" si="49">IF(AND(F$5-D$5 &lt;&gt; 0,F39 &lt;&gt; 0,D39 &lt;&gt; 0),(EXP(LN(F39/D39)/(F$5-D$5))-1)*100,0)</f>
        <v>8.485502994848293E-2</v>
      </c>
      <c r="H91" s="44">
        <f>(B39/B$51)*100</f>
        <v>8.6381973781706218</v>
      </c>
      <c r="I91" s="44">
        <f>(C39/C$51)*100</f>
        <v>7.8129753091043028</v>
      </c>
      <c r="J91" s="44">
        <f>(D39/D$51)*100</f>
        <v>7.9471955152597111</v>
      </c>
      <c r="K91" s="44">
        <f>(E39/E$51)*100</f>
        <v>7.7367101441848485</v>
      </c>
      <c r="L91" s="44">
        <f>(F39/F$51)*100</f>
        <v>7.2883986430220702</v>
      </c>
    </row>
    <row r="92" spans="1:12" s="30" customFormat="1" x14ac:dyDescent="0.2">
      <c r="A92" t="str">
        <f>A40</f>
        <v>71 Sales occupations</v>
      </c>
      <c r="B92" s="49">
        <f t="shared" si="48"/>
        <v>-1.2266725414523116</v>
      </c>
      <c r="C92" s="44">
        <f t="shared" si="48"/>
        <v>-0.14352159245525353</v>
      </c>
      <c r="D92" s="49">
        <f t="shared" si="48"/>
        <v>-1.2078991522878391</v>
      </c>
      <c r="E92" s="49">
        <f t="shared" si="48"/>
        <v>-0.53380361546386812</v>
      </c>
      <c r="F92" s="44">
        <f t="shared" si="49"/>
        <v>-0.7590116514038181</v>
      </c>
      <c r="G92"/>
      <c r="H92" s="40">
        <f>(B40/B$34)*100</f>
        <v>69.212477615147478</v>
      </c>
      <c r="I92" s="40">
        <f t="shared" ref="H92:L93" si="50">(C40/C$34)*100</f>
        <v>64.004852019126801</v>
      </c>
      <c r="J92" s="40">
        <f t="shared" si="50"/>
        <v>67.553711174413252</v>
      </c>
      <c r="K92" s="40">
        <f t="shared" si="50"/>
        <v>57.910798931788996</v>
      </c>
      <c r="L92" s="40">
        <f t="shared" si="50"/>
        <v>49.325922460331753</v>
      </c>
    </row>
    <row r="93" spans="1:12" s="30" customFormat="1" x14ac:dyDescent="0.2">
      <c r="A93" t="str">
        <f>A41</f>
        <v>72 Customer service occupations</v>
      </c>
      <c r="B93" s="49">
        <f t="shared" si="48"/>
        <v>2.5875155068234346</v>
      </c>
      <c r="C93" s="44">
        <f t="shared" si="48"/>
        <v>3.5307985416809684</v>
      </c>
      <c r="D93" s="49">
        <f t="shared" si="48"/>
        <v>5.2207867378607054</v>
      </c>
      <c r="E93" s="49">
        <f t="shared" si="48"/>
        <v>1.2734733570663792</v>
      </c>
      <c r="F93" s="44">
        <f t="shared" si="49"/>
        <v>2.5725104614418015</v>
      </c>
      <c r="G93"/>
      <c r="H93" s="40">
        <f t="shared" si="50"/>
        <v>15.368308451179535</v>
      </c>
      <c r="I93" s="40">
        <f t="shared" si="50"/>
        <v>16.53765321382555</v>
      </c>
      <c r="J93" s="40">
        <f t="shared" si="50"/>
        <v>18.096871952683134</v>
      </c>
      <c r="K93" s="40">
        <f t="shared" si="50"/>
        <v>21.262311479579033</v>
      </c>
      <c r="L93" s="40">
        <f t="shared" si="50"/>
        <v>21.683434866428318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1.509641579314458</v>
      </c>
      <c r="C95" s="44">
        <f t="shared" si="51"/>
        <v>-11.466302877983781</v>
      </c>
      <c r="D95" s="44">
        <f t="shared" si="51"/>
        <v>2.6148312242221028</v>
      </c>
      <c r="E95" s="44">
        <f t="shared" si="51"/>
        <v>0.15881817530007947</v>
      </c>
      <c r="F95" s="44">
        <f>IF(AND(F$5-D$5 &lt;&gt; 0,F43 &lt;&gt; 0,D43 &lt;&gt; 0),(EXP(LN(F43/D43)/(F$5-D$5))-1)*100,0)</f>
        <v>0.970887291631084</v>
      </c>
      <c r="H95" s="44">
        <f>(B43/B$51)*100</f>
        <v>5.3292241592582537</v>
      </c>
      <c r="I95" s="44">
        <f>(C43/C$51)*100</f>
        <v>5.2215908774773414</v>
      </c>
      <c r="J95" s="44">
        <f>(D43/D$51)*100</f>
        <v>4.6737315748302377</v>
      </c>
      <c r="K95" s="44">
        <f>(E43/E$51)*100</f>
        <v>5.1016272849090178</v>
      </c>
      <c r="L95" s="44">
        <f>(F43/F$51)*100</f>
        <v>4.8921426326625062</v>
      </c>
    </row>
    <row r="96" spans="1:12" x14ac:dyDescent="0.2">
      <c r="A96" t="str">
        <f>A44</f>
        <v>81 Process, plant and machine operatives</v>
      </c>
      <c r="B96" s="49">
        <f t="shared" si="51"/>
        <v>6.2490306716522781E-2</v>
      </c>
      <c r="C96" s="44">
        <f t="shared" si="51"/>
        <v>-12.630703247798913</v>
      </c>
      <c r="D96" s="49">
        <f t="shared" si="51"/>
        <v>4.1955621194716741</v>
      </c>
      <c r="E96" s="49">
        <f t="shared" si="51"/>
        <v>1.4279625562063636E-2</v>
      </c>
      <c r="F96" s="44">
        <f>IF(AND(F$5-D$5 &lt;&gt; 0,F44 &lt;&gt; 0,D44 &lt;&gt; 0),(EXP(LN(F44/D44)/(F$5-D$5))-1)*100,0)</f>
        <v>1.3890564553002305</v>
      </c>
      <c r="H96" s="40">
        <f>(B44/B$43)*100</f>
        <v>41.360188649471382</v>
      </c>
      <c r="I96" s="40">
        <f t="shared" ref="H96:L97" si="52">(C44/C$43)*100</f>
        <v>39.051575738391165</v>
      </c>
      <c r="J96" s="40">
        <f t="shared" si="52"/>
        <v>38.537967127096216</v>
      </c>
      <c r="K96" s="40">
        <f t="shared" si="52"/>
        <v>41.599128843389451</v>
      </c>
      <c r="L96" s="40">
        <f t="shared" si="52"/>
        <v>41.002697906402339</v>
      </c>
    </row>
    <row r="97" spans="1:12" x14ac:dyDescent="0.2">
      <c r="A97" t="str">
        <f>A45</f>
        <v>82 Transport and mobile machine drivers and operatives</v>
      </c>
      <c r="B97" s="49">
        <f t="shared" si="51"/>
        <v>2.4943141602225438</v>
      </c>
      <c r="C97" s="44">
        <f t="shared" si="51"/>
        <v>-10.720234874051982</v>
      </c>
      <c r="D97" s="49">
        <f t="shared" si="51"/>
        <v>1.5716754146083201</v>
      </c>
      <c r="E97" s="49">
        <f t="shared" si="51"/>
        <v>0.26064035898487603</v>
      </c>
      <c r="F97" s="44">
        <f>IF(AND(F$5-D$5 &lt;&gt; 0,F45 &lt;&gt; 0,D45 &lt;&gt; 0),(EXP(LN(F45/D45)/(F$5-D$5))-1)*100,0)</f>
        <v>0.69576093512233594</v>
      </c>
      <c r="H97" s="40">
        <f t="shared" si="52"/>
        <v>58.639811350528618</v>
      </c>
      <c r="I97" s="40">
        <f t="shared" si="52"/>
        <v>60.948424261608835</v>
      </c>
      <c r="J97" s="40">
        <f t="shared" si="52"/>
        <v>61.462032872903791</v>
      </c>
      <c r="K97" s="40">
        <f t="shared" si="52"/>
        <v>58.400871156610549</v>
      </c>
      <c r="L97" s="40">
        <f t="shared" si="52"/>
        <v>58.997302093597646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6.104350473103981E-2</v>
      </c>
      <c r="C99" s="44">
        <f t="shared" si="53"/>
        <v>-7.0876214060772931</v>
      </c>
      <c r="D99" s="44">
        <f t="shared" si="53"/>
        <v>0.61894601993937037</v>
      </c>
      <c r="E99" s="44">
        <f t="shared" si="53"/>
        <v>-0.23826212000511715</v>
      </c>
      <c r="F99" s="44">
        <f>IF(AND(F$5-D$5 &lt;&gt; 0,F47 &lt;&gt; 0,D47 &lt;&gt; 0),(EXP(LN(F47/D47)/(F$5-D$5))-1)*100,0)</f>
        <v>4.665941033301646E-2</v>
      </c>
      <c r="H99" s="44">
        <f>(B47/B$51)*100</f>
        <v>10.859970120755555</v>
      </c>
      <c r="I99" s="44">
        <f>(C47/C$51)*100</f>
        <v>10.046121278473159</v>
      </c>
      <c r="J99" s="44">
        <f>(D47/D$51)*100</f>
        <v>9.4367906301782547</v>
      </c>
      <c r="K99" s="44">
        <f>(E47/E$51)*100</f>
        <v>9.3372163838133684</v>
      </c>
      <c r="L99" s="44">
        <f>(F47/F$51)*100</f>
        <v>8.6051006360464335</v>
      </c>
    </row>
    <row r="100" spans="1:12" x14ac:dyDescent="0.2">
      <c r="A100" t="str">
        <f>A48</f>
        <v>91 Elementary trades and related occupations</v>
      </c>
      <c r="B100" s="49">
        <f t="shared" si="53"/>
        <v>-2.1270894017074937</v>
      </c>
      <c r="C100" s="44">
        <f t="shared" si="53"/>
        <v>-10.419497850129833</v>
      </c>
      <c r="D100" s="49">
        <f t="shared" si="53"/>
        <v>-2.5539687811717227</v>
      </c>
      <c r="E100" s="49">
        <f t="shared" si="53"/>
        <v>-0.16854072861751668</v>
      </c>
      <c r="F100" s="44">
        <f>IF(AND(F$5-D$5 &lt;&gt; 0,F48 &lt;&gt; 0,D48 &lt;&gt; 0),(EXP(LN(F48/D48)/(F$5-D$5))-1)*100,0)</f>
        <v>-0.97010204040183234</v>
      </c>
      <c r="H100" s="40">
        <f t="shared" ref="H100:L101" si="54">(B48/B$47)*100</f>
        <v>14.761653385547588</v>
      </c>
      <c r="I100" s="40">
        <f t="shared" si="54"/>
        <v>13.512164008501548</v>
      </c>
      <c r="J100" s="40">
        <f t="shared" si="54"/>
        <v>13.027612201202906</v>
      </c>
      <c r="K100" s="40">
        <f t="shared" si="54"/>
        <v>11.099074912209876</v>
      </c>
      <c r="L100" s="40">
        <f t="shared" si="54"/>
        <v>11.176888431258282</v>
      </c>
    </row>
    <row r="101" spans="1:12" x14ac:dyDescent="0.2">
      <c r="A101" t="str">
        <f>A49</f>
        <v>92 Elementary administration and service occupations</v>
      </c>
      <c r="B101" s="49">
        <f t="shared" si="53"/>
        <v>0.42573781664692056</v>
      </c>
      <c r="C101" s="44">
        <f t="shared" si="53"/>
        <v>-6.5670758235455757</v>
      </c>
      <c r="D101" s="49">
        <f t="shared" si="53"/>
        <v>1.0612675668954408</v>
      </c>
      <c r="E101" s="49">
        <f t="shared" si="53"/>
        <v>-0.24699754224843939</v>
      </c>
      <c r="F101" s="44">
        <f>IF(AND(F$5-D$5 &lt;&gt; 0,F49 &lt;&gt; 0,D49 &lt;&gt; 0),(EXP(LN(F49/D49)/(F$5-D$5))-1)*100,0)</f>
        <v>0.18719815822909602</v>
      </c>
      <c r="H101" s="40">
        <f t="shared" si="54"/>
        <v>85.238346614452411</v>
      </c>
      <c r="I101" s="40">
        <f t="shared" si="54"/>
        <v>86.487835991498443</v>
      </c>
      <c r="J101" s="40">
        <f t="shared" si="54"/>
        <v>86.972387798797101</v>
      </c>
      <c r="K101" s="40">
        <f t="shared" si="54"/>
        <v>88.900925087790114</v>
      </c>
      <c r="L101" s="40">
        <f t="shared" si="54"/>
        <v>88.823111568741709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2.0287535595143069</v>
      </c>
      <c r="C103" s="206">
        <f t="shared" ref="C103" si="56">IF(AND(D$5-C$5 &lt;&gt; 0,D51 &lt;&gt; 0,C51 &lt;&gt; 0),(EXP(LN(D51/C51)/(D$5-C$5))-1)*100,0)</f>
        <v>-1.0882978964290801</v>
      </c>
      <c r="D103" s="50">
        <f>IF(AND(E$5-D$5 &lt;&gt; 0,E51 &lt;&gt; 0,D51 &lt;&gt; 0),(EXP(LN(E51/D51)/(E$5-D$5))-1)*100,0)</f>
        <v>0.83264116271477562</v>
      </c>
      <c r="E103" s="50">
        <f>IF(AND(F$5-E$5 &lt;&gt; 0,F51 &lt;&gt; 0,E51 &lt;&gt; 0),(EXP(LN(F51/E51)/(F$5-E$5))-1)*100,0)</f>
        <v>0.57965764943312958</v>
      </c>
      <c r="F103" s="206">
        <f>IF(AND(F$5-D$5 &lt;&gt; 0,F51 &lt;&gt; 0,D51 &lt;&gt; 0),(EXP(LN(F51/D51)/(F$5-D$5))-1)*100,0)</f>
        <v>0.66391488381216668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 and North Somerset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12.329429924797605</v>
      </c>
      <c r="C9" s="330">
        <v>30.608719419500293</v>
      </c>
      <c r="D9" s="330">
        <f>SUM(B9:C9)</f>
        <v>42.938149344297898</v>
      </c>
      <c r="E9" s="331"/>
      <c r="F9" s="330">
        <v>18.195638595607939</v>
      </c>
      <c r="G9" s="330">
        <v>35.984658565765578</v>
      </c>
      <c r="H9" s="330">
        <f>SUM(F9:G9)</f>
        <v>54.180297161373517</v>
      </c>
      <c r="I9" s="331"/>
      <c r="J9" s="330">
        <v>21.200641412741572</v>
      </c>
      <c r="K9" s="330">
        <v>34.926408715828174</v>
      </c>
      <c r="L9" s="330">
        <f>SUM(J9:K9)</f>
        <v>56.127050128569749</v>
      </c>
      <c r="M9" s="236"/>
      <c r="N9" s="328">
        <f>IF(B9&gt;0,(EXP(LN(F9/B9)/($F$6-$B$6))-1)*100,0)</f>
        <v>8.0948146360779294</v>
      </c>
      <c r="O9" s="328">
        <f>IF(F9&gt;0,(EXP(LN(J9/F9)/($J$6-$F$6))-1)*100,0)</f>
        <v>1.0242061764876187</v>
      </c>
      <c r="P9" s="328"/>
      <c r="Q9" s="328">
        <f>IF(C9&gt;0,(EXP(LN(G9/C9)/($F$6-$B$6))-1)*100,0)</f>
        <v>3.289088569070775</v>
      </c>
      <c r="R9" s="328">
        <f>IF(G9&gt;0,(EXP(LN(K9/G9)/($J$6-$F$6))-1)*100,0)</f>
        <v>-0.19879851274718918</v>
      </c>
      <c r="S9" s="327"/>
      <c r="T9" s="328">
        <f>IF(D9&gt;0,(EXP(LN(H9/D9)/($F$6-$B$6))-1)*100,0)</f>
        <v>4.7609943910672525</v>
      </c>
      <c r="U9" s="328">
        <f>IF(H9&gt;0,(EXP(LN(L9/H9)/($J$6-$F$6))-1)*100,0)</f>
        <v>0.23561414791004598</v>
      </c>
    </row>
    <row r="10" spans="1:21" x14ac:dyDescent="0.2">
      <c r="A10" s="329" t="str">
        <f>name!D5</f>
        <v>12 Other managers and proprietors</v>
      </c>
      <c r="B10" s="330">
        <v>8.6486383632291108</v>
      </c>
      <c r="C10" s="330">
        <v>13.816158705122076</v>
      </c>
      <c r="D10" s="330">
        <f t="shared" ref="D10:D33" si="0">SUM(B10:C10)</f>
        <v>22.464797068351189</v>
      </c>
      <c r="E10" s="331"/>
      <c r="F10" s="330">
        <v>10.680606028988056</v>
      </c>
      <c r="G10" s="330">
        <v>15.153610102361423</v>
      </c>
      <c r="H10" s="330">
        <f t="shared" ref="H10:H33" si="1">SUM(F10:G10)</f>
        <v>25.834216131349478</v>
      </c>
      <c r="I10" s="331"/>
      <c r="J10" s="330">
        <v>14.077668035983999</v>
      </c>
      <c r="K10" s="330">
        <v>22.628589992927107</v>
      </c>
      <c r="L10" s="330">
        <f t="shared" ref="L10:L33" si="2">SUM(J10:K10)</f>
        <v>36.706258028911108</v>
      </c>
      <c r="M10" s="236"/>
      <c r="N10" s="328">
        <f t="shared" ref="N10:N36" si="3">IF(B10&gt;0,(EXP(LN(F10/B10)/($F$6-$B$6))-1)*100,0)</f>
        <v>4.3108853622799259</v>
      </c>
      <c r="O10" s="328">
        <f t="shared" ref="O10:O34" si="4">IF(F10&gt;0,(EXP(LN(J10/F10)/($J$6-$F$6))-1)*100,0)</f>
        <v>1.858119724764884</v>
      </c>
      <c r="P10" s="328"/>
      <c r="Q10" s="328">
        <f t="shared" ref="Q10:Q34" si="5">IF(C10&gt;0,(EXP(LN(G10/C10)/($F$6-$B$6))-1)*100,0)</f>
        <v>1.8651805068445659</v>
      </c>
      <c r="R10" s="328">
        <f t="shared" ref="R10:R34" si="6">IF(G10&gt;0,(EXP(LN(K10/G10)/($J$6-$F$6))-1)*100,0)</f>
        <v>2.7092187134822421</v>
      </c>
      <c r="S10" s="327"/>
      <c r="T10" s="328">
        <f t="shared" ref="T10:T34" si="7">IF(D10&gt;0,(EXP(LN(H10/D10)/($F$6-$B$6))-1)*100,0)</f>
        <v>2.8344329821629488</v>
      </c>
      <c r="U10" s="328">
        <f t="shared" ref="U10:U34" si="8">IF(H10&gt;0,(EXP(LN(L10/H10)/($J$6-$F$6))-1)*100,0)</f>
        <v>2.3692814670499551</v>
      </c>
    </row>
    <row r="11" spans="1:21" x14ac:dyDescent="0.2">
      <c r="A11" s="329" t="str">
        <f>name!D6</f>
        <v>21 Science, research, engineering and technology professionals</v>
      </c>
      <c r="B11" s="330">
        <v>6.7286527491379058</v>
      </c>
      <c r="C11" s="330">
        <v>29.943665871748451</v>
      </c>
      <c r="D11" s="330">
        <f t="shared" si="0"/>
        <v>36.672318620886358</v>
      </c>
      <c r="E11" s="331"/>
      <c r="F11" s="330">
        <v>9.8057986983356749</v>
      </c>
      <c r="G11" s="330">
        <v>35.261702229568598</v>
      </c>
      <c r="H11" s="330">
        <f t="shared" si="1"/>
        <v>45.067500927904277</v>
      </c>
      <c r="I11" s="331"/>
      <c r="J11" s="330">
        <v>14.117845597758896</v>
      </c>
      <c r="K11" s="330">
        <v>39.622900896863968</v>
      </c>
      <c r="L11" s="330">
        <f t="shared" si="2"/>
        <v>53.740746494622861</v>
      </c>
      <c r="M11" s="236"/>
      <c r="N11" s="328">
        <f t="shared" si="3"/>
        <v>7.8228908367912409</v>
      </c>
      <c r="O11" s="328">
        <f t="shared" si="4"/>
        <v>2.459531006929061</v>
      </c>
      <c r="P11" s="328"/>
      <c r="Q11" s="328">
        <f t="shared" si="5"/>
        <v>3.3236313280622376</v>
      </c>
      <c r="R11" s="328">
        <f t="shared" si="6"/>
        <v>0.78042828438404932</v>
      </c>
      <c r="S11" s="327"/>
      <c r="T11" s="328">
        <f t="shared" si="7"/>
        <v>4.2089503386137928</v>
      </c>
      <c r="U11" s="328">
        <f t="shared" si="8"/>
        <v>1.1803120687985613</v>
      </c>
    </row>
    <row r="12" spans="1:21" x14ac:dyDescent="0.2">
      <c r="A12" s="329" t="str">
        <f>name!D7</f>
        <v>22 Health professionals</v>
      </c>
      <c r="B12" s="330">
        <v>20.658116001984467</v>
      </c>
      <c r="C12" s="330">
        <v>7.5802857319522357</v>
      </c>
      <c r="D12" s="330">
        <f t="shared" si="0"/>
        <v>28.238401733936705</v>
      </c>
      <c r="E12" s="331"/>
      <c r="F12" s="330">
        <v>22.791703152546322</v>
      </c>
      <c r="G12" s="330">
        <v>9.2016962694550077</v>
      </c>
      <c r="H12" s="330">
        <f t="shared" si="1"/>
        <v>31.993399422001332</v>
      </c>
      <c r="I12" s="331"/>
      <c r="J12" s="330">
        <v>29.568225305483598</v>
      </c>
      <c r="K12" s="330">
        <v>12.087071217829678</v>
      </c>
      <c r="L12" s="330">
        <f t="shared" si="2"/>
        <v>41.655296523313275</v>
      </c>
      <c r="M12" s="236"/>
      <c r="N12" s="328">
        <f t="shared" si="3"/>
        <v>1.9852144889743739</v>
      </c>
      <c r="O12" s="328">
        <f t="shared" si="4"/>
        <v>1.7505031034729779</v>
      </c>
      <c r="P12" s="328"/>
      <c r="Q12" s="328">
        <f t="shared" si="5"/>
        <v>3.9528650707677304</v>
      </c>
      <c r="R12" s="328">
        <f t="shared" si="6"/>
        <v>1.8349557783824189</v>
      </c>
      <c r="S12" s="327"/>
      <c r="T12" s="328">
        <f t="shared" si="7"/>
        <v>2.5283704993911194</v>
      </c>
      <c r="U12" s="328">
        <f t="shared" si="8"/>
        <v>1.7748933973851466</v>
      </c>
    </row>
    <row r="13" spans="1:21" x14ac:dyDescent="0.2">
      <c r="A13" s="329" t="str">
        <f>name!D8</f>
        <v>23 Teaching and other educational professionals</v>
      </c>
      <c r="B13" s="330">
        <v>20.767785286486493</v>
      </c>
      <c r="C13" s="330">
        <v>11.375682994500366</v>
      </c>
      <c r="D13" s="330">
        <f t="shared" si="0"/>
        <v>32.143468280986859</v>
      </c>
      <c r="E13" s="331"/>
      <c r="F13" s="330">
        <v>25.382308337546583</v>
      </c>
      <c r="G13" s="330">
        <v>11.570541731989778</v>
      </c>
      <c r="H13" s="330">
        <f t="shared" si="1"/>
        <v>36.95285006953636</v>
      </c>
      <c r="I13" s="331"/>
      <c r="J13" s="330">
        <v>29.35331839273648</v>
      </c>
      <c r="K13" s="330">
        <v>13.948401741761081</v>
      </c>
      <c r="L13" s="330">
        <f t="shared" si="2"/>
        <v>43.301720134497558</v>
      </c>
      <c r="M13" s="236"/>
      <c r="N13" s="328">
        <f t="shared" si="3"/>
        <v>4.0945965015112273</v>
      </c>
      <c r="O13" s="328">
        <f t="shared" si="4"/>
        <v>0.97373150313986301</v>
      </c>
      <c r="P13" s="328"/>
      <c r="Q13" s="328">
        <f t="shared" si="5"/>
        <v>0.34026470504859851</v>
      </c>
      <c r="R13" s="328">
        <f t="shared" si="6"/>
        <v>1.2538122625682435</v>
      </c>
      <c r="S13" s="327"/>
      <c r="T13" s="328">
        <f t="shared" si="7"/>
        <v>2.8279176136408291</v>
      </c>
      <c r="U13" s="328">
        <f t="shared" si="8"/>
        <v>1.0626031672858804</v>
      </c>
    </row>
    <row r="14" spans="1:21" x14ac:dyDescent="0.2">
      <c r="A14" s="329" t="str">
        <f>name!D9</f>
        <v>24 Business, media and public service professionals</v>
      </c>
      <c r="B14" s="330">
        <v>14.921751459051192</v>
      </c>
      <c r="C14" s="330">
        <v>23.756376210733478</v>
      </c>
      <c r="D14" s="330">
        <f t="shared" si="0"/>
        <v>38.678127669784672</v>
      </c>
      <c r="E14" s="331"/>
      <c r="F14" s="330">
        <v>22.407754122593822</v>
      </c>
      <c r="G14" s="330">
        <v>28.668204657174758</v>
      </c>
      <c r="H14" s="330">
        <f t="shared" si="1"/>
        <v>51.075958779768584</v>
      </c>
      <c r="I14" s="331"/>
      <c r="J14" s="330">
        <v>29.234180422585936</v>
      </c>
      <c r="K14" s="330">
        <v>35.712900965573631</v>
      </c>
      <c r="L14" s="330">
        <f t="shared" si="2"/>
        <v>64.947081388159575</v>
      </c>
      <c r="M14" s="236"/>
      <c r="N14" s="328">
        <f t="shared" si="3"/>
        <v>8.4715149443290727</v>
      </c>
      <c r="O14" s="328">
        <f t="shared" si="4"/>
        <v>1.788685559124259</v>
      </c>
      <c r="P14" s="328"/>
      <c r="Q14" s="328">
        <f t="shared" si="5"/>
        <v>3.8302884165129836</v>
      </c>
      <c r="R14" s="328">
        <f t="shared" si="6"/>
        <v>1.475603352256849</v>
      </c>
      <c r="S14" s="327"/>
      <c r="T14" s="328">
        <f t="shared" si="7"/>
        <v>5.7183112424827431</v>
      </c>
      <c r="U14" s="328">
        <f t="shared" si="8"/>
        <v>1.6146223484346356</v>
      </c>
    </row>
    <row r="15" spans="1:21" x14ac:dyDescent="0.2">
      <c r="A15" s="329" t="str">
        <f>name!D10</f>
        <v>31 Science, engineering and technology associate professionals</v>
      </c>
      <c r="B15" s="330">
        <v>2.9524256384857592</v>
      </c>
      <c r="C15" s="330">
        <v>7.9553631598055752</v>
      </c>
      <c r="D15" s="330">
        <f t="shared" si="0"/>
        <v>10.907788798291335</v>
      </c>
      <c r="E15" s="331"/>
      <c r="F15" s="330">
        <v>4.258213189055156</v>
      </c>
      <c r="G15" s="330">
        <v>10.409832911992043</v>
      </c>
      <c r="H15" s="330">
        <f t="shared" si="1"/>
        <v>14.668046101047199</v>
      </c>
      <c r="I15" s="331"/>
      <c r="J15" s="330">
        <v>5.2823411620449603</v>
      </c>
      <c r="K15" s="330">
        <v>8.7916456497406692</v>
      </c>
      <c r="L15" s="330">
        <f t="shared" si="2"/>
        <v>14.07398681178563</v>
      </c>
      <c r="M15" s="236"/>
      <c r="N15" s="328">
        <f t="shared" si="3"/>
        <v>7.5993596007480679</v>
      </c>
      <c r="O15" s="328">
        <f t="shared" si="4"/>
        <v>1.4471700172441482</v>
      </c>
      <c r="P15" s="328"/>
      <c r="Q15" s="328">
        <f t="shared" si="5"/>
        <v>5.5253374876369499</v>
      </c>
      <c r="R15" s="328">
        <f t="shared" si="6"/>
        <v>-1.1200068228630622</v>
      </c>
      <c r="S15" s="327"/>
      <c r="T15" s="328">
        <f t="shared" si="7"/>
        <v>6.1028645754737321</v>
      </c>
      <c r="U15" s="328">
        <f t="shared" si="8"/>
        <v>-0.2752418909425236</v>
      </c>
    </row>
    <row r="16" spans="1:21" x14ac:dyDescent="0.2">
      <c r="A16" s="329" t="str">
        <f>name!D11</f>
        <v>32 Health and social care associate professionals</v>
      </c>
      <c r="B16" s="330">
        <v>9.6759250248754309</v>
      </c>
      <c r="C16" s="330">
        <v>2.9963973733763654</v>
      </c>
      <c r="D16" s="330">
        <f t="shared" si="0"/>
        <v>12.672322398251797</v>
      </c>
      <c r="E16" s="331"/>
      <c r="F16" s="330">
        <v>10.794228599957183</v>
      </c>
      <c r="G16" s="330">
        <v>3.2170826723091301</v>
      </c>
      <c r="H16" s="330">
        <f t="shared" si="1"/>
        <v>14.011311272266314</v>
      </c>
      <c r="I16" s="331"/>
      <c r="J16" s="330">
        <v>13.350923540921835</v>
      </c>
      <c r="K16" s="330">
        <v>3.4755687788634102</v>
      </c>
      <c r="L16" s="330">
        <f t="shared" si="2"/>
        <v>16.826492319785245</v>
      </c>
      <c r="M16" s="236"/>
      <c r="N16" s="328">
        <f t="shared" si="3"/>
        <v>2.2115144871354797</v>
      </c>
      <c r="O16" s="328">
        <f t="shared" si="4"/>
        <v>1.427249040342371</v>
      </c>
      <c r="P16" s="328"/>
      <c r="Q16" s="328">
        <f t="shared" si="5"/>
        <v>1.4314333783661093</v>
      </c>
      <c r="R16" s="328">
        <f t="shared" si="6"/>
        <v>0.51655085734243489</v>
      </c>
      <c r="S16" s="327"/>
      <c r="T16" s="328">
        <f t="shared" si="7"/>
        <v>2.0292075645275354</v>
      </c>
      <c r="U16" s="328">
        <f t="shared" si="8"/>
        <v>1.2280771369246102</v>
      </c>
    </row>
    <row r="17" spans="1:21" x14ac:dyDescent="0.2">
      <c r="A17" s="329" t="str">
        <f>name!D12</f>
        <v>33 Protective service occupations</v>
      </c>
      <c r="B17" s="330">
        <v>1.4888733370942056</v>
      </c>
      <c r="C17" s="330">
        <v>4.7123749534606523</v>
      </c>
      <c r="D17" s="330">
        <f t="shared" si="0"/>
        <v>6.201248290554858</v>
      </c>
      <c r="E17" s="331"/>
      <c r="F17" s="330">
        <v>2.1446590307339091</v>
      </c>
      <c r="G17" s="330">
        <v>5.4582312873941072</v>
      </c>
      <c r="H17" s="330">
        <f t="shared" si="1"/>
        <v>7.6028903181280167</v>
      </c>
      <c r="I17" s="331"/>
      <c r="J17" s="330">
        <v>3.5673650730824935</v>
      </c>
      <c r="K17" s="330">
        <v>6.3616776135127378</v>
      </c>
      <c r="L17" s="330">
        <f t="shared" si="2"/>
        <v>9.9290426865952313</v>
      </c>
      <c r="M17" s="236"/>
      <c r="N17" s="328">
        <f t="shared" si="3"/>
        <v>7.5722123741436942</v>
      </c>
      <c r="O17" s="328">
        <f t="shared" si="4"/>
        <v>3.4505061872461829</v>
      </c>
      <c r="P17" s="328"/>
      <c r="Q17" s="328">
        <f t="shared" si="5"/>
        <v>2.982260162746031</v>
      </c>
      <c r="R17" s="328">
        <f t="shared" si="6"/>
        <v>1.0263466479320638</v>
      </c>
      <c r="S17" s="327"/>
      <c r="T17" s="328">
        <f t="shared" si="7"/>
        <v>4.1597481139047821</v>
      </c>
      <c r="U17" s="328">
        <f t="shared" si="8"/>
        <v>1.7954992859254393</v>
      </c>
    </row>
    <row r="18" spans="1:21" x14ac:dyDescent="0.2">
      <c r="A18" s="329" t="str">
        <f>name!D13</f>
        <v>34 Culture, media and sports occupations</v>
      </c>
      <c r="B18" s="330">
        <v>6.8243082121350014</v>
      </c>
      <c r="C18" s="330">
        <v>6.6843826795004562</v>
      </c>
      <c r="D18" s="330">
        <f t="shared" si="0"/>
        <v>13.508690891635457</v>
      </c>
      <c r="E18" s="331"/>
      <c r="F18" s="330">
        <v>8.7601995189368651</v>
      </c>
      <c r="G18" s="330">
        <v>6.55384861737575</v>
      </c>
      <c r="H18" s="330">
        <f t="shared" si="1"/>
        <v>15.314048136312614</v>
      </c>
      <c r="I18" s="331"/>
      <c r="J18" s="330">
        <v>10.523688945921036</v>
      </c>
      <c r="K18" s="330">
        <v>7.8713701139529846</v>
      </c>
      <c r="L18" s="330">
        <f t="shared" si="2"/>
        <v>18.395059059874022</v>
      </c>
      <c r="M18" s="236"/>
      <c r="N18" s="328">
        <f t="shared" si="3"/>
        <v>5.1213846919740069</v>
      </c>
      <c r="O18" s="328">
        <f t="shared" si="4"/>
        <v>1.2302401241849559</v>
      </c>
      <c r="P18" s="327"/>
      <c r="Q18" s="328">
        <f t="shared" si="5"/>
        <v>-0.39365135162631182</v>
      </c>
      <c r="R18" s="328">
        <f t="shared" si="6"/>
        <v>1.2286849899009411</v>
      </c>
      <c r="S18" s="327"/>
      <c r="T18" s="328">
        <f t="shared" si="7"/>
        <v>2.5404806280988401</v>
      </c>
      <c r="U18" s="328">
        <f t="shared" si="8"/>
        <v>1.2295746249242567</v>
      </c>
    </row>
    <row r="19" spans="1:21" x14ac:dyDescent="0.2">
      <c r="A19" s="329" t="str">
        <f>name!D14</f>
        <v>35 Business and public service associate professionals</v>
      </c>
      <c r="B19" s="330">
        <v>17.767127042449506</v>
      </c>
      <c r="C19" s="330">
        <v>21.701776241558129</v>
      </c>
      <c r="D19" s="330">
        <f t="shared" si="0"/>
        <v>39.468903284007638</v>
      </c>
      <c r="E19" s="331"/>
      <c r="F19" s="330">
        <v>21.518659339317256</v>
      </c>
      <c r="G19" s="330">
        <v>23.708884986077926</v>
      </c>
      <c r="H19" s="330">
        <f t="shared" si="1"/>
        <v>45.227544325395186</v>
      </c>
      <c r="I19" s="331"/>
      <c r="J19" s="330">
        <v>23.852257630977189</v>
      </c>
      <c r="K19" s="330">
        <v>22.101399425779043</v>
      </c>
      <c r="L19" s="330">
        <f t="shared" si="2"/>
        <v>45.953657056756228</v>
      </c>
      <c r="M19" s="236"/>
      <c r="N19" s="328">
        <f t="shared" si="3"/>
        <v>3.9057545550352346</v>
      </c>
      <c r="O19" s="328">
        <f t="shared" si="4"/>
        <v>0.68875063514579615</v>
      </c>
      <c r="P19" s="327"/>
      <c r="Q19" s="328">
        <f t="shared" si="5"/>
        <v>1.7848567379669333</v>
      </c>
      <c r="R19" s="328">
        <f t="shared" si="6"/>
        <v>-0.46696592707976547</v>
      </c>
      <c r="S19" s="327"/>
      <c r="T19" s="328">
        <f t="shared" si="7"/>
        <v>2.7613000142008071</v>
      </c>
      <c r="U19" s="328">
        <f t="shared" si="8"/>
        <v>0.10623735467591988</v>
      </c>
    </row>
    <row r="20" spans="1:21" x14ac:dyDescent="0.2">
      <c r="A20" s="329" t="str">
        <f>name!D15</f>
        <v>41 Administrative occupations</v>
      </c>
      <c r="B20" s="330">
        <v>43.435510327684497</v>
      </c>
      <c r="C20" s="330">
        <v>15.482646089997901</v>
      </c>
      <c r="D20" s="330">
        <f t="shared" si="0"/>
        <v>58.918156417682397</v>
      </c>
      <c r="E20" s="331"/>
      <c r="F20" s="330">
        <v>45.58802343508232</v>
      </c>
      <c r="G20" s="330">
        <v>17.238080688022595</v>
      </c>
      <c r="H20" s="330">
        <f t="shared" si="1"/>
        <v>62.826104123104912</v>
      </c>
      <c r="I20" s="331"/>
      <c r="J20" s="330">
        <v>36.920559633516767</v>
      </c>
      <c r="K20" s="330">
        <v>16.618620844703727</v>
      </c>
      <c r="L20" s="330">
        <f t="shared" si="2"/>
        <v>53.539180478220494</v>
      </c>
      <c r="M20" s="236"/>
      <c r="N20" s="328">
        <f t="shared" si="3"/>
        <v>0.97204842027307503</v>
      </c>
      <c r="O20" s="328">
        <f t="shared" si="4"/>
        <v>-1.3960073083064128</v>
      </c>
      <c r="P20" s="327"/>
      <c r="Q20" s="328">
        <f t="shared" si="5"/>
        <v>2.171258892565131</v>
      </c>
      <c r="R20" s="328">
        <f t="shared" si="6"/>
        <v>-0.24368344679034371</v>
      </c>
      <c r="S20" s="327"/>
      <c r="T20" s="328">
        <f t="shared" si="7"/>
        <v>1.2927113221074649</v>
      </c>
      <c r="U20" s="328">
        <f t="shared" si="8"/>
        <v>-1.0607138414375772</v>
      </c>
    </row>
    <row r="21" spans="1:21" x14ac:dyDescent="0.2">
      <c r="A21" s="329" t="str">
        <f>name!D16</f>
        <v>42 Secretarial and related occupations</v>
      </c>
      <c r="B21" s="330">
        <v>12.823191667522567</v>
      </c>
      <c r="C21" s="330">
        <v>1.4665687137968362</v>
      </c>
      <c r="D21" s="330">
        <f t="shared" si="0"/>
        <v>14.289760381319402</v>
      </c>
      <c r="E21" s="331"/>
      <c r="F21" s="330">
        <v>12.351313733857127</v>
      </c>
      <c r="G21" s="330">
        <v>1.0433678977695593</v>
      </c>
      <c r="H21" s="330">
        <f t="shared" si="1"/>
        <v>13.394681631626687</v>
      </c>
      <c r="I21" s="331"/>
      <c r="J21" s="330">
        <v>10.512192463790365</v>
      </c>
      <c r="K21" s="330">
        <v>1.8121918973210007</v>
      </c>
      <c r="L21" s="330">
        <f t="shared" si="2"/>
        <v>12.324384361111365</v>
      </c>
      <c r="M21" s="236"/>
      <c r="N21" s="328">
        <f t="shared" si="3"/>
        <v>-0.74705452993748533</v>
      </c>
      <c r="O21" s="328">
        <f t="shared" si="4"/>
        <v>-1.0690886018467682</v>
      </c>
      <c r="P21" s="327"/>
      <c r="Q21" s="328">
        <f t="shared" si="5"/>
        <v>-6.5827645412598779</v>
      </c>
      <c r="R21" s="328">
        <f t="shared" si="6"/>
        <v>3.7491261837165224</v>
      </c>
      <c r="S21" s="327"/>
      <c r="T21" s="328">
        <f t="shared" si="7"/>
        <v>-1.2853773166913496</v>
      </c>
      <c r="U21" s="328">
        <f t="shared" si="8"/>
        <v>-0.55364813318918848</v>
      </c>
    </row>
    <row r="22" spans="1:21" x14ac:dyDescent="0.2">
      <c r="A22" s="329" t="str">
        <f>name!D17</f>
        <v>51 Skilled agricultural and related trades</v>
      </c>
      <c r="B22" s="330">
        <v>0.70537124926913275</v>
      </c>
      <c r="C22" s="330">
        <v>5.7968342580876318</v>
      </c>
      <c r="D22" s="330">
        <f t="shared" si="0"/>
        <v>6.5022055073567646</v>
      </c>
      <c r="E22" s="331"/>
      <c r="F22" s="330">
        <v>1.0025055618201313</v>
      </c>
      <c r="G22" s="330">
        <v>6.3809096806154892</v>
      </c>
      <c r="H22" s="330">
        <f t="shared" si="1"/>
        <v>7.3834152424356203</v>
      </c>
      <c r="I22" s="331"/>
      <c r="J22" s="330">
        <v>1.4376372357073151</v>
      </c>
      <c r="K22" s="330">
        <v>7.0799715419685443</v>
      </c>
      <c r="L22" s="330">
        <f t="shared" si="2"/>
        <v>8.5176087776758589</v>
      </c>
      <c r="M22" s="236"/>
      <c r="N22" s="328">
        <f t="shared" si="3"/>
        <v>7.2837158846153383</v>
      </c>
      <c r="O22" s="328">
        <f t="shared" si="4"/>
        <v>2.4324361039857356</v>
      </c>
      <c r="P22" s="327"/>
      <c r="Q22" s="328">
        <f t="shared" si="5"/>
        <v>1.9385244245635924</v>
      </c>
      <c r="R22" s="328">
        <f t="shared" si="6"/>
        <v>0.69546868113035121</v>
      </c>
      <c r="S22" s="327"/>
      <c r="T22" s="328">
        <f t="shared" si="7"/>
        <v>2.5744791597492878</v>
      </c>
      <c r="U22" s="328">
        <f t="shared" si="8"/>
        <v>0.95721453812285251</v>
      </c>
    </row>
    <row r="23" spans="1:21" x14ac:dyDescent="0.2">
      <c r="A23" s="329" t="str">
        <f>name!D18</f>
        <v>52 Skilled metal, electrical and electronic trades</v>
      </c>
      <c r="B23" s="330">
        <v>0.44536931489976944</v>
      </c>
      <c r="C23" s="330">
        <v>24.719853222023794</v>
      </c>
      <c r="D23" s="330">
        <f t="shared" si="0"/>
        <v>25.165222536923562</v>
      </c>
      <c r="E23" s="331"/>
      <c r="F23" s="330">
        <v>0.61694307316828556</v>
      </c>
      <c r="G23" s="330">
        <v>22.036646331324988</v>
      </c>
      <c r="H23" s="330">
        <f t="shared" si="1"/>
        <v>22.653589404493275</v>
      </c>
      <c r="I23" s="331"/>
      <c r="J23" s="330">
        <v>2.0253241464102243</v>
      </c>
      <c r="K23" s="330">
        <v>20.028036715568501</v>
      </c>
      <c r="L23" s="330">
        <f t="shared" si="2"/>
        <v>22.053360861978724</v>
      </c>
      <c r="M23" s="236"/>
      <c r="N23" s="328">
        <f t="shared" si="3"/>
        <v>6.7345344553921827</v>
      </c>
      <c r="O23" s="328">
        <f t="shared" si="4"/>
        <v>8.2471896490729613</v>
      </c>
      <c r="P23" s="327"/>
      <c r="Q23" s="328">
        <f t="shared" si="5"/>
        <v>-2.2717948317834469</v>
      </c>
      <c r="R23" s="328">
        <f t="shared" si="6"/>
        <v>-0.63513233478613706</v>
      </c>
      <c r="S23" s="327"/>
      <c r="T23" s="328">
        <f t="shared" si="7"/>
        <v>-2.0809368001363238</v>
      </c>
      <c r="U23" s="328">
        <f t="shared" si="8"/>
        <v>-0.17886186221701683</v>
      </c>
    </row>
    <row r="24" spans="1:21" x14ac:dyDescent="0.2">
      <c r="A24" s="329" t="str">
        <f>name!D19</f>
        <v>53 Skilled construction and building trades</v>
      </c>
      <c r="B24" s="330">
        <v>0.32492391196318771</v>
      </c>
      <c r="C24" s="330">
        <v>22.504141758114297</v>
      </c>
      <c r="D24" s="330">
        <f t="shared" si="0"/>
        <v>22.829065670077483</v>
      </c>
      <c r="E24" s="331"/>
      <c r="F24" s="330">
        <v>0.49576515284035488</v>
      </c>
      <c r="G24" s="330">
        <v>19.814452028961362</v>
      </c>
      <c r="H24" s="330">
        <f t="shared" si="1"/>
        <v>20.310217181801718</v>
      </c>
      <c r="I24" s="331"/>
      <c r="J24" s="330">
        <v>0.68022866835072104</v>
      </c>
      <c r="K24" s="330">
        <v>22.104320786570188</v>
      </c>
      <c r="L24" s="330">
        <f t="shared" si="2"/>
        <v>22.78454945492091</v>
      </c>
      <c r="M24" s="236"/>
      <c r="N24" s="328">
        <f t="shared" si="3"/>
        <v>8.8175302316344961</v>
      </c>
      <c r="O24" s="328">
        <f t="shared" si="4"/>
        <v>2.1312378379387376</v>
      </c>
      <c r="P24" s="327"/>
      <c r="Q24" s="328">
        <f t="shared" si="5"/>
        <v>-2.5136248402743422</v>
      </c>
      <c r="R24" s="328">
        <f t="shared" si="6"/>
        <v>0.73174109089608752</v>
      </c>
      <c r="S24" s="327"/>
      <c r="T24" s="328">
        <f t="shared" si="7"/>
        <v>-2.3110850109452907</v>
      </c>
      <c r="U24" s="328">
        <f t="shared" si="8"/>
        <v>0.76933483501462341</v>
      </c>
    </row>
    <row r="25" spans="1:21" x14ac:dyDescent="0.2">
      <c r="A25" s="329" t="str">
        <f>name!D20</f>
        <v>54 Textiles, printing and other skilled trades</v>
      </c>
      <c r="B25" s="330">
        <v>4.8589124677010824</v>
      </c>
      <c r="C25" s="330">
        <v>7.1190276763905489</v>
      </c>
      <c r="D25" s="330">
        <f t="shared" si="0"/>
        <v>11.977940144091631</v>
      </c>
      <c r="E25" s="331"/>
      <c r="F25" s="330">
        <v>5.2653932179072589</v>
      </c>
      <c r="G25" s="330">
        <v>6.1412041118822751</v>
      </c>
      <c r="H25" s="330">
        <f t="shared" si="1"/>
        <v>11.406597329789534</v>
      </c>
      <c r="I25" s="331"/>
      <c r="J25" s="330">
        <v>5.5267097000805787</v>
      </c>
      <c r="K25" s="330">
        <v>5.7918636303765085</v>
      </c>
      <c r="L25" s="330">
        <f t="shared" si="2"/>
        <v>11.318573330457088</v>
      </c>
      <c r="M25" s="236"/>
      <c r="N25" s="328">
        <f t="shared" si="3"/>
        <v>1.6198025805477911</v>
      </c>
      <c r="O25" s="328">
        <f t="shared" si="4"/>
        <v>0.32343405253956181</v>
      </c>
      <c r="P25" s="327"/>
      <c r="Q25" s="328">
        <f t="shared" si="5"/>
        <v>-2.9117730104060491</v>
      </c>
      <c r="R25" s="328">
        <f t="shared" si="6"/>
        <v>-0.38968356885459299</v>
      </c>
      <c r="S25" s="327"/>
      <c r="T25" s="328">
        <f t="shared" si="7"/>
        <v>-0.97273275954410376</v>
      </c>
      <c r="U25" s="328">
        <f t="shared" si="8"/>
        <v>-5.163244716784865E-2</v>
      </c>
    </row>
    <row r="26" spans="1:21" x14ac:dyDescent="0.2">
      <c r="A26" s="329" t="str">
        <f>name!D21</f>
        <v>61 Caring personal service occupations</v>
      </c>
      <c r="B26" s="330">
        <v>47.064580294842095</v>
      </c>
      <c r="C26" s="330">
        <v>5.3488767184860633</v>
      </c>
      <c r="D26" s="330">
        <f t="shared" si="0"/>
        <v>52.413457013328156</v>
      </c>
      <c r="E26" s="331"/>
      <c r="F26" s="330">
        <v>45.412102414109711</v>
      </c>
      <c r="G26" s="330">
        <v>5.1664887197885108</v>
      </c>
      <c r="H26" s="330">
        <f t="shared" si="1"/>
        <v>50.578591133898222</v>
      </c>
      <c r="I26" s="331"/>
      <c r="J26" s="330">
        <v>54.404788638724817</v>
      </c>
      <c r="K26" s="330">
        <v>7.932814804921982</v>
      </c>
      <c r="L26" s="330">
        <f t="shared" si="2"/>
        <v>62.337603443646799</v>
      </c>
      <c r="M26" s="236"/>
      <c r="N26" s="328">
        <f t="shared" si="3"/>
        <v>-0.71229238425885022</v>
      </c>
      <c r="O26" s="328">
        <f t="shared" si="4"/>
        <v>1.2117734220360887</v>
      </c>
      <c r="P26" s="327"/>
      <c r="Q26" s="328">
        <f t="shared" si="5"/>
        <v>-0.69146403719133609</v>
      </c>
      <c r="R26" s="328">
        <f t="shared" si="6"/>
        <v>2.9000190916403046</v>
      </c>
      <c r="S26" s="327"/>
      <c r="T26" s="328">
        <f t="shared" si="7"/>
        <v>-0.71016601738624896</v>
      </c>
      <c r="U26" s="328">
        <f t="shared" si="8"/>
        <v>1.4033318296286179</v>
      </c>
    </row>
    <row r="27" spans="1:21" x14ac:dyDescent="0.2">
      <c r="A27" s="329" t="str">
        <f>name!D22</f>
        <v>62 Leisure, travel and related personal service occupations</v>
      </c>
      <c r="B27" s="330">
        <v>9.7496609264471239</v>
      </c>
      <c r="C27" s="330">
        <v>3.7992672588219052</v>
      </c>
      <c r="D27" s="330">
        <f t="shared" si="0"/>
        <v>13.548928185269029</v>
      </c>
      <c r="E27" s="331"/>
      <c r="F27" s="330">
        <v>9.1480843270426586</v>
      </c>
      <c r="G27" s="330">
        <v>4.398803023494029</v>
      </c>
      <c r="H27" s="330">
        <f t="shared" si="1"/>
        <v>13.546887350536688</v>
      </c>
      <c r="I27" s="331"/>
      <c r="J27" s="330">
        <v>10.906487840882317</v>
      </c>
      <c r="K27" s="330">
        <v>5.3642461563826762</v>
      </c>
      <c r="L27" s="330">
        <f t="shared" si="2"/>
        <v>16.270733997264994</v>
      </c>
      <c r="M27" s="236"/>
      <c r="N27" s="328">
        <f t="shared" si="3"/>
        <v>-1.2656822768936205</v>
      </c>
      <c r="O27" s="328">
        <f t="shared" si="4"/>
        <v>1.1789847621826111</v>
      </c>
      <c r="P27" s="327"/>
      <c r="Q27" s="328">
        <f t="shared" si="5"/>
        <v>2.9738460813070411</v>
      </c>
      <c r="R27" s="328">
        <f t="shared" si="6"/>
        <v>1.3316106121892268</v>
      </c>
      <c r="S27" s="327"/>
      <c r="T27" s="328">
        <f t="shared" si="7"/>
        <v>-3.0127220064790627E-3</v>
      </c>
      <c r="U27" s="328">
        <f t="shared" si="8"/>
        <v>1.2288978428028674</v>
      </c>
    </row>
    <row r="28" spans="1:21" x14ac:dyDescent="0.2">
      <c r="A28" s="329" t="str">
        <f>name!D23</f>
        <v>63 Community and civil enforcement occupations</v>
      </c>
      <c r="B28" s="330">
        <v>0.14952012062557629</v>
      </c>
      <c r="C28" s="330">
        <v>0.48278932206713204</v>
      </c>
      <c r="D28" s="330">
        <f t="shared" si="0"/>
        <v>0.63230944269270828</v>
      </c>
      <c r="E28" s="331"/>
      <c r="F28" s="330">
        <v>0.17434579254707294</v>
      </c>
      <c r="G28" s="330">
        <v>0.55014862853919144</v>
      </c>
      <c r="H28" s="330">
        <f t="shared" si="1"/>
        <v>0.72449442108626438</v>
      </c>
      <c r="I28" s="331"/>
      <c r="J28" s="330">
        <v>0.22349708626181702</v>
      </c>
      <c r="K28" s="330">
        <v>0.39093262347655905</v>
      </c>
      <c r="L28" s="330">
        <f>SUM(J28:K28)</f>
        <v>0.61442970973837607</v>
      </c>
      <c r="M28" s="236"/>
      <c r="N28" s="328">
        <f t="shared" si="3"/>
        <v>3.1198722858570171</v>
      </c>
      <c r="O28" s="328">
        <f t="shared" si="4"/>
        <v>1.6695012218661542</v>
      </c>
      <c r="P28" s="327"/>
      <c r="Q28" s="328">
        <f t="shared" si="5"/>
        <v>2.646578029264357</v>
      </c>
      <c r="R28" s="328">
        <f t="shared" si="6"/>
        <v>-2.2519448272023679</v>
      </c>
      <c r="S28" s="327"/>
      <c r="T28" s="328">
        <f t="shared" si="7"/>
        <v>2.7592854354518082</v>
      </c>
      <c r="U28" s="328">
        <f t="shared" si="8"/>
        <v>-1.0925183580703379</v>
      </c>
    </row>
    <row r="29" spans="1:21" x14ac:dyDescent="0.2">
      <c r="A29" s="329" t="str">
        <f>name!D24</f>
        <v>71 Sales occupations</v>
      </c>
      <c r="B29" s="330">
        <v>28.772690338848552</v>
      </c>
      <c r="C29" s="330">
        <v>17.31914778263004</v>
      </c>
      <c r="D29" s="330">
        <f t="shared" si="0"/>
        <v>46.091838121478588</v>
      </c>
      <c r="E29" s="331"/>
      <c r="F29" s="330">
        <v>26.837204775469303</v>
      </c>
      <c r="G29" s="330">
        <v>16.971358617811671</v>
      </c>
      <c r="H29" s="330">
        <f t="shared" si="1"/>
        <v>43.808563393280977</v>
      </c>
      <c r="I29" s="331"/>
      <c r="J29" s="330">
        <v>23.102468843936027</v>
      </c>
      <c r="K29" s="330">
        <v>15.974891851722848</v>
      </c>
      <c r="L29" s="330">
        <f t="shared" si="2"/>
        <v>39.077360695658875</v>
      </c>
      <c r="M29" s="236"/>
      <c r="N29" s="328">
        <f t="shared" si="3"/>
        <v>-1.3830965500837511</v>
      </c>
      <c r="O29" s="328">
        <f t="shared" si="4"/>
        <v>-0.99402442199079122</v>
      </c>
      <c r="P29" s="327"/>
      <c r="Q29" s="328">
        <f t="shared" si="5"/>
        <v>-0.4048893372387119</v>
      </c>
      <c r="R29" s="328">
        <f t="shared" si="6"/>
        <v>-0.4025801687221997</v>
      </c>
      <c r="S29" s="327"/>
      <c r="T29" s="328">
        <f t="shared" si="7"/>
        <v>-1.01098637608803</v>
      </c>
      <c r="U29" s="328">
        <f t="shared" si="8"/>
        <v>-0.7590116514038181</v>
      </c>
    </row>
    <row r="30" spans="1:21" x14ac:dyDescent="0.2">
      <c r="A30" s="329" t="str">
        <f>name!D25</f>
        <v>72 Customer service occupations</v>
      </c>
      <c r="B30" s="330">
        <v>6.3174236729175064</v>
      </c>
      <c r="C30" s="330">
        <v>3.9170544116770505</v>
      </c>
      <c r="D30" s="330">
        <f t="shared" si="0"/>
        <v>10.234478084594556</v>
      </c>
      <c r="E30" s="331"/>
      <c r="F30" s="330">
        <v>7.4795135773337327</v>
      </c>
      <c r="G30" s="330">
        <v>4.2563029807281332</v>
      </c>
      <c r="H30" s="330">
        <f t="shared" si="1"/>
        <v>11.735816558061867</v>
      </c>
      <c r="I30" s="331"/>
      <c r="J30" s="330">
        <v>10.284924371717819</v>
      </c>
      <c r="K30" s="330">
        <v>6.8932927427756168</v>
      </c>
      <c r="L30" s="330">
        <f t="shared" si="2"/>
        <v>17.178217114493435</v>
      </c>
      <c r="M30" s="236"/>
      <c r="N30" s="328">
        <f t="shared" si="3"/>
        <v>3.4347979132601347</v>
      </c>
      <c r="O30" s="328">
        <f t="shared" si="4"/>
        <v>2.1461141556673224</v>
      </c>
      <c r="P30" s="327"/>
      <c r="Q30" s="328">
        <f t="shared" si="5"/>
        <v>1.6750948386679898</v>
      </c>
      <c r="R30" s="328">
        <f t="shared" si="6"/>
        <v>3.2665367854467275</v>
      </c>
      <c r="S30" s="327"/>
      <c r="T30" s="328">
        <f t="shared" si="7"/>
        <v>2.7754820451279416</v>
      </c>
      <c r="U30" s="328">
        <f t="shared" si="8"/>
        <v>2.5725104614418237</v>
      </c>
    </row>
    <row r="31" spans="1:21" x14ac:dyDescent="0.2">
      <c r="A31" s="329" t="str">
        <f>name!D26</f>
        <v>81 Process, plant and machine operatives</v>
      </c>
      <c r="B31" s="330">
        <v>2.9432148266914115</v>
      </c>
      <c r="C31" s="330">
        <v>11.429364842541887</v>
      </c>
      <c r="D31" s="330">
        <f t="shared" si="0"/>
        <v>14.372579669233298</v>
      </c>
      <c r="E31" s="331"/>
      <c r="F31" s="330">
        <v>2.7626372469253355</v>
      </c>
      <c r="G31" s="330">
        <v>9.8260021549799763</v>
      </c>
      <c r="H31" s="330">
        <f t="shared" si="1"/>
        <v>12.588639401905311</v>
      </c>
      <c r="I31" s="331"/>
      <c r="J31" s="330">
        <v>4.0529088145045806</v>
      </c>
      <c r="K31" s="330">
        <v>11.42973116732038</v>
      </c>
      <c r="L31" s="330">
        <f t="shared" si="2"/>
        <v>15.48263998182496</v>
      </c>
      <c r="M31" s="236"/>
      <c r="N31" s="328">
        <f t="shared" si="3"/>
        <v>-1.258350018368648</v>
      </c>
      <c r="O31" s="328">
        <f t="shared" si="4"/>
        <v>2.5879137488782344</v>
      </c>
      <c r="P31" s="327"/>
      <c r="Q31" s="328">
        <f t="shared" si="5"/>
        <v>-2.9778371675487691</v>
      </c>
      <c r="R31" s="328">
        <f t="shared" si="6"/>
        <v>1.0130018379328032</v>
      </c>
      <c r="S31" s="327"/>
      <c r="T31" s="328">
        <f t="shared" si="7"/>
        <v>-2.615729852448434</v>
      </c>
      <c r="U31" s="328">
        <f t="shared" si="8"/>
        <v>1.3890564553002305</v>
      </c>
    </row>
    <row r="32" spans="1:21" x14ac:dyDescent="0.2">
      <c r="A32" s="329" t="str">
        <f>name!D27</f>
        <v>82 Transport and mobile machine drivers and operatives</v>
      </c>
      <c r="B32" s="330">
        <v>1.5447049337476331</v>
      </c>
      <c r="C32" s="330">
        <v>18.832507742119997</v>
      </c>
      <c r="D32" s="330">
        <f t="shared" si="0"/>
        <v>20.377212675867629</v>
      </c>
      <c r="E32" s="331"/>
      <c r="F32" s="330">
        <v>1.6148763810672033</v>
      </c>
      <c r="G32" s="330">
        <v>18.462035465199527</v>
      </c>
      <c r="H32" s="330">
        <f t="shared" si="1"/>
        <v>20.076911846266732</v>
      </c>
      <c r="I32" s="331"/>
      <c r="J32" s="330">
        <v>2.6488539241482849</v>
      </c>
      <c r="K32" s="330">
        <v>19.628557925658615</v>
      </c>
      <c r="L32" s="330">
        <f t="shared" si="2"/>
        <v>22.277411849806899</v>
      </c>
      <c r="M32" s="236"/>
      <c r="N32" s="328">
        <f t="shared" si="3"/>
        <v>0.89246894240662122</v>
      </c>
      <c r="O32" s="328">
        <f t="shared" si="4"/>
        <v>3.3541489201200925</v>
      </c>
      <c r="P32" s="327"/>
      <c r="Q32" s="328">
        <f t="shared" si="5"/>
        <v>-0.39657207323745558</v>
      </c>
      <c r="R32" s="328">
        <f t="shared" si="6"/>
        <v>0.40929571141976595</v>
      </c>
      <c r="S32" s="327"/>
      <c r="T32" s="328">
        <f t="shared" si="7"/>
        <v>-0.29649479023157177</v>
      </c>
      <c r="U32" s="328">
        <f t="shared" si="8"/>
        <v>0.69576093512231374</v>
      </c>
    </row>
    <row r="33" spans="1:21" x14ac:dyDescent="0.2">
      <c r="A33" s="329" t="str">
        <f>name!D28</f>
        <v>91 Elementary trades and related occupations</v>
      </c>
      <c r="B33" s="330">
        <v>2.6072189699213073</v>
      </c>
      <c r="C33" s="330">
        <v>7.8460436063181609</v>
      </c>
      <c r="D33" s="330">
        <f t="shared" si="0"/>
        <v>10.453262576239467</v>
      </c>
      <c r="E33" s="331"/>
      <c r="F33" s="330">
        <v>2.041621378938451</v>
      </c>
      <c r="G33" s="330">
        <v>6.550796050399911</v>
      </c>
      <c r="H33" s="330">
        <f t="shared" si="1"/>
        <v>8.5924174293383615</v>
      </c>
      <c r="I33" s="331"/>
      <c r="J33" s="330">
        <v>1.913589692770193</v>
      </c>
      <c r="K33" s="330">
        <v>5.5099381319190428</v>
      </c>
      <c r="L33" s="330">
        <f t="shared" si="2"/>
        <v>7.423527824689236</v>
      </c>
      <c r="M33" s="236"/>
      <c r="N33" s="328">
        <f t="shared" si="3"/>
        <v>-4.7731234890902581</v>
      </c>
      <c r="O33" s="328">
        <f t="shared" si="4"/>
        <v>-0.4308251895556614</v>
      </c>
      <c r="P33" s="327"/>
      <c r="Q33" s="328">
        <f t="shared" si="5"/>
        <v>-3.5441278621592409</v>
      </c>
      <c r="R33" s="328">
        <f t="shared" si="6"/>
        <v>-1.1469266156228786</v>
      </c>
      <c r="S33" s="327"/>
      <c r="T33" s="328">
        <f t="shared" si="7"/>
        <v>-3.8448163771341304</v>
      </c>
      <c r="U33" s="328">
        <f t="shared" si="8"/>
        <v>-0.97010204040184345</v>
      </c>
    </row>
    <row r="34" spans="1:21" x14ac:dyDescent="0.2">
      <c r="A34" s="329" t="str">
        <f>name!D29</f>
        <v>92 Elementary administration and service occupations</v>
      </c>
      <c r="B34" s="330">
        <v>28.833546502310544</v>
      </c>
      <c r="C34" s="330">
        <v>31.526820690549883</v>
      </c>
      <c r="D34" s="330">
        <f t="shared" ref="D34" si="9">SUM(B34:C34)</f>
        <v>60.360367192860423</v>
      </c>
      <c r="E34" s="331"/>
      <c r="F34" s="330">
        <v>28.447436456801451</v>
      </c>
      <c r="G34" s="330">
        <v>28.915574450489412</v>
      </c>
      <c r="H34" s="330">
        <f t="shared" ref="H34" si="10">SUM(F34:G34)</f>
        <v>57.363010907290864</v>
      </c>
      <c r="I34" s="331"/>
      <c r="J34" s="330">
        <v>28.910461032209412</v>
      </c>
      <c r="K34" s="330">
        <v>30.084566453432085</v>
      </c>
      <c r="L34" s="330">
        <f t="shared" ref="L34" si="11">SUM(J34:K34)</f>
        <v>58.995027485641501</v>
      </c>
      <c r="M34" s="236"/>
      <c r="N34" s="328">
        <f t="shared" si="3"/>
        <v>-0.26926620328078243</v>
      </c>
      <c r="O34" s="328">
        <f t="shared" si="4"/>
        <v>0.10769430544090852</v>
      </c>
      <c r="P34" s="327"/>
      <c r="Q34" s="328">
        <f t="shared" si="5"/>
        <v>-1.7143012476674935</v>
      </c>
      <c r="R34" s="328">
        <f t="shared" si="6"/>
        <v>0.26456228040934171</v>
      </c>
      <c r="S34" s="327"/>
      <c r="T34" s="328">
        <f t="shared" si="7"/>
        <v>-1.0134898439200679</v>
      </c>
      <c r="U34" s="328">
        <f t="shared" si="8"/>
        <v>0.18719815822911823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313.33887256511866</v>
      </c>
      <c r="C36" s="333">
        <f t="shared" ref="C36:D36" si="12">SUM(C9:C34)</f>
        <v>338.7221274348812</v>
      </c>
      <c r="D36" s="333">
        <f t="shared" si="12"/>
        <v>652.06099999999992</v>
      </c>
      <c r="E36" s="333"/>
      <c r="F36" s="333">
        <f>SUM(F9:F34)</f>
        <v>345.97753513852899</v>
      </c>
      <c r="G36" s="333">
        <f t="shared" ref="G36:H36" si="13">SUM(G9:G34)</f>
        <v>352.94046486147084</v>
      </c>
      <c r="H36" s="333">
        <f t="shared" si="13"/>
        <v>698.91800000000012</v>
      </c>
      <c r="I36" s="333"/>
      <c r="J36" s="333">
        <f>SUM(J9:J34)</f>
        <v>387.67908761324924</v>
      </c>
      <c r="K36" s="333">
        <f t="shared" ref="K36:L36" si="14">SUM(K9:K34)</f>
        <v>384.17191238675076</v>
      </c>
      <c r="L36" s="333">
        <f t="shared" si="14"/>
        <v>771.85099999999977</v>
      </c>
      <c r="M36" s="258"/>
      <c r="N36" s="334">
        <f t="shared" si="3"/>
        <v>2.0015390750186546</v>
      </c>
      <c r="O36" s="334">
        <f>IF(F36&gt;0,(EXP(LN(J36/F36)/($J$6-$F$6))-1)*100,0)</f>
        <v>0.76157909328786744</v>
      </c>
      <c r="P36" s="335"/>
      <c r="Q36" s="334">
        <f t="shared" ref="Q36" si="15">IF(C36&gt;0,(EXP(LN(G36/C36)/($F$6-$B$6))-1)*100,0)</f>
        <v>0.82577687768123909</v>
      </c>
      <c r="R36" s="334">
        <f t="shared" ref="R36" si="16">IF(G36&gt;0,(EXP(LN(K36/G36)/($J$6-$F$6))-1)*100,0)</f>
        <v>0.56687236160570809</v>
      </c>
      <c r="S36" s="335"/>
      <c r="T36" s="334">
        <f t="shared" ref="T36" si="17">IF(D36&gt;0,(EXP(LN(H36/D36)/($F$6-$B$6))-1)*100,0)</f>
        <v>1.3975823127557074</v>
      </c>
      <c r="U36" s="334">
        <f t="shared" ref="U36" si="18">IF(H36&gt;0,(EXP(LN(L36/H36)/($J$6-$F$6))-1)*100,0)</f>
        <v>0.66391488381216668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 and North Somerset</v>
      </c>
      <c r="Q1" s="19" t="str">
        <f>CONCATENATE("Occupation Table 5.1  Males: Employment Change by Status (SOC 2020), ",B$5,"-",L$5,", ",Info!B5)</f>
        <v>Occupation Table 5.1  Males: Employment Change by Status (SOC 2020), 2015-2035, West of England and North Somerset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 and North Somerset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43.975847185004568</v>
      </c>
      <c r="C8" s="11">
        <v>6.5200952362717857</v>
      </c>
      <c r="D8" s="11">
        <v>14.907003991372724</v>
      </c>
      <c r="E8" s="11">
        <f>SUM(B8:D8)</f>
        <v>65.402946412649072</v>
      </c>
      <c r="F8" s="11"/>
      <c r="G8" s="11">
        <v>52.094534911738045</v>
      </c>
      <c r="H8" s="11">
        <v>10.413425240217842</v>
      </c>
      <c r="I8" s="11">
        <v>17.506553140767078</v>
      </c>
      <c r="J8" s="11">
        <f>SUM(G8:I8)</f>
        <v>80.014513292722967</v>
      </c>
      <c r="K8" s="11"/>
      <c r="L8" s="11">
        <v>59.057843047004624</v>
      </c>
      <c r="M8" s="11">
        <v>13.501400976256507</v>
      </c>
      <c r="N8" s="11">
        <v>20.274064134219717</v>
      </c>
      <c r="O8" s="11">
        <f>SUM(L8:N8)</f>
        <v>92.833308157480843</v>
      </c>
      <c r="Q8" s="10" t="str">
        <f>name!E4</f>
        <v>Managers, directors and senior officials</v>
      </c>
      <c r="R8" s="11">
        <v>32.861140852123611</v>
      </c>
      <c r="S8" s="11">
        <v>2.3153194900232452</v>
      </c>
      <c r="T8" s="11">
        <v>9.2484177824754887</v>
      </c>
      <c r="U8" s="11">
        <f>SUM(R8:T8)</f>
        <v>44.424878124622339</v>
      </c>
      <c r="V8" s="11"/>
      <c r="W8" s="11">
        <v>37.935128567414367</v>
      </c>
      <c r="X8" s="11">
        <v>3.7577407949337029</v>
      </c>
      <c r="Y8" s="11">
        <v>9.4453993057788956</v>
      </c>
      <c r="Z8" s="11">
        <f>SUM(W8:Y8)</f>
        <v>51.138268668126969</v>
      </c>
      <c r="AA8" s="11"/>
      <c r="AB8" s="11">
        <v>40.636871737203755</v>
      </c>
      <c r="AC8" s="11">
        <v>5.1924548123541063</v>
      </c>
      <c r="AD8" s="11">
        <v>11.725672159197449</v>
      </c>
      <c r="AE8" s="11">
        <f>SUM(AB8:AD8)</f>
        <v>57.554998708755313</v>
      </c>
      <c r="AG8" s="10" t="str">
        <f>name!E4</f>
        <v>Managers, directors and senior officials</v>
      </c>
      <c r="AH8" s="11">
        <v>11.114706332880949</v>
      </c>
      <c r="AI8" s="11">
        <v>4.20477574624854</v>
      </c>
      <c r="AJ8" s="11">
        <v>5.658586208897237</v>
      </c>
      <c r="AK8" s="11">
        <f>SUM(AH8:AJ8)</f>
        <v>20.978068288026726</v>
      </c>
      <c r="AL8" s="11"/>
      <c r="AM8" s="11">
        <v>14.159406344323667</v>
      </c>
      <c r="AN8" s="11">
        <v>6.6556844452841446</v>
      </c>
      <c r="AO8" s="11">
        <v>8.0611538349881862</v>
      </c>
      <c r="AP8" s="11">
        <f>SUM(AM8:AO8)</f>
        <v>28.876244624595998</v>
      </c>
      <c r="AQ8" s="11"/>
      <c r="AR8" s="11">
        <v>18.420971309800887</v>
      </c>
      <c r="AS8" s="11">
        <v>8.3089461639024034</v>
      </c>
      <c r="AT8" s="11">
        <v>8.5483919750222555</v>
      </c>
      <c r="AU8" s="11">
        <f>SUM(AR8:AT8)</f>
        <v>35.278309448725544</v>
      </c>
    </row>
    <row r="9" spans="1:47" x14ac:dyDescent="0.2">
      <c r="A9" t="str">
        <f>name!E5</f>
        <v>Professional occupations</v>
      </c>
      <c r="B9" s="11">
        <v>87.018608384510628</v>
      </c>
      <c r="C9" s="11">
        <v>28.341815028998258</v>
      </c>
      <c r="D9" s="11">
        <v>20.3718928920857</v>
      </c>
      <c r="E9" s="11">
        <f t="shared" ref="E9:E18" si="0">SUM(B9:D9)</f>
        <v>135.73231630559459</v>
      </c>
      <c r="F9" s="11"/>
      <c r="G9" s="11">
        <v>109.89557083025603</v>
      </c>
      <c r="H9" s="11">
        <v>35.400669159092899</v>
      </c>
      <c r="I9" s="11">
        <v>19.793469209861577</v>
      </c>
      <c r="J9" s="11">
        <f t="shared" ref="J9:J16" si="1">SUM(G9:I9)</f>
        <v>165.08970919921049</v>
      </c>
      <c r="K9" s="11"/>
      <c r="L9" s="11">
        <v>136.37555578252932</v>
      </c>
      <c r="M9" s="11">
        <v>46.785434328447352</v>
      </c>
      <c r="N9" s="11">
        <v>20.483854429616454</v>
      </c>
      <c r="O9" s="11">
        <f t="shared" ref="O9:O16" si="2">SUM(L9:N9)</f>
        <v>203.64484454059314</v>
      </c>
      <c r="Q9" s="10" t="str">
        <f>name!E5</f>
        <v>Professional occupations</v>
      </c>
      <c r="R9" s="11">
        <v>54.4737850814534</v>
      </c>
      <c r="S9" s="11">
        <v>5.1839262622820845</v>
      </c>
      <c r="T9" s="11">
        <v>12.998299465198993</v>
      </c>
      <c r="U9" s="11">
        <f t="shared" ref="U9:U16" si="3">SUM(R9:T9)</f>
        <v>72.656010808934482</v>
      </c>
      <c r="V9" s="11"/>
      <c r="W9" s="11">
        <v>66.936690666253241</v>
      </c>
      <c r="X9" s="11">
        <v>7.5837024897400678</v>
      </c>
      <c r="Y9" s="11">
        <v>10.181751732194792</v>
      </c>
      <c r="Z9" s="11">
        <f t="shared" ref="Z9:Z16" si="4">SUM(W9:Y9)</f>
        <v>84.702144888188101</v>
      </c>
      <c r="AA9" s="11"/>
      <c r="AB9" s="11">
        <v>80.91353189034912</v>
      </c>
      <c r="AC9" s="11">
        <v>10.868406554096142</v>
      </c>
      <c r="AD9" s="11">
        <v>9.5893363775830007</v>
      </c>
      <c r="AE9" s="11">
        <f t="shared" ref="AE9:AE16" si="5">SUM(AB9:AD9)</f>
        <v>101.37127482202825</v>
      </c>
      <c r="AG9" s="10" t="str">
        <f>name!E5</f>
        <v>Professional occupations</v>
      </c>
      <c r="AH9" s="11">
        <v>32.544823303057221</v>
      </c>
      <c r="AI9" s="11">
        <v>23.157888766716177</v>
      </c>
      <c r="AJ9" s="11">
        <v>7.373593426886706</v>
      </c>
      <c r="AK9" s="11">
        <f t="shared" ref="AK9:AK18" si="6">SUM(AH9:AJ9)</f>
        <v>63.076305496660105</v>
      </c>
      <c r="AL9" s="11"/>
      <c r="AM9" s="11">
        <v>42.958880164002778</v>
      </c>
      <c r="AN9" s="11">
        <v>27.816966669352819</v>
      </c>
      <c r="AO9" s="11">
        <v>9.6117174776667849</v>
      </c>
      <c r="AP9" s="11">
        <f t="shared" ref="AP9:AP18" si="7">SUM(AM9:AO9)</f>
        <v>80.387564311022388</v>
      </c>
      <c r="AQ9" s="11"/>
      <c r="AR9" s="11">
        <v>55.462023892180234</v>
      </c>
      <c r="AS9" s="11">
        <v>35.917027774351212</v>
      </c>
      <c r="AT9" s="11">
        <v>10.894518052033465</v>
      </c>
      <c r="AU9" s="11">
        <f t="shared" ref="AU9:AU18" si="8">SUM(AR9:AT9)</f>
        <v>102.2735697185649</v>
      </c>
    </row>
    <row r="10" spans="1:47" x14ac:dyDescent="0.2">
      <c r="A10" t="str">
        <f>name!E6</f>
        <v>Associate professional occupations</v>
      </c>
      <c r="B10" s="11">
        <v>50.623296289307106</v>
      </c>
      <c r="C10" s="11">
        <v>16.51917889669906</v>
      </c>
      <c r="D10" s="11">
        <v>15.616478476734938</v>
      </c>
      <c r="E10" s="11">
        <f t="shared" si="0"/>
        <v>82.758953662741106</v>
      </c>
      <c r="F10" s="11"/>
      <c r="G10" s="11">
        <v>61.4151877419229</v>
      </c>
      <c r="H10" s="11">
        <v>20.000121993709318</v>
      </c>
      <c r="I10" s="11">
        <v>15.408530417517053</v>
      </c>
      <c r="J10" s="11">
        <f t="shared" si="1"/>
        <v>96.823840153149277</v>
      </c>
      <c r="K10" s="11"/>
      <c r="L10" s="11">
        <v>64.399265904980652</v>
      </c>
      <c r="M10" s="11">
        <v>23.18146325943972</v>
      </c>
      <c r="N10" s="11">
        <v>17.597508770375999</v>
      </c>
      <c r="O10" s="11">
        <f t="shared" si="2"/>
        <v>105.17823793479637</v>
      </c>
      <c r="Q10" s="10" t="str">
        <f>name!E6</f>
        <v>Associate professional occupations</v>
      </c>
      <c r="R10" s="11">
        <v>32.459619714850774</v>
      </c>
      <c r="S10" s="11">
        <v>3.5248756155493184</v>
      </c>
      <c r="T10" s="11">
        <v>8.0657990773011239</v>
      </c>
      <c r="U10" s="11">
        <f t="shared" si="3"/>
        <v>44.050294407701216</v>
      </c>
      <c r="V10" s="11"/>
      <c r="W10" s="11">
        <v>37.80668997748235</v>
      </c>
      <c r="X10" s="11">
        <v>4.9859076676257823</v>
      </c>
      <c r="Y10" s="11">
        <v>6.5552828300407953</v>
      </c>
      <c r="Z10" s="11">
        <f t="shared" si="4"/>
        <v>49.347880475148926</v>
      </c>
      <c r="AA10" s="11"/>
      <c r="AB10" s="11">
        <v>36.444948344619185</v>
      </c>
      <c r="AC10" s="11">
        <v>4.8974466738306495</v>
      </c>
      <c r="AD10" s="11">
        <v>7.2592665633989988</v>
      </c>
      <c r="AE10" s="11">
        <f t="shared" si="5"/>
        <v>48.60166158184883</v>
      </c>
      <c r="AG10" s="10" t="str">
        <f>name!E6</f>
        <v>Associate professional occupations</v>
      </c>
      <c r="AH10" s="11">
        <v>18.163676574456328</v>
      </c>
      <c r="AI10" s="11">
        <v>12.994303281149744</v>
      </c>
      <c r="AJ10" s="11">
        <v>7.5506793994338244</v>
      </c>
      <c r="AK10" s="11">
        <f t="shared" si="6"/>
        <v>38.708659255039898</v>
      </c>
      <c r="AL10" s="11"/>
      <c r="AM10" s="11">
        <v>23.60849776444056</v>
      </c>
      <c r="AN10" s="11">
        <v>15.014214326083533</v>
      </c>
      <c r="AO10" s="11">
        <v>8.8532475874762575</v>
      </c>
      <c r="AP10" s="11">
        <f t="shared" si="7"/>
        <v>47.475959678000351</v>
      </c>
      <c r="AQ10" s="11"/>
      <c r="AR10" s="11">
        <v>27.954317560361456</v>
      </c>
      <c r="AS10" s="11">
        <v>18.28401658560907</v>
      </c>
      <c r="AT10" s="11">
        <v>10.338242206976995</v>
      </c>
      <c r="AU10" s="11">
        <f t="shared" si="8"/>
        <v>56.576576352947519</v>
      </c>
    </row>
    <row r="11" spans="1:47" x14ac:dyDescent="0.2">
      <c r="A11" t="str">
        <f>name!E7</f>
        <v>Administrative and secretarial occupations</v>
      </c>
      <c r="B11" s="11">
        <v>38.332087431349287</v>
      </c>
      <c r="C11" s="11">
        <v>30.613172458267595</v>
      </c>
      <c r="D11" s="11">
        <v>4.2626569093849627</v>
      </c>
      <c r="E11" s="11">
        <f t="shared" si="0"/>
        <v>73.207916799001836</v>
      </c>
      <c r="F11" s="11"/>
      <c r="G11" s="11">
        <v>40.308410998787878</v>
      </c>
      <c r="H11" s="11">
        <v>31.029119845984539</v>
      </c>
      <c r="I11" s="11">
        <v>4.8832549099592022</v>
      </c>
      <c r="J11" s="11">
        <f t="shared" si="1"/>
        <v>76.220785754731622</v>
      </c>
      <c r="K11" s="11"/>
      <c r="L11" s="11">
        <v>33.693149587407909</v>
      </c>
      <c r="M11" s="11">
        <v>26.407977732079665</v>
      </c>
      <c r="N11" s="11">
        <v>5.7624375198442266</v>
      </c>
      <c r="O11" s="11">
        <f t="shared" si="2"/>
        <v>65.863564839331801</v>
      </c>
      <c r="Q11" s="10" t="str">
        <f>name!E7</f>
        <v>Administrative and secretarial occupations</v>
      </c>
      <c r="R11" s="11">
        <v>12.707632743606608</v>
      </c>
      <c r="S11" s="11">
        <v>3.1867933350100142</v>
      </c>
      <c r="T11" s="11">
        <v>1.0547887251781098</v>
      </c>
      <c r="U11" s="11">
        <f t="shared" si="3"/>
        <v>16.949214803794732</v>
      </c>
      <c r="V11" s="11"/>
      <c r="W11" s="11">
        <v>14.083539395467561</v>
      </c>
      <c r="X11" s="11">
        <v>3.4276202645832585</v>
      </c>
      <c r="Y11" s="11">
        <v>0.77028892574133878</v>
      </c>
      <c r="Z11" s="11">
        <f t="shared" si="4"/>
        <v>18.281448585792159</v>
      </c>
      <c r="AA11" s="11"/>
      <c r="AB11" s="11">
        <v>14.424913222097956</v>
      </c>
      <c r="AC11" s="11">
        <v>2.910741129777485</v>
      </c>
      <c r="AD11" s="11">
        <v>1.0951583901492798</v>
      </c>
      <c r="AE11" s="11">
        <f t="shared" si="5"/>
        <v>18.43081274202472</v>
      </c>
      <c r="AG11" s="10" t="str">
        <f>name!E7</f>
        <v>Administrative and secretarial occupations</v>
      </c>
      <c r="AH11" s="11">
        <v>25.624454687742674</v>
      </c>
      <c r="AI11" s="11">
        <v>27.426379123257579</v>
      </c>
      <c r="AJ11" s="11">
        <v>3.2078681842068533</v>
      </c>
      <c r="AK11" s="11">
        <f t="shared" si="6"/>
        <v>56.258701995207105</v>
      </c>
      <c r="AL11" s="11"/>
      <c r="AM11" s="11">
        <v>26.224871603320327</v>
      </c>
      <c r="AN11" s="11">
        <v>27.601499581401278</v>
      </c>
      <c r="AO11" s="11">
        <v>4.1129659842178636</v>
      </c>
      <c r="AP11" s="11">
        <f t="shared" si="7"/>
        <v>57.939337168939474</v>
      </c>
      <c r="AQ11" s="11"/>
      <c r="AR11" s="11">
        <v>19.268236365309981</v>
      </c>
      <c r="AS11" s="11">
        <v>23.497236602302188</v>
      </c>
      <c r="AT11" s="11">
        <v>4.667279129694947</v>
      </c>
      <c r="AU11" s="11">
        <f t="shared" si="8"/>
        <v>47.432752097307116</v>
      </c>
    </row>
    <row r="12" spans="1:47" x14ac:dyDescent="0.2">
      <c r="A12" t="str">
        <f>name!E8</f>
        <v>Skilled trades occupations</v>
      </c>
      <c r="B12" s="11">
        <v>36.758720058722645</v>
      </c>
      <c r="C12" s="11">
        <v>5.8135845990752246</v>
      </c>
      <c r="D12" s="11">
        <v>23.902129200651569</v>
      </c>
      <c r="E12" s="11">
        <f t="shared" si="0"/>
        <v>66.474433858449444</v>
      </c>
      <c r="F12" s="11"/>
      <c r="G12" s="11">
        <v>32.798598862978828</v>
      </c>
      <c r="H12" s="11">
        <v>5.4377999580449501</v>
      </c>
      <c r="I12" s="11">
        <v>23.517420337496347</v>
      </c>
      <c r="J12" s="11">
        <f t="shared" si="1"/>
        <v>61.753819158520123</v>
      </c>
      <c r="K12" s="11"/>
      <c r="L12" s="11">
        <v>30.283401012017208</v>
      </c>
      <c r="M12" s="11">
        <v>6.7053442614640693</v>
      </c>
      <c r="N12" s="11">
        <v>27.685347151551298</v>
      </c>
      <c r="O12" s="11">
        <f t="shared" si="2"/>
        <v>64.674092425032569</v>
      </c>
      <c r="Q12" s="10" t="str">
        <f>name!E8</f>
        <v>Skilled trades occupations</v>
      </c>
      <c r="R12" s="11">
        <v>34.126764786100118</v>
      </c>
      <c r="S12" s="11">
        <v>3.8453315465585094</v>
      </c>
      <c r="T12" s="11">
        <v>22.167760581957634</v>
      </c>
      <c r="U12" s="11">
        <f t="shared" si="3"/>
        <v>60.13985691461626</v>
      </c>
      <c r="V12" s="11"/>
      <c r="W12" s="11">
        <v>29.994341044076364</v>
      </c>
      <c r="X12" s="11">
        <v>3.4557344072182294</v>
      </c>
      <c r="Y12" s="11">
        <v>20.923136701489486</v>
      </c>
      <c r="Z12" s="11">
        <f t="shared" si="4"/>
        <v>54.373212152784077</v>
      </c>
      <c r="AA12" s="11"/>
      <c r="AB12" s="11">
        <v>26.222397651755166</v>
      </c>
      <c r="AC12" s="11">
        <v>4.2851278316892891</v>
      </c>
      <c r="AD12" s="11">
        <v>24.496667191039261</v>
      </c>
      <c r="AE12" s="11">
        <f t="shared" si="5"/>
        <v>55.004192674483718</v>
      </c>
      <c r="AG12" s="10" t="str">
        <f>name!E8</f>
        <v>Skilled trades occupations</v>
      </c>
      <c r="AH12" s="11">
        <v>2.6319552726225153</v>
      </c>
      <c r="AI12" s="11">
        <v>1.9682530525167168</v>
      </c>
      <c r="AJ12" s="11">
        <v>1.7343686186939435</v>
      </c>
      <c r="AK12" s="11">
        <f t="shared" si="6"/>
        <v>6.3345769438331754</v>
      </c>
      <c r="AL12" s="11"/>
      <c r="AM12" s="11">
        <v>2.8042578189024443</v>
      </c>
      <c r="AN12" s="11">
        <v>1.982065550826722</v>
      </c>
      <c r="AO12" s="11">
        <v>2.5942836360068657</v>
      </c>
      <c r="AP12" s="11">
        <f t="shared" si="7"/>
        <v>7.3806070057360316</v>
      </c>
      <c r="AQ12" s="11"/>
      <c r="AR12" s="11">
        <v>4.0610033602620383</v>
      </c>
      <c r="AS12" s="11">
        <v>2.4202164297747806</v>
      </c>
      <c r="AT12" s="11">
        <v>3.1886799605120251</v>
      </c>
      <c r="AU12" s="11">
        <f t="shared" si="8"/>
        <v>9.6698997505488435</v>
      </c>
    </row>
    <row r="13" spans="1:47" x14ac:dyDescent="0.2">
      <c r="A13" t="str">
        <f>name!E9</f>
        <v>Caring, leisure and other service occupations</v>
      </c>
      <c r="B13" s="11">
        <v>26.479130102155914</v>
      </c>
      <c r="C13" s="11">
        <v>32.470028935180885</v>
      </c>
      <c r="D13" s="11">
        <v>7.6455356039530704</v>
      </c>
      <c r="E13" s="11">
        <f t="shared" si="0"/>
        <v>66.594694641289863</v>
      </c>
      <c r="F13" s="11"/>
      <c r="G13" s="11">
        <v>26.04452305212865</v>
      </c>
      <c r="H13" s="11">
        <v>30.609683972839004</v>
      </c>
      <c r="I13" s="11">
        <v>8.195765880553525</v>
      </c>
      <c r="J13" s="11">
        <f t="shared" si="1"/>
        <v>64.849972905521184</v>
      </c>
      <c r="K13" s="11"/>
      <c r="L13" s="11">
        <v>33.151691684705291</v>
      </c>
      <c r="M13" s="11">
        <v>35.176587438940892</v>
      </c>
      <c r="N13" s="11">
        <v>10.894488027004051</v>
      </c>
      <c r="O13" s="11">
        <f t="shared" si="2"/>
        <v>79.222767150650242</v>
      </c>
      <c r="Q13" s="10" t="str">
        <f>name!E9</f>
        <v>Caring, leisure and other service occupations</v>
      </c>
      <c r="R13" s="11">
        <v>5.5417761698835335</v>
      </c>
      <c r="S13" s="11">
        <v>2.8024430295667266</v>
      </c>
      <c r="T13" s="11">
        <v>1.2867140999248405</v>
      </c>
      <c r="U13" s="11">
        <f t="shared" si="3"/>
        <v>9.6309332993750996</v>
      </c>
      <c r="V13" s="11"/>
      <c r="W13" s="11">
        <v>5.6320046612815906</v>
      </c>
      <c r="X13" s="11">
        <v>3.1047316843290225</v>
      </c>
      <c r="Y13" s="11">
        <v>1.3787040262111203</v>
      </c>
      <c r="Z13" s="11">
        <f t="shared" si="4"/>
        <v>10.115440371821734</v>
      </c>
      <c r="AA13" s="11"/>
      <c r="AB13" s="11">
        <v>7.3876215268522882</v>
      </c>
      <c r="AC13" s="11">
        <v>4.060313516576465</v>
      </c>
      <c r="AD13" s="11">
        <v>2.2400585413524636</v>
      </c>
      <c r="AE13" s="11">
        <f t="shared" si="5"/>
        <v>13.687993584781218</v>
      </c>
      <c r="AG13" s="10" t="str">
        <f>name!E9</f>
        <v>Caring, leisure and other service occupations</v>
      </c>
      <c r="AH13" s="11">
        <v>20.937353932272377</v>
      </c>
      <c r="AI13" s="11">
        <v>29.667585905614157</v>
      </c>
      <c r="AJ13" s="11">
        <v>6.3588215040282314</v>
      </c>
      <c r="AK13" s="11">
        <f t="shared" si="6"/>
        <v>56.963761341914761</v>
      </c>
      <c r="AL13" s="11"/>
      <c r="AM13" s="11">
        <v>20.412518390847069</v>
      </c>
      <c r="AN13" s="11">
        <v>27.504952288509987</v>
      </c>
      <c r="AO13" s="11">
        <v>6.8170618543424046</v>
      </c>
      <c r="AP13" s="11">
        <f t="shared" si="7"/>
        <v>54.734532533699458</v>
      </c>
      <c r="AQ13" s="11"/>
      <c r="AR13" s="11">
        <v>25.764070157853002</v>
      </c>
      <c r="AS13" s="11">
        <v>31.116273922364424</v>
      </c>
      <c r="AT13" s="11">
        <v>8.6544294856515904</v>
      </c>
      <c r="AU13" s="11">
        <f t="shared" si="8"/>
        <v>65.534773565869017</v>
      </c>
    </row>
    <row r="14" spans="1:47" x14ac:dyDescent="0.2">
      <c r="A14" t="str">
        <f>name!E10</f>
        <v>Sales and customer service occupations</v>
      </c>
      <c r="B14" s="11">
        <v>19.765402701939063</v>
      </c>
      <c r="C14" s="11">
        <v>32.19933777406635</v>
      </c>
      <c r="D14" s="11">
        <v>4.3615757300676758</v>
      </c>
      <c r="E14" s="11">
        <f t="shared" si="0"/>
        <v>56.326316206073095</v>
      </c>
      <c r="F14" s="11"/>
      <c r="G14" s="11">
        <v>20.079934291075748</v>
      </c>
      <c r="H14" s="11">
        <v>31.804940835246924</v>
      </c>
      <c r="I14" s="11">
        <v>3.6595048250201576</v>
      </c>
      <c r="J14" s="11">
        <f t="shared" si="1"/>
        <v>55.544379951342826</v>
      </c>
      <c r="K14" s="11"/>
      <c r="L14" s="11">
        <v>20.10184116893096</v>
      </c>
      <c r="M14" s="11">
        <v>32.935199928024446</v>
      </c>
      <c r="N14" s="11">
        <v>3.2185367131968787</v>
      </c>
      <c r="O14" s="11">
        <f t="shared" si="2"/>
        <v>56.255577810152282</v>
      </c>
      <c r="Q14" s="10" t="str">
        <f>name!E10</f>
        <v>Sales and customer service occupations</v>
      </c>
      <c r="R14" s="11">
        <v>9.2403250034448057</v>
      </c>
      <c r="S14" s="11">
        <v>9.5655406606719602</v>
      </c>
      <c r="T14" s="11">
        <v>2.4303365301903077</v>
      </c>
      <c r="U14" s="11">
        <f t="shared" si="3"/>
        <v>21.236202194307072</v>
      </c>
      <c r="V14" s="11"/>
      <c r="W14" s="11">
        <v>9.2888210765062098</v>
      </c>
      <c r="X14" s="11">
        <v>9.9104332917532183</v>
      </c>
      <c r="Y14" s="11">
        <v>2.0284072302803717</v>
      </c>
      <c r="Z14" s="11">
        <f t="shared" si="4"/>
        <v>21.2276615985398</v>
      </c>
      <c r="AA14" s="11"/>
      <c r="AB14" s="11">
        <v>10.16716643601271</v>
      </c>
      <c r="AC14" s="11">
        <v>10.867255908972142</v>
      </c>
      <c r="AD14" s="11">
        <v>1.8337622495136121</v>
      </c>
      <c r="AE14" s="11">
        <f t="shared" si="5"/>
        <v>22.868184594498466</v>
      </c>
      <c r="AG14" s="10" t="str">
        <f>name!E10</f>
        <v>Sales and customer service occupations</v>
      </c>
      <c r="AH14" s="11">
        <v>10.525077698494272</v>
      </c>
      <c r="AI14" s="11">
        <v>22.633797113394394</v>
      </c>
      <c r="AJ14" s="11">
        <v>1.931239199877371</v>
      </c>
      <c r="AK14" s="11">
        <f t="shared" si="6"/>
        <v>35.090114011766033</v>
      </c>
      <c r="AL14" s="11"/>
      <c r="AM14" s="11">
        <v>10.791113214569544</v>
      </c>
      <c r="AN14" s="11">
        <v>21.894507543493713</v>
      </c>
      <c r="AO14" s="11">
        <v>1.6310975947397863</v>
      </c>
      <c r="AP14" s="11">
        <f t="shared" si="7"/>
        <v>34.316718352803044</v>
      </c>
      <c r="AQ14" s="11"/>
      <c r="AR14" s="11">
        <v>9.934674732918257</v>
      </c>
      <c r="AS14" s="11">
        <v>22.067944019052302</v>
      </c>
      <c r="AT14" s="11">
        <v>1.3847744636832666</v>
      </c>
      <c r="AU14" s="11">
        <f t="shared" si="8"/>
        <v>33.387393215653823</v>
      </c>
    </row>
    <row r="15" spans="1:47" x14ac:dyDescent="0.2">
      <c r="A15" t="str">
        <f>name!E11</f>
        <v>Process, plant and machine operatives</v>
      </c>
      <c r="B15" s="11">
        <v>25.018385633833045</v>
      </c>
      <c r="C15" s="11">
        <v>5.1662896539391054</v>
      </c>
      <c r="D15" s="11">
        <v>4.5651170573287736</v>
      </c>
      <c r="E15" s="11">
        <f t="shared" si="0"/>
        <v>34.749792345100929</v>
      </c>
      <c r="F15" s="11"/>
      <c r="G15" s="11">
        <v>22.11227543534978</v>
      </c>
      <c r="H15" s="11">
        <v>5.4471384200731841</v>
      </c>
      <c r="I15" s="11">
        <v>5.1061373927490719</v>
      </c>
      <c r="J15" s="11">
        <f t="shared" si="1"/>
        <v>32.665551248172036</v>
      </c>
      <c r="K15" s="11"/>
      <c r="L15" s="11">
        <v>23.38597156672288</v>
      </c>
      <c r="M15" s="11">
        <v>7.9399244125587574</v>
      </c>
      <c r="N15" s="11">
        <v>6.4341558523502247</v>
      </c>
      <c r="O15" s="11">
        <f t="shared" si="2"/>
        <v>37.760051831631863</v>
      </c>
      <c r="Q15" s="10" t="str">
        <f>name!E11</f>
        <v>Process, plant and machine operatives</v>
      </c>
      <c r="R15" s="11">
        <v>22.510245599981278</v>
      </c>
      <c r="S15" s="11">
        <v>3.8086928463888059</v>
      </c>
      <c r="T15" s="11">
        <v>3.9429341382918079</v>
      </c>
      <c r="U15" s="11">
        <f t="shared" si="3"/>
        <v>30.261872584661891</v>
      </c>
      <c r="V15" s="11"/>
      <c r="W15" s="11">
        <v>20.011476335446613</v>
      </c>
      <c r="X15" s="11">
        <v>4.2899216522914818</v>
      </c>
      <c r="Y15" s="11">
        <v>3.9866396324414062</v>
      </c>
      <c r="Z15" s="11">
        <f t="shared" si="4"/>
        <v>28.288037620179502</v>
      </c>
      <c r="AA15" s="11"/>
      <c r="AB15" s="11">
        <v>20.703172043491893</v>
      </c>
      <c r="AC15" s="11">
        <v>5.4457164703264862</v>
      </c>
      <c r="AD15" s="11">
        <v>4.9094005791606117</v>
      </c>
      <c r="AE15" s="11">
        <f t="shared" si="5"/>
        <v>31.058289092978988</v>
      </c>
      <c r="AG15" s="10" t="str">
        <f>name!E11</f>
        <v>Process, plant and machine operatives</v>
      </c>
      <c r="AH15" s="11">
        <v>2.5081400338517814</v>
      </c>
      <c r="AI15" s="11">
        <v>1.3575968075502995</v>
      </c>
      <c r="AJ15" s="11">
        <v>0.62218291903696421</v>
      </c>
      <c r="AK15" s="11">
        <f t="shared" si="6"/>
        <v>4.4879197604390448</v>
      </c>
      <c r="AL15" s="11"/>
      <c r="AM15" s="11">
        <v>2.1007990999031754</v>
      </c>
      <c r="AN15" s="11">
        <v>1.1572167677817011</v>
      </c>
      <c r="AO15" s="11">
        <v>1.1194977603076621</v>
      </c>
      <c r="AP15" s="11">
        <f t="shared" si="7"/>
        <v>4.3775136279925384</v>
      </c>
      <c r="AQ15" s="11"/>
      <c r="AR15" s="11">
        <v>2.6827995232309823</v>
      </c>
      <c r="AS15" s="11">
        <v>2.494207942232272</v>
      </c>
      <c r="AT15" s="11">
        <v>1.5247552731896099</v>
      </c>
      <c r="AU15" s="11">
        <f t="shared" si="8"/>
        <v>6.7017627386528638</v>
      </c>
    </row>
    <row r="16" spans="1:47" x14ac:dyDescent="0.2">
      <c r="A16" t="str">
        <f>name!E12</f>
        <v>Elementary occupations</v>
      </c>
      <c r="B16" s="11">
        <v>29.871169478843179</v>
      </c>
      <c r="C16" s="11">
        <v>35.2291201314058</v>
      </c>
      <c r="D16" s="11">
        <v>5.7133401588508983</v>
      </c>
      <c r="E16" s="11">
        <f t="shared" si="0"/>
        <v>70.813629769099876</v>
      </c>
      <c r="F16" s="11"/>
      <c r="G16" s="11">
        <v>25.613103394786499</v>
      </c>
      <c r="H16" s="11">
        <v>34.350040978650057</v>
      </c>
      <c r="I16" s="11">
        <v>5.9922839631927101</v>
      </c>
      <c r="J16" s="11">
        <f t="shared" si="1"/>
        <v>65.955428336629268</v>
      </c>
      <c r="K16" s="11"/>
      <c r="L16" s="11">
        <v>26.107508227706713</v>
      </c>
      <c r="M16" s="11">
        <v>31.539827375136884</v>
      </c>
      <c r="N16" s="11">
        <v>8.7712197074870524</v>
      </c>
      <c r="O16" s="11">
        <f t="shared" si="2"/>
        <v>66.418555310330646</v>
      </c>
      <c r="Q16" s="10" t="str">
        <f>name!E12</f>
        <v>Elementary occupations</v>
      </c>
      <c r="R16" s="11">
        <v>21.505031657370733</v>
      </c>
      <c r="S16" s="11">
        <v>15.164456959739148</v>
      </c>
      <c r="T16" s="11">
        <v>2.7033756797581514</v>
      </c>
      <c r="U16" s="11">
        <f t="shared" si="3"/>
        <v>39.37286429686803</v>
      </c>
      <c r="V16" s="11"/>
      <c r="W16" s="11">
        <v>18.114878228517497</v>
      </c>
      <c r="X16" s="11">
        <v>14.573231878237614</v>
      </c>
      <c r="Y16" s="11">
        <v>2.7782603941342554</v>
      </c>
      <c r="Z16" s="11">
        <f t="shared" si="4"/>
        <v>35.466370500889369</v>
      </c>
      <c r="AA16" s="11"/>
      <c r="AB16" s="11">
        <v>16.716001959896449</v>
      </c>
      <c r="AC16" s="11">
        <v>14.94255378785855</v>
      </c>
      <c r="AD16" s="11">
        <v>3.9359488375960705</v>
      </c>
      <c r="AE16" s="11">
        <f t="shared" si="5"/>
        <v>35.594504585351068</v>
      </c>
      <c r="AG16" s="10" t="str">
        <f>name!E12</f>
        <v>Elementary occupations</v>
      </c>
      <c r="AH16" s="11">
        <v>8.3661378214724351</v>
      </c>
      <c r="AI16" s="11">
        <v>20.064663171666663</v>
      </c>
      <c r="AJ16" s="11">
        <v>3.0099644790927487</v>
      </c>
      <c r="AK16" s="11">
        <f t="shared" si="6"/>
        <v>31.440765472231845</v>
      </c>
      <c r="AL16" s="11"/>
      <c r="AM16" s="11">
        <v>7.498225166269</v>
      </c>
      <c r="AN16" s="11">
        <v>19.77680910041245</v>
      </c>
      <c r="AO16" s="11">
        <v>3.2140235690584551</v>
      </c>
      <c r="AP16" s="11">
        <f t="shared" si="7"/>
        <v>30.489057835739906</v>
      </c>
      <c r="AQ16" s="11"/>
      <c r="AR16" s="11">
        <v>9.3915062678102679</v>
      </c>
      <c r="AS16" s="11">
        <v>16.59727358727832</v>
      </c>
      <c r="AT16" s="11">
        <v>4.8352708698909916</v>
      </c>
      <c r="AU16" s="11">
        <f t="shared" si="8"/>
        <v>30.824050724979578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357.84264726566545</v>
      </c>
      <c r="C18" s="34">
        <f t="shared" ref="C18:D18" si="9">SUM(C8:C16)</f>
        <v>192.87262271390409</v>
      </c>
      <c r="D18" s="34">
        <f t="shared" si="9"/>
        <v>101.34573002043031</v>
      </c>
      <c r="E18" s="34">
        <f t="shared" si="0"/>
        <v>652.06099999999981</v>
      </c>
      <c r="F18" s="34"/>
      <c r="G18" s="34">
        <f>SUM(G8:G16)</f>
        <v>390.36213951902437</v>
      </c>
      <c r="H18" s="34">
        <f t="shared" ref="H18:I18" si="10">SUM(H8:H16)</f>
        <v>204.49294040385871</v>
      </c>
      <c r="I18" s="34">
        <f t="shared" si="10"/>
        <v>104.06292007711673</v>
      </c>
      <c r="J18" s="34">
        <f t="shared" ref="J18" si="11">SUM(G18:I18)</f>
        <v>698.91799999999978</v>
      </c>
      <c r="K18" s="34"/>
      <c r="L18" s="34">
        <f>SUM(L8:L16)</f>
        <v>426.55622798200557</v>
      </c>
      <c r="M18" s="34">
        <f t="shared" ref="M18:N18" si="12">SUM(M8:M16)</f>
        <v>224.17315971234828</v>
      </c>
      <c r="N18" s="34">
        <f t="shared" si="12"/>
        <v>121.12161230564591</v>
      </c>
      <c r="O18" s="34">
        <f>SUM(L18:N18)</f>
        <v>771.85099999999977</v>
      </c>
      <c r="Q18" s="231" t="str">
        <f>name!E3</f>
        <v>All occupations</v>
      </c>
      <c r="R18" s="34">
        <f>SUM(R8:R16)</f>
        <v>225.42632160881487</v>
      </c>
      <c r="S18" s="34">
        <f t="shared" ref="S18:T18" si="13">SUM(S8:S16)</f>
        <v>49.397379745789813</v>
      </c>
      <c r="T18" s="34">
        <f t="shared" si="13"/>
        <v>63.898426080276465</v>
      </c>
      <c r="U18" s="34">
        <f t="shared" ref="U18" si="14">SUM(R18:T18)</f>
        <v>338.72212743488114</v>
      </c>
      <c r="V18" s="34"/>
      <c r="W18" s="34">
        <f>SUM(W8:W16)</f>
        <v>239.80356995244586</v>
      </c>
      <c r="X18" s="34">
        <f t="shared" ref="X18:Y18" si="15">SUM(X8:X16)</f>
        <v>55.089024130712382</v>
      </c>
      <c r="Y18" s="34">
        <f t="shared" si="15"/>
        <v>58.047870778312465</v>
      </c>
      <c r="Z18" s="34">
        <f t="shared" ref="Z18" si="16">SUM(W18:Y18)</f>
        <v>352.94046486147073</v>
      </c>
      <c r="AA18" s="34"/>
      <c r="AB18" s="34">
        <f>SUM(AB8:AB16)</f>
        <v>253.6166248122785</v>
      </c>
      <c r="AC18" s="34">
        <f t="shared" ref="AC18:AD18" si="17">SUM(AC8:AC16)</f>
        <v>63.470016685481312</v>
      </c>
      <c r="AD18" s="34">
        <f t="shared" si="17"/>
        <v>67.085270888990749</v>
      </c>
      <c r="AE18" s="34">
        <f t="shared" ref="AE18" si="18">SUM(AB18:AD18)</f>
        <v>384.17191238675059</v>
      </c>
      <c r="AG18" s="231" t="str">
        <f>name!E3</f>
        <v>All occupations</v>
      </c>
      <c r="AH18" s="34">
        <f>SUM(AH8:AH16)</f>
        <v>132.41632565685057</v>
      </c>
      <c r="AI18" s="34">
        <f t="shared" ref="AI18:AJ18" si="19">SUM(AI8:AI16)</f>
        <v>143.47524296811426</v>
      </c>
      <c r="AJ18" s="34">
        <f t="shared" si="19"/>
        <v>37.44730394015388</v>
      </c>
      <c r="AK18" s="34">
        <f t="shared" si="6"/>
        <v>313.33887256511872</v>
      </c>
      <c r="AL18" s="34"/>
      <c r="AM18" s="34">
        <f>SUM(AM8:AM16)</f>
        <v>150.5585695665786</v>
      </c>
      <c r="AN18" s="34">
        <f t="shared" ref="AN18:AO18" si="20">SUM(AN8:AN16)</f>
        <v>149.40391627314631</v>
      </c>
      <c r="AO18" s="34">
        <f t="shared" si="20"/>
        <v>46.015049298804257</v>
      </c>
      <c r="AP18" s="34">
        <f t="shared" si="7"/>
        <v>345.97753513852911</v>
      </c>
      <c r="AQ18" s="34"/>
      <c r="AR18" s="34">
        <f>SUM(AR8:AR16)</f>
        <v>172.93960316972709</v>
      </c>
      <c r="AS18" s="34">
        <f t="shared" ref="AS18:AT18" si="21">SUM(AS8:AS16)</f>
        <v>160.70314302686697</v>
      </c>
      <c r="AT18" s="34">
        <f t="shared" si="21"/>
        <v>54.036341416655148</v>
      </c>
      <c r="AU18" s="34">
        <f t="shared" si="8"/>
        <v>387.67908761324924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12.289157684538512</v>
      </c>
      <c r="C26" s="18">
        <f t="shared" ref="C26:O26" si="22">C8/C$18*100</f>
        <v>3.3805187820478344</v>
      </c>
      <c r="D26" s="18">
        <f t="shared" si="22"/>
        <v>14.709059758479828</v>
      </c>
      <c r="E26" s="18">
        <f t="shared" si="22"/>
        <v>10.030188343214682</v>
      </c>
      <c r="F26" s="18"/>
      <c r="G26" s="18">
        <f t="shared" si="22"/>
        <v>13.345181214532001</v>
      </c>
      <c r="H26" s="18">
        <f t="shared" si="22"/>
        <v>5.0923152748706544</v>
      </c>
      <c r="I26" s="18">
        <f t="shared" si="22"/>
        <v>16.823046218377975</v>
      </c>
      <c r="J26" s="18">
        <f t="shared" si="22"/>
        <v>11.448340619746951</v>
      </c>
      <c r="K26" s="18"/>
      <c r="L26" s="18">
        <f t="shared" si="22"/>
        <v>13.845265681948032</v>
      </c>
      <c r="M26" s="18">
        <f t="shared" si="22"/>
        <v>6.0227553528625224</v>
      </c>
      <c r="N26" s="18">
        <f t="shared" si="22"/>
        <v>16.738601599076198</v>
      </c>
      <c r="O26" s="18">
        <f t="shared" si="22"/>
        <v>12.027361259813212</v>
      </c>
      <c r="Q26" t="str">
        <f>$A$8</f>
        <v>Managers, directors and senior officials</v>
      </c>
      <c r="R26" s="18">
        <f>R8/R$18*100</f>
        <v>14.577330906879615</v>
      </c>
      <c r="S26" s="18">
        <f t="shared" ref="S26:U26" si="23">S8/S$18*100</f>
        <v>4.6871301715564826</v>
      </c>
      <c r="T26" s="18">
        <f t="shared" si="23"/>
        <v>14.473623764780333</v>
      </c>
      <c r="U26" s="18">
        <f t="shared" si="23"/>
        <v>13.115434312204172</v>
      </c>
      <c r="V26" s="18"/>
      <c r="W26" s="18">
        <f t="shared" ref="W26:Z26" si="24">W8/W$18*100</f>
        <v>15.819250970674489</v>
      </c>
      <c r="X26" s="18">
        <f t="shared" si="24"/>
        <v>6.8212150319045959</v>
      </c>
      <c r="Y26" s="18">
        <f t="shared" si="24"/>
        <v>16.271741201070608</v>
      </c>
      <c r="Z26" s="18">
        <f t="shared" si="24"/>
        <v>14.489205336146071</v>
      </c>
      <c r="AA26" s="18"/>
      <c r="AB26" s="18">
        <f t="shared" ref="AB26:AE26" si="25">AB8/AB$18*100</f>
        <v>16.022952662224839</v>
      </c>
      <c r="AC26" s="18">
        <f t="shared" si="25"/>
        <v>8.1809570621113039</v>
      </c>
      <c r="AD26" s="18">
        <f t="shared" si="25"/>
        <v>17.478758010235193</v>
      </c>
      <c r="AE26" s="18">
        <f t="shared" si="25"/>
        <v>14.98157383531308</v>
      </c>
      <c r="AG26" t="str">
        <f>$A$8</f>
        <v>Managers, directors and senior officials</v>
      </c>
      <c r="AH26" s="18">
        <f>AH8/AH$18*100</f>
        <v>8.393758305666994</v>
      </c>
      <c r="AI26" s="18">
        <f t="shared" ref="AI26:AK26" si="26">AI8/AI$18*100</f>
        <v>2.9306629208378507</v>
      </c>
      <c r="AJ26" s="18">
        <f t="shared" si="26"/>
        <v>15.110797343222526</v>
      </c>
      <c r="AK26" s="18">
        <f t="shared" si="26"/>
        <v>6.6950098199727899</v>
      </c>
      <c r="AL26" s="18"/>
      <c r="AM26" s="18">
        <f t="shared" ref="AM26:AP26" si="27">AM8/AM$18*100</f>
        <v>9.4045834688023042</v>
      </c>
      <c r="AN26" s="18">
        <f t="shared" si="27"/>
        <v>4.4548259585886303</v>
      </c>
      <c r="AO26" s="18">
        <f t="shared" si="27"/>
        <v>17.518516132933193</v>
      </c>
      <c r="AP26" s="18">
        <f t="shared" si="27"/>
        <v>8.3462773422655818</v>
      </c>
      <c r="AQ26" s="18"/>
      <c r="AR26" s="18">
        <f t="shared" ref="AR26:AU26" si="28">AR8/AR$18*100</f>
        <v>10.651678951594507</v>
      </c>
      <c r="AS26" s="18">
        <f t="shared" si="28"/>
        <v>5.1703694199143833</v>
      </c>
      <c r="AT26" s="18">
        <f t="shared" si="28"/>
        <v>15.81970901602798</v>
      </c>
      <c r="AU26" s="18">
        <f t="shared" si="28"/>
        <v>9.0998742454530781</v>
      </c>
    </row>
    <row r="27" spans="1:47" x14ac:dyDescent="0.2">
      <c r="A27" t="str">
        <f>$A$9</f>
        <v>Professional occupations</v>
      </c>
      <c r="B27" s="18">
        <f t="shared" ref="B27:B34" si="29">B9/B$18*100</f>
        <v>24.317562216084116</v>
      </c>
      <c r="C27" s="18">
        <f t="shared" ref="C27:O27" si="30">C9/C$18*100</f>
        <v>14.694576467204909</v>
      </c>
      <c r="D27" s="18">
        <f t="shared" si="30"/>
        <v>20.101382552554433</v>
      </c>
      <c r="E27" s="18">
        <f t="shared" si="30"/>
        <v>20.815892425033031</v>
      </c>
      <c r="F27" s="18"/>
      <c r="G27" s="18">
        <f t="shared" si="30"/>
        <v>28.152210397673631</v>
      </c>
      <c r="H27" s="18">
        <f t="shared" si="30"/>
        <v>17.311438277125436</v>
      </c>
      <c r="I27" s="18">
        <f t="shared" si="30"/>
        <v>19.020674410436929</v>
      </c>
      <c r="J27" s="18">
        <f t="shared" si="30"/>
        <v>23.620755109928567</v>
      </c>
      <c r="K27" s="18"/>
      <c r="L27" s="18">
        <f t="shared" si="30"/>
        <v>31.9712963582101</v>
      </c>
      <c r="M27" s="18">
        <f t="shared" si="30"/>
        <v>20.870221211353268</v>
      </c>
      <c r="N27" s="18">
        <f t="shared" si="30"/>
        <v>16.911807925679032</v>
      </c>
      <c r="O27" s="18">
        <f t="shared" si="30"/>
        <v>26.383958113754236</v>
      </c>
      <c r="Q27" t="str">
        <f>$A$9</f>
        <v>Professional occupations</v>
      </c>
      <c r="R27" s="18">
        <f t="shared" ref="R27:U27" si="31">R9/R$18*100</f>
        <v>24.164784614630072</v>
      </c>
      <c r="S27" s="18">
        <f t="shared" si="31"/>
        <v>10.494334494986884</v>
      </c>
      <c r="T27" s="18">
        <f t="shared" si="31"/>
        <v>20.342127752675868</v>
      </c>
      <c r="U27" s="18">
        <f t="shared" si="31"/>
        <v>21.450033795888491</v>
      </c>
      <c r="V27" s="18"/>
      <c r="W27" s="18">
        <f t="shared" ref="W27:Z27" si="32">W9/W$18*100</f>
        <v>27.913133519875078</v>
      </c>
      <c r="X27" s="18">
        <f t="shared" si="32"/>
        <v>13.766267617567252</v>
      </c>
      <c r="Y27" s="18">
        <f t="shared" si="32"/>
        <v>17.540267361535754</v>
      </c>
      <c r="Z27" s="18">
        <f t="shared" si="32"/>
        <v>23.998989439035768</v>
      </c>
      <c r="AA27" s="18"/>
      <c r="AB27" s="18">
        <f t="shared" ref="AB27:AE27" si="33">AB9/AB$18*100</f>
        <v>31.903875367097701</v>
      </c>
      <c r="AC27" s="18">
        <f t="shared" si="33"/>
        <v>17.123686303650011</v>
      </c>
      <c r="AD27" s="18">
        <f t="shared" si="33"/>
        <v>14.294250064892697</v>
      </c>
      <c r="AE27" s="18">
        <f t="shared" si="33"/>
        <v>26.386956347807267</v>
      </c>
      <c r="AG27" t="str">
        <f>$A$9</f>
        <v>Professional occupations</v>
      </c>
      <c r="AH27" s="18">
        <f t="shared" ref="AH27:AK27" si="34">AH9/AH$18*100</f>
        <v>24.57765169182786</v>
      </c>
      <c r="AI27" s="18">
        <f>AI9/AI$18*100</f>
        <v>16.140686217107682</v>
      </c>
      <c r="AJ27" s="18">
        <f t="shared" si="34"/>
        <v>19.690585572383952</v>
      </c>
      <c r="AK27" s="18">
        <f t="shared" si="34"/>
        <v>20.130379923911757</v>
      </c>
      <c r="AL27" s="18"/>
      <c r="AM27" s="18">
        <f t="shared" ref="AM27:AP27" si="35">AM9/AM$18*100</f>
        <v>28.533002331033643</v>
      </c>
      <c r="AN27" s="18">
        <f t="shared" si="35"/>
        <v>18.618632873382456</v>
      </c>
      <c r="AO27" s="18">
        <f t="shared" si="35"/>
        <v>20.88820423781781</v>
      </c>
      <c r="AP27" s="18">
        <f t="shared" si="35"/>
        <v>23.234908670828951</v>
      </c>
      <c r="AQ27" s="18"/>
      <c r="AR27" s="18">
        <f t="shared" ref="AR27:AU27" si="36">AR9/AR$18*100</f>
        <v>32.070169513311804</v>
      </c>
      <c r="AS27" s="18">
        <f t="shared" si="36"/>
        <v>22.349922408391517</v>
      </c>
      <c r="AT27" s="18">
        <f t="shared" si="36"/>
        <v>20.161464981556918</v>
      </c>
      <c r="AU27" s="18">
        <f t="shared" si="36"/>
        <v>26.380987003506768</v>
      </c>
    </row>
    <row r="28" spans="1:47" x14ac:dyDescent="0.2">
      <c r="A28" t="str">
        <f>$A$10</f>
        <v>Associate professional occupations</v>
      </c>
      <c r="B28" s="18">
        <f t="shared" si="29"/>
        <v>14.146803539524438</v>
      </c>
      <c r="C28" s="18">
        <f t="shared" ref="C28:O28" si="37">C10/C$18*100</f>
        <v>8.5648127060534858</v>
      </c>
      <c r="D28" s="18">
        <f t="shared" si="37"/>
        <v>15.409113411671916</v>
      </c>
      <c r="E28" s="18">
        <f t="shared" si="37"/>
        <v>12.691903619867025</v>
      </c>
      <c r="F28" s="18"/>
      <c r="G28" s="18">
        <f t="shared" si="37"/>
        <v>15.732875072770684</v>
      </c>
      <c r="H28" s="18">
        <f t="shared" si="37"/>
        <v>9.7803483847464516</v>
      </c>
      <c r="I28" s="18">
        <f t="shared" si="37"/>
        <v>14.806936424711537</v>
      </c>
      <c r="J28" s="18">
        <f t="shared" si="37"/>
        <v>13.853390548411875</v>
      </c>
      <c r="K28" s="18"/>
      <c r="L28" s="18">
        <f t="shared" si="37"/>
        <v>15.097485789774323</v>
      </c>
      <c r="M28" s="18">
        <f t="shared" si="37"/>
        <v>10.340873675147115</v>
      </c>
      <c r="N28" s="18">
        <f t="shared" si="37"/>
        <v>14.528793363457989</v>
      </c>
      <c r="O28" s="18">
        <f t="shared" si="37"/>
        <v>13.626754118968091</v>
      </c>
      <c r="Q28" t="str">
        <f>$A$10</f>
        <v>Associate professional occupations</v>
      </c>
      <c r="R28" s="18">
        <f t="shared" ref="R28:U28" si="38">R10/R$18*100</f>
        <v>14.399214556310048</v>
      </c>
      <c r="S28" s="18">
        <f t="shared" si="38"/>
        <v>7.1357542316801679</v>
      </c>
      <c r="T28" s="18">
        <f t="shared" si="38"/>
        <v>12.622844680349326</v>
      </c>
      <c r="U28" s="18">
        <f t="shared" si="38"/>
        <v>13.004846993992095</v>
      </c>
      <c r="V28" s="18"/>
      <c r="W28" s="18">
        <f t="shared" ref="W28:Z28" si="39">W10/W$18*100</f>
        <v>15.76569105496619</v>
      </c>
      <c r="X28" s="18">
        <f t="shared" si="39"/>
        <v>9.050637121099621</v>
      </c>
      <c r="Y28" s="18">
        <f t="shared" si="39"/>
        <v>11.292891095137197</v>
      </c>
      <c r="Z28" s="18">
        <f t="shared" si="39"/>
        <v>13.981927658682602</v>
      </c>
      <c r="AA28" s="18"/>
      <c r="AB28" s="18">
        <f t="shared" ref="AB28:AE28" si="40">AB10/AB$18*100</f>
        <v>14.370094378314096</v>
      </c>
      <c r="AC28" s="18">
        <f t="shared" si="40"/>
        <v>7.7161578483576072</v>
      </c>
      <c r="AD28" s="18">
        <f t="shared" si="40"/>
        <v>10.82095438715789</v>
      </c>
      <c r="AE28" s="18">
        <f t="shared" si="40"/>
        <v>12.651018987801727</v>
      </c>
      <c r="AG28" t="str">
        <f>$A$10</f>
        <v>Associate professional occupations</v>
      </c>
      <c r="AH28" s="18">
        <f t="shared" ref="AH28:AK28" si="41">AH10/AH$18*100</f>
        <v>13.717097559047566</v>
      </c>
      <c r="AI28" s="18">
        <f t="shared" si="41"/>
        <v>9.0568261201952307</v>
      </c>
      <c r="AJ28" s="18">
        <f t="shared" si="41"/>
        <v>20.163479356219835</v>
      </c>
      <c r="AK28" s="18">
        <f t="shared" si="41"/>
        <v>12.353609029787833</v>
      </c>
      <c r="AL28" s="18"/>
      <c r="AM28" s="18">
        <f t="shared" ref="AM28:AP28" si="42">AM10/AM$18*100</f>
        <v>15.680607110178894</v>
      </c>
      <c r="AN28" s="18">
        <f t="shared" si="42"/>
        <v>10.049411488406996</v>
      </c>
      <c r="AO28" s="18">
        <f t="shared" si="42"/>
        <v>19.239895908807203</v>
      </c>
      <c r="AP28" s="18">
        <f t="shared" si="42"/>
        <v>13.72226657982028</v>
      </c>
      <c r="AQ28" s="18"/>
      <c r="AR28" s="18">
        <f t="shared" ref="AR28:AU28" si="43">AR10/AR$18*100</f>
        <v>16.164208225299568</v>
      </c>
      <c r="AS28" s="18">
        <f t="shared" si="43"/>
        <v>11.377510259741639</v>
      </c>
      <c r="AT28" s="18">
        <f t="shared" si="43"/>
        <v>19.132017334894048</v>
      </c>
      <c r="AU28" s="18">
        <f t="shared" si="43"/>
        <v>14.593662170756193</v>
      </c>
    </row>
    <row r="29" spans="1:47" x14ac:dyDescent="0.2">
      <c r="A29" t="str">
        <f>$A$11</f>
        <v>Administrative and secretarial occupations</v>
      </c>
      <c r="B29" s="18">
        <f t="shared" si="29"/>
        <v>10.711995265028101</v>
      </c>
      <c r="C29" s="18">
        <f t="shared" ref="C29:O29" si="44">C11/C$18*100</f>
        <v>15.872222831582155</v>
      </c>
      <c r="D29" s="18">
        <f t="shared" si="44"/>
        <v>4.2060547677002802</v>
      </c>
      <c r="E29" s="18">
        <f t="shared" si="44"/>
        <v>11.227157704417509</v>
      </c>
      <c r="F29" s="18"/>
      <c r="G29" s="18">
        <f t="shared" si="44"/>
        <v>10.3259017507315</v>
      </c>
      <c r="H29" s="18">
        <f t="shared" si="44"/>
        <v>15.173687553567511</v>
      </c>
      <c r="I29" s="18">
        <f t="shared" si="44"/>
        <v>4.6925983879180251</v>
      </c>
      <c r="J29" s="18">
        <f t="shared" si="44"/>
        <v>10.905540529036546</v>
      </c>
      <c r="K29" s="18"/>
      <c r="L29" s="18">
        <f t="shared" si="44"/>
        <v>7.8988764850080369</v>
      </c>
      <c r="M29" s="18">
        <f t="shared" si="44"/>
        <v>11.780169296790715</v>
      </c>
      <c r="N29" s="18">
        <f t="shared" si="44"/>
        <v>4.7575634192376235</v>
      </c>
      <c r="O29" s="18">
        <f t="shared" si="44"/>
        <v>8.5331968008503996</v>
      </c>
      <c r="Q29" t="str">
        <f>$A$11</f>
        <v>Administrative and secretarial occupations</v>
      </c>
      <c r="R29" s="18">
        <f t="shared" ref="R29:U29" si="45">R11/R$18*100</f>
        <v>5.637155702544054</v>
      </c>
      <c r="S29" s="18">
        <f t="shared" si="45"/>
        <v>6.4513408431985262</v>
      </c>
      <c r="T29" s="18">
        <f t="shared" si="45"/>
        <v>1.6507272399056658</v>
      </c>
      <c r="U29" s="18">
        <f t="shared" si="45"/>
        <v>5.003869966261119</v>
      </c>
      <c r="V29" s="18"/>
      <c r="W29" s="18">
        <f t="shared" ref="W29:Z29" si="46">W11/W$18*100</f>
        <v>5.8729481793204297</v>
      </c>
      <c r="X29" s="18">
        <f t="shared" si="46"/>
        <v>6.2219658428698583</v>
      </c>
      <c r="Y29" s="18">
        <f t="shared" si="46"/>
        <v>1.3269891133183993</v>
      </c>
      <c r="Z29" s="18">
        <f t="shared" si="46"/>
        <v>5.1797542095286904</v>
      </c>
      <c r="AA29" s="18"/>
      <c r="AB29" s="18">
        <f t="shared" ref="AB29:AE29" si="47">AB11/AB$18*100</f>
        <v>5.687684406641309</v>
      </c>
      <c r="AC29" s="18">
        <f t="shared" si="47"/>
        <v>4.5860097125881385</v>
      </c>
      <c r="AD29" s="18">
        <f t="shared" si="47"/>
        <v>1.6324870953588182</v>
      </c>
      <c r="AE29" s="18">
        <f t="shared" si="47"/>
        <v>4.7975430133658996</v>
      </c>
      <c r="AG29" t="str">
        <f>$A$11</f>
        <v>Administrative and secretarial occupations</v>
      </c>
      <c r="AH29" s="18">
        <f t="shared" ref="AH29:AK29" si="48">AH11/AH$18*100</f>
        <v>19.351431600773306</v>
      </c>
      <c r="AI29" s="18">
        <f t="shared" si="48"/>
        <v>19.115757224647307</v>
      </c>
      <c r="AJ29" s="18">
        <f t="shared" si="48"/>
        <v>8.5663528390013948</v>
      </c>
      <c r="AK29" s="18">
        <f t="shared" si="48"/>
        <v>17.954587483720299</v>
      </c>
      <c r="AL29" s="18"/>
      <c r="AM29" s="18">
        <f t="shared" ref="AM29:AP29" si="49">AM11/AM$18*100</f>
        <v>17.418385203057746</v>
      </c>
      <c r="AN29" s="18">
        <f t="shared" si="49"/>
        <v>18.47441504206563</v>
      </c>
      <c r="AO29" s="18">
        <f t="shared" si="49"/>
        <v>8.9383061561225858</v>
      </c>
      <c r="AP29" s="18">
        <f t="shared" si="49"/>
        <v>16.746560479928448</v>
      </c>
      <c r="AQ29" s="18"/>
      <c r="AR29" s="18">
        <f t="shared" ref="AR29:AU29" si="50">AR11/AR$18*100</f>
        <v>11.1415985767006</v>
      </c>
      <c r="AS29" s="18">
        <f t="shared" si="50"/>
        <v>14.621516517803157</v>
      </c>
      <c r="AT29" s="18">
        <f t="shared" si="50"/>
        <v>8.6372966920672987</v>
      </c>
      <c r="AU29" s="18">
        <f t="shared" si="50"/>
        <v>12.235055645979617</v>
      </c>
    </row>
    <row r="30" spans="1:47" x14ac:dyDescent="0.2">
      <c r="A30" t="str">
        <f>$A$12</f>
        <v>Skilled trades occupations</v>
      </c>
      <c r="B30" s="18">
        <f t="shared" si="29"/>
        <v>10.272313917751859</v>
      </c>
      <c r="C30" s="18">
        <f t="shared" ref="C30:O30" si="51">C12/C$18*100</f>
        <v>3.0142093352972932</v>
      </c>
      <c r="D30" s="18">
        <f t="shared" si="51"/>
        <v>23.584742244032515</v>
      </c>
      <c r="E30" s="18">
        <f t="shared" si="51"/>
        <v>10.194511534725963</v>
      </c>
      <c r="F30" s="18"/>
      <c r="G30" s="18">
        <f t="shared" si="51"/>
        <v>8.4020952706609453</v>
      </c>
      <c r="H30" s="18">
        <f t="shared" si="51"/>
        <v>2.6591626817560008</v>
      </c>
      <c r="I30" s="18">
        <f t="shared" si="51"/>
        <v>22.59923161878271</v>
      </c>
      <c r="J30" s="18">
        <f t="shared" si="51"/>
        <v>8.8356315273780535</v>
      </c>
      <c r="K30" s="18"/>
      <c r="L30" s="18">
        <f t="shared" si="51"/>
        <v>7.0995097540328791</v>
      </c>
      <c r="M30" s="18">
        <f t="shared" si="51"/>
        <v>2.9911450015105063</v>
      </c>
      <c r="N30" s="18">
        <f t="shared" si="51"/>
        <v>22.857479044853157</v>
      </c>
      <c r="O30" s="18">
        <f t="shared" si="51"/>
        <v>8.3790903198975695</v>
      </c>
      <c r="Q30" t="str">
        <f>$A$12</f>
        <v>Skilled trades occupations</v>
      </c>
      <c r="R30" s="18">
        <f t="shared" ref="R30:U30" si="52">R12/R$18*100</f>
        <v>15.138766645591955</v>
      </c>
      <c r="S30" s="18">
        <f t="shared" si="52"/>
        <v>7.7844848579974553</v>
      </c>
      <c r="T30" s="18">
        <f t="shared" si="52"/>
        <v>34.692185616759907</v>
      </c>
      <c r="U30" s="18">
        <f t="shared" si="52"/>
        <v>17.754924182264435</v>
      </c>
      <c r="V30" s="18"/>
      <c r="W30" s="18">
        <f t="shared" ref="W30:Z30" si="53">W12/W$18*100</f>
        <v>12.507879282207677</v>
      </c>
      <c r="X30" s="18">
        <f t="shared" si="53"/>
        <v>6.2729998611313968</v>
      </c>
      <c r="Y30" s="18">
        <f t="shared" si="53"/>
        <v>36.044623895673837</v>
      </c>
      <c r="Z30" s="18">
        <f t="shared" si="53"/>
        <v>15.405774504809354</v>
      </c>
      <c r="AA30" s="18"/>
      <c r="AB30" s="18">
        <f t="shared" ref="AB30:AE30" si="54">AB12/AB$18*100</f>
        <v>10.339384364555917</v>
      </c>
      <c r="AC30" s="18">
        <f t="shared" si="54"/>
        <v>6.7514206793481231</v>
      </c>
      <c r="AD30" s="18">
        <f t="shared" si="54"/>
        <v>36.515716291248317</v>
      </c>
      <c r="AE30" s="18">
        <f t="shared" si="54"/>
        <v>14.317598684598867</v>
      </c>
      <c r="AG30" t="str">
        <f>$A$12</f>
        <v>Skilled trades occupations</v>
      </c>
      <c r="AH30" s="18">
        <f t="shared" ref="AH30:AK30" si="55">AH12/AH$18*100</f>
        <v>1.9876365392006712</v>
      </c>
      <c r="AI30" s="18">
        <f t="shared" si="55"/>
        <v>1.3718415886942521</v>
      </c>
      <c r="AJ30" s="18">
        <f t="shared" si="55"/>
        <v>4.6314912856362405</v>
      </c>
      <c r="AK30" s="18">
        <f t="shared" si="55"/>
        <v>2.0216377533932404</v>
      </c>
      <c r="AL30" s="18"/>
      <c r="AM30" s="18">
        <f t="shared" ref="AM30:AP30" si="56">AM12/AM$18*100</f>
        <v>1.8625693821183467</v>
      </c>
      <c r="AN30" s="18">
        <f t="shared" si="56"/>
        <v>1.3266489930578722</v>
      </c>
      <c r="AO30" s="18">
        <f t="shared" si="56"/>
        <v>5.637902546100892</v>
      </c>
      <c r="AP30" s="18">
        <f t="shared" si="56"/>
        <v>2.1332619190956552</v>
      </c>
      <c r="AQ30" s="18"/>
      <c r="AR30" s="18">
        <f t="shared" ref="AR30:AU30" si="57">AR12/AR$18*100</f>
        <v>2.3482205844293929</v>
      </c>
      <c r="AS30" s="18">
        <f t="shared" si="57"/>
        <v>1.5060168607717643</v>
      </c>
      <c r="AT30" s="18">
        <f t="shared" si="57"/>
        <v>5.9009915862460778</v>
      </c>
      <c r="AU30" s="18">
        <f t="shared" si="57"/>
        <v>2.4943052280899889</v>
      </c>
    </row>
    <row r="31" spans="1:47" x14ac:dyDescent="0.2">
      <c r="A31" t="str">
        <f>$A$13</f>
        <v>Caring, leisure and other service occupations</v>
      </c>
      <c r="B31" s="18">
        <f t="shared" si="29"/>
        <v>7.3996574484587869</v>
      </c>
      <c r="C31" s="18">
        <f t="shared" ref="C31:O31" si="58">C13/C$18*100</f>
        <v>16.834960026102312</v>
      </c>
      <c r="D31" s="18">
        <f t="shared" si="58"/>
        <v>7.5440135488804554</v>
      </c>
      <c r="E31" s="18">
        <f t="shared" si="58"/>
        <v>10.212954714557362</v>
      </c>
      <c r="F31" s="18"/>
      <c r="G31" s="18">
        <f t="shared" si="58"/>
        <v>6.6718875668164968</v>
      </c>
      <c r="H31" s="18">
        <f t="shared" si="58"/>
        <v>14.968577356454018</v>
      </c>
      <c r="I31" s="18">
        <f t="shared" si="58"/>
        <v>7.8757792636224133</v>
      </c>
      <c r="J31" s="18">
        <f t="shared" si="58"/>
        <v>9.2786239452297981</v>
      </c>
      <c r="K31" s="18"/>
      <c r="L31" s="18">
        <f t="shared" si="58"/>
        <v>7.7719394325907745</v>
      </c>
      <c r="M31" s="18">
        <f t="shared" si="58"/>
        <v>15.69170345106361</v>
      </c>
      <c r="N31" s="18">
        <f t="shared" si="58"/>
        <v>8.9946689278806939</v>
      </c>
      <c r="O31" s="18">
        <f t="shared" si="58"/>
        <v>10.263997474985491</v>
      </c>
      <c r="Q31" t="str">
        <f>$A$13</f>
        <v>Caring, leisure and other service occupations</v>
      </c>
      <c r="R31" s="18">
        <f t="shared" ref="R31:U31" si="59">R13/R$18*100</f>
        <v>2.4583536342753476</v>
      </c>
      <c r="S31" s="18">
        <f t="shared" si="59"/>
        <v>5.6732625171390421</v>
      </c>
      <c r="T31" s="18">
        <f t="shared" si="59"/>
        <v>2.0136866881639999</v>
      </c>
      <c r="U31" s="18">
        <f t="shared" si="59"/>
        <v>2.8433138904474533</v>
      </c>
      <c r="V31" s="18"/>
      <c r="W31" s="18">
        <f t="shared" ref="W31:Z31" si="60">W13/W$18*100</f>
        <v>2.3485908330716025</v>
      </c>
      <c r="X31" s="18">
        <f t="shared" si="60"/>
        <v>5.6358444051618637</v>
      </c>
      <c r="Y31" s="18">
        <f t="shared" si="60"/>
        <v>2.3751155860246032</v>
      </c>
      <c r="Z31" s="18">
        <f t="shared" si="60"/>
        <v>2.8660472172812623</v>
      </c>
      <c r="AA31" s="18"/>
      <c r="AB31" s="18">
        <f t="shared" ref="AB31:AE31" si="61">AB13/AB$18*100</f>
        <v>2.9129090146674903</v>
      </c>
      <c r="AC31" s="18">
        <f t="shared" si="61"/>
        <v>6.397215139704314</v>
      </c>
      <c r="AD31" s="18">
        <f t="shared" si="61"/>
        <v>3.3391212581658904</v>
      </c>
      <c r="AE31" s="18">
        <f t="shared" si="61"/>
        <v>3.5629865545717845</v>
      </c>
      <c r="AG31" t="str">
        <f>$A$13</f>
        <v>Caring, leisure and other service occupations</v>
      </c>
      <c r="AH31" s="18">
        <f t="shared" ref="AH31:AK31" si="62">AH13/AH$18*100</f>
        <v>15.811761750987069</v>
      </c>
      <c r="AI31" s="18">
        <f t="shared" si="62"/>
        <v>20.677843293290284</v>
      </c>
      <c r="AJ31" s="18">
        <f t="shared" si="62"/>
        <v>16.980719130516135</v>
      </c>
      <c r="AK31" s="18">
        <f t="shared" si="62"/>
        <v>18.179602446254552</v>
      </c>
      <c r="AL31" s="18"/>
      <c r="AM31" s="18">
        <f t="shared" ref="AM31:AP31" si="63">AM13/AM$18*100</f>
        <v>13.557858878182577</v>
      </c>
      <c r="AN31" s="18">
        <f t="shared" si="63"/>
        <v>18.409793380666351</v>
      </c>
      <c r="AO31" s="18">
        <f t="shared" si="63"/>
        <v>14.814852875795035</v>
      </c>
      <c r="AP31" s="18">
        <f t="shared" si="63"/>
        <v>15.820256223220907</v>
      </c>
      <c r="AQ31" s="18"/>
      <c r="AR31" s="18">
        <f t="shared" ref="AR31:AU31" si="64">AR13/AR$18*100</f>
        <v>14.897727117233824</v>
      </c>
      <c r="AS31" s="18">
        <f t="shared" si="64"/>
        <v>19.362579558983665</v>
      </c>
      <c r="AT31" s="18">
        <f t="shared" si="64"/>
        <v>16.015942713294265</v>
      </c>
      <c r="AU31" s="18">
        <f t="shared" si="64"/>
        <v>16.904387071620139</v>
      </c>
    </row>
    <row r="32" spans="1:47" x14ac:dyDescent="0.2">
      <c r="A32" t="str">
        <f>$A$14</f>
        <v>Sales and customer service occupations</v>
      </c>
      <c r="B32" s="18">
        <f t="shared" si="29"/>
        <v>5.5234899621299354</v>
      </c>
      <c r="C32" s="18">
        <f t="shared" ref="C32:O32" si="65">C14/C$18*100</f>
        <v>16.694612911355986</v>
      </c>
      <c r="D32" s="18">
        <f t="shared" si="65"/>
        <v>4.3036600843354966</v>
      </c>
      <c r="E32" s="18">
        <f t="shared" si="65"/>
        <v>8.6381973781706165</v>
      </c>
      <c r="F32" s="18"/>
      <c r="G32" s="18">
        <f t="shared" si="65"/>
        <v>5.14392464285004</v>
      </c>
      <c r="H32" s="18">
        <f t="shared" si="65"/>
        <v>15.553075217381332</v>
      </c>
      <c r="I32" s="18">
        <f t="shared" si="65"/>
        <v>3.5166270774529966</v>
      </c>
      <c r="J32" s="18">
        <f t="shared" si="65"/>
        <v>7.9471955152597067</v>
      </c>
      <c r="K32" s="18"/>
      <c r="L32" s="18">
        <f t="shared" si="65"/>
        <v>4.7125888336060031</v>
      </c>
      <c r="M32" s="18">
        <f t="shared" si="65"/>
        <v>14.691856942323437</v>
      </c>
      <c r="N32" s="18">
        <f t="shared" si="65"/>
        <v>2.6572769730599526</v>
      </c>
      <c r="O32" s="18">
        <f t="shared" si="65"/>
        <v>7.2883986430220729</v>
      </c>
      <c r="Q32" t="str">
        <f>$A$14</f>
        <v>Sales and customer service occupations</v>
      </c>
      <c r="R32" s="18">
        <f t="shared" ref="R32:U32" si="66">R14/R$18*100</f>
        <v>4.0990443961906351</v>
      </c>
      <c r="S32" s="18">
        <f t="shared" si="66"/>
        <v>19.364469755072868</v>
      </c>
      <c r="T32" s="18">
        <f t="shared" si="66"/>
        <v>3.8034372351159993</v>
      </c>
      <c r="U32" s="18">
        <f t="shared" si="66"/>
        <v>6.2695054365439127</v>
      </c>
      <c r="V32" s="18"/>
      <c r="W32" s="18">
        <f t="shared" ref="W32:Z32" si="67">W14/W$18*100</f>
        <v>3.8735124245015311</v>
      </c>
      <c r="X32" s="18">
        <f t="shared" si="67"/>
        <v>17.989850878894234</v>
      </c>
      <c r="Y32" s="18">
        <f t="shared" si="67"/>
        <v>3.4943697384301204</v>
      </c>
      <c r="Z32" s="18">
        <f t="shared" si="67"/>
        <v>6.0145162462093049</v>
      </c>
      <c r="AA32" s="18"/>
      <c r="AB32" s="18">
        <f>AB14/AB$18*100</f>
        <v>4.0088722273384976</v>
      </c>
      <c r="AC32" s="18">
        <f t="shared" ref="AC32:AE32" si="68">AC14/AC$18*100</f>
        <v>17.121873408074926</v>
      </c>
      <c r="AD32" s="18">
        <f t="shared" si="68"/>
        <v>2.7334796822211951</v>
      </c>
      <c r="AE32" s="18">
        <f t="shared" si="68"/>
        <v>5.9525914980158108</v>
      </c>
      <c r="AG32" t="str">
        <f>$A$14</f>
        <v>Sales and customer service occupations</v>
      </c>
      <c r="AH32" s="18">
        <f t="shared" ref="AH32:AK32" si="69">AH14/AH$18*100</f>
        <v>7.948474363931088</v>
      </c>
      <c r="AI32" s="18">
        <f t="shared" si="69"/>
        <v>15.775402532982291</v>
      </c>
      <c r="AJ32" s="18">
        <f t="shared" si="69"/>
        <v>5.1572182685401495</v>
      </c>
      <c r="AK32" s="18">
        <f t="shared" si="69"/>
        <v>11.198774580537732</v>
      </c>
      <c r="AL32" s="18"/>
      <c r="AM32" s="18">
        <f t="shared" ref="AM32:AP32" si="70">AM14/AM$18*100</f>
        <v>7.1673855866421468</v>
      </c>
      <c r="AN32" s="18">
        <f t="shared" si="70"/>
        <v>14.654574049762715</v>
      </c>
      <c r="AO32" s="18">
        <f t="shared" si="70"/>
        <v>3.5447046555314068</v>
      </c>
      <c r="AP32" s="18">
        <f t="shared" si="70"/>
        <v>9.9187706910110975</v>
      </c>
      <c r="AQ32" s="18"/>
      <c r="AR32" s="18">
        <f t="shared" ref="AR32:AU32" si="71">AR14/AR$18*100</f>
        <v>5.7445920719316836</v>
      </c>
      <c r="AS32" s="18">
        <f t="shared" si="71"/>
        <v>13.732117246370782</v>
      </c>
      <c r="AT32" s="18">
        <f t="shared" si="71"/>
        <v>2.5626725040575189</v>
      </c>
      <c r="AU32" s="18">
        <f t="shared" si="71"/>
        <v>8.6121212834057399</v>
      </c>
    </row>
    <row r="33" spans="1:47" x14ac:dyDescent="0.2">
      <c r="A33" t="str">
        <f>$A$15</f>
        <v>Process, plant and machine operatives</v>
      </c>
      <c r="B33" s="18">
        <f t="shared" si="29"/>
        <v>6.9914488463023199</v>
      </c>
      <c r="C33" s="18">
        <f t="shared" ref="C33:O33" si="72">C15/C$18*100</f>
        <v>2.6786018571451042</v>
      </c>
      <c r="D33" s="18">
        <f t="shared" si="72"/>
        <v>4.5044986665037499</v>
      </c>
      <c r="E33" s="18">
        <f t="shared" si="72"/>
        <v>5.3292241592582501</v>
      </c>
      <c r="F33" s="18"/>
      <c r="G33" s="18">
        <f t="shared" si="72"/>
        <v>5.6645543193801799</v>
      </c>
      <c r="H33" s="18">
        <f t="shared" si="72"/>
        <v>2.6637293245016092</v>
      </c>
      <c r="I33" s="18">
        <f t="shared" si="72"/>
        <v>4.9067788881622043</v>
      </c>
      <c r="J33" s="18">
        <f t="shared" si="72"/>
        <v>4.6737315748302439</v>
      </c>
      <c r="K33" s="18"/>
      <c r="L33" s="18">
        <f t="shared" si="72"/>
        <v>5.4825061815084846</v>
      </c>
      <c r="M33" s="18">
        <f t="shared" si="72"/>
        <v>3.5418711244231957</v>
      </c>
      <c r="N33" s="18">
        <f t="shared" si="72"/>
        <v>5.3121451488887628</v>
      </c>
      <c r="O33" s="18">
        <f t="shared" si="72"/>
        <v>4.8921426326625053</v>
      </c>
      <c r="Q33" t="str">
        <f>$A$15</f>
        <v>Process, plant and machine operatives</v>
      </c>
      <c r="R33" s="18">
        <f t="shared" ref="R33:U33" si="73">R15/R$18*100</f>
        <v>9.9856331946202754</v>
      </c>
      <c r="S33" s="18">
        <f t="shared" si="73"/>
        <v>7.7103135145815598</v>
      </c>
      <c r="T33" s="18">
        <f t="shared" si="73"/>
        <v>6.1706279483914761</v>
      </c>
      <c r="U33" s="18">
        <f t="shared" si="73"/>
        <v>8.9341292267596817</v>
      </c>
      <c r="V33" s="18"/>
      <c r="W33" s="18">
        <f t="shared" ref="W33:Z33" si="74">W15/W$18*100</f>
        <v>8.3449451313068366</v>
      </c>
      <c r="X33" s="18">
        <f t="shared" si="74"/>
        <v>7.7872529419155763</v>
      </c>
      <c r="Y33" s="18">
        <f t="shared" si="74"/>
        <v>6.8678481725308576</v>
      </c>
      <c r="Z33" s="18">
        <f t="shared" si="74"/>
        <v>8.0149601523539022</v>
      </c>
      <c r="AA33" s="18"/>
      <c r="AB33" s="18">
        <f t="shared" ref="AB33:AE33" si="75">AB15/AB$18*100</f>
        <v>8.1631762345295495</v>
      </c>
      <c r="AC33" s="18">
        <f t="shared" si="75"/>
        <v>8.5799827299749047</v>
      </c>
      <c r="AD33" s="18">
        <f t="shared" si="75"/>
        <v>7.3181497430105562</v>
      </c>
      <c r="AE33" s="18">
        <f t="shared" si="75"/>
        <v>8.0844767906176926</v>
      </c>
      <c r="AG33" t="str">
        <f>$A$15</f>
        <v>Process, plant and machine operatives</v>
      </c>
      <c r="AH33" s="18">
        <f t="shared" ref="AH33:AK33" si="76">AH15/AH$18*100</f>
        <v>1.8941320274597293</v>
      </c>
      <c r="AI33" s="18">
        <f t="shared" si="76"/>
        <v>0.9462237383016735</v>
      </c>
      <c r="AJ33" s="18">
        <f t="shared" si="76"/>
        <v>1.6614892223784685</v>
      </c>
      <c r="AK33" s="18">
        <f t="shared" si="76"/>
        <v>1.4322894965757422</v>
      </c>
      <c r="AL33" s="18"/>
      <c r="AM33" s="18">
        <f t="shared" ref="AM33:AP33" si="77">AM15/AM$18*100</f>
        <v>1.3953367821910527</v>
      </c>
      <c r="AN33" s="18">
        <f t="shared" si="77"/>
        <v>0.77455584609042671</v>
      </c>
      <c r="AO33" s="18">
        <f t="shared" si="77"/>
        <v>2.432894840638046</v>
      </c>
      <c r="AP33" s="18">
        <f t="shared" si="77"/>
        <v>1.2652594990711712</v>
      </c>
      <c r="AQ33" s="18"/>
      <c r="AR33" s="18">
        <f t="shared" ref="AR33:AU33" si="78">AR15/AR$18*100</f>
        <v>1.5512927484851564</v>
      </c>
      <c r="AS33" s="18">
        <f t="shared" si="78"/>
        <v>1.5520592163000078</v>
      </c>
      <c r="AT33" s="18">
        <f t="shared" si="78"/>
        <v>2.821721887928645</v>
      </c>
      <c r="AU33" s="18">
        <f t="shared" si="78"/>
        <v>1.7286882250761428</v>
      </c>
    </row>
    <row r="34" spans="1:47" x14ac:dyDescent="0.2">
      <c r="A34" t="str">
        <f>$A$16</f>
        <v>Elementary occupations</v>
      </c>
      <c r="B34" s="18">
        <f t="shared" si="29"/>
        <v>8.3475711201819287</v>
      </c>
      <c r="C34" s="18">
        <f t="shared" ref="C34:O34" si="79">C16/C$18*100</f>
        <v>18.265485083210905</v>
      </c>
      <c r="D34" s="18">
        <f t="shared" si="79"/>
        <v>5.6374749658413288</v>
      </c>
      <c r="E34" s="18">
        <f t="shared" si="79"/>
        <v>10.859970120755557</v>
      </c>
      <c r="F34" s="18"/>
      <c r="G34" s="18">
        <f t="shared" si="79"/>
        <v>6.5613697645845184</v>
      </c>
      <c r="H34" s="18">
        <f t="shared" si="79"/>
        <v>16.797665929596992</v>
      </c>
      <c r="I34" s="18">
        <f t="shared" si="79"/>
        <v>5.7583277105351991</v>
      </c>
      <c r="J34" s="18">
        <f t="shared" si="79"/>
        <v>9.43679063017826</v>
      </c>
      <c r="K34" s="18"/>
      <c r="L34" s="18">
        <f t="shared" si="79"/>
        <v>6.1205314833213658</v>
      </c>
      <c r="M34" s="18">
        <f t="shared" si="79"/>
        <v>14.069403944525636</v>
      </c>
      <c r="N34" s="18">
        <f t="shared" si="79"/>
        <v>7.2416635978665838</v>
      </c>
      <c r="O34" s="18">
        <f t="shared" si="79"/>
        <v>8.6051006360464211</v>
      </c>
      <c r="Q34" t="str">
        <f>$A$16</f>
        <v>Elementary occupations</v>
      </c>
      <c r="R34" s="18">
        <f t="shared" ref="R34:U34" si="80">R16/R$18*100</f>
        <v>9.5397163489579917</v>
      </c>
      <c r="S34" s="18">
        <f t="shared" si="80"/>
        <v>30.698909613787013</v>
      </c>
      <c r="T34" s="18">
        <f t="shared" si="80"/>
        <v>4.2307390738574115</v>
      </c>
      <c r="U34" s="18">
        <f t="shared" si="80"/>
        <v>11.623942195638639</v>
      </c>
      <c r="V34" s="18"/>
      <c r="W34" s="18">
        <f t="shared" ref="W34:Z34" si="81">W16/W$18*100</f>
        <v>7.5540486040761454</v>
      </c>
      <c r="X34" s="18">
        <f t="shared" si="81"/>
        <v>26.453966299455594</v>
      </c>
      <c r="Y34" s="18">
        <f t="shared" si="81"/>
        <v>4.7861538362786158</v>
      </c>
      <c r="Z34" s="18">
        <f t="shared" si="81"/>
        <v>10.04882523595302</v>
      </c>
      <c r="AA34" s="18"/>
      <c r="AB34" s="18">
        <f t="shared" ref="AB34:AE34" si="82">AB16/AB$18*100</f>
        <v>6.5910513446306096</v>
      </c>
      <c r="AC34" s="18">
        <f t="shared" si="82"/>
        <v>23.542697116190677</v>
      </c>
      <c r="AD34" s="18">
        <f t="shared" si="82"/>
        <v>5.867083467709441</v>
      </c>
      <c r="AE34" s="18">
        <f t="shared" si="82"/>
        <v>9.265254287907867</v>
      </c>
      <c r="AG34" t="str">
        <f>$A$16</f>
        <v>Elementary occupations</v>
      </c>
      <c r="AH34" s="18">
        <f t="shared" ref="AH34:AK34" si="83">AH16/AH$18*100</f>
        <v>6.3180561611056989</v>
      </c>
      <c r="AI34" s="18">
        <f t="shared" si="83"/>
        <v>13.984756363943434</v>
      </c>
      <c r="AJ34" s="18">
        <f t="shared" si="83"/>
        <v>8.0378669821013027</v>
      </c>
      <c r="AK34" s="18">
        <f t="shared" si="83"/>
        <v>10.034109465846043</v>
      </c>
      <c r="AL34" s="18"/>
      <c r="AM34" s="18">
        <f t="shared" ref="AM34:AP34" si="84">AM16/AM$18*100</f>
        <v>4.9802712577932704</v>
      </c>
      <c r="AN34" s="18">
        <f t="shared" si="84"/>
        <v>13.237142367978953</v>
      </c>
      <c r="AO34" s="18">
        <f t="shared" si="84"/>
        <v>6.9847226462538519</v>
      </c>
      <c r="AP34" s="18">
        <f t="shared" si="84"/>
        <v>8.8124385947579267</v>
      </c>
      <c r="AQ34" s="18"/>
      <c r="AR34" s="18">
        <f t="shared" ref="AR34:AU34" si="85">AR16/AR$18*100</f>
        <v>5.43051221101347</v>
      </c>
      <c r="AS34" s="18">
        <f t="shared" si="85"/>
        <v>10.327908511723088</v>
      </c>
      <c r="AT34" s="18">
        <f t="shared" si="85"/>
        <v>8.9481832839272464</v>
      </c>
      <c r="AU34" s="18">
        <f t="shared" si="85"/>
        <v>7.9509191261123213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8.1186877267334765</v>
      </c>
      <c r="C44" s="27">
        <f t="shared" ref="C44:E44" si="93">H8-C8</f>
        <v>3.8933300039460566</v>
      </c>
      <c r="D44" s="27">
        <f t="shared" si="93"/>
        <v>2.5995491493943543</v>
      </c>
      <c r="E44" s="27">
        <f t="shared" si="93"/>
        <v>14.611566880073894</v>
      </c>
      <c r="F44" s="27"/>
      <c r="G44" s="27">
        <f>L8-G8</f>
        <v>6.9633081352665798</v>
      </c>
      <c r="H44" s="27">
        <f t="shared" ref="H44:J44" si="94">M8-H8</f>
        <v>3.0879757360386648</v>
      </c>
      <c r="I44" s="27">
        <f t="shared" si="94"/>
        <v>2.767510993452639</v>
      </c>
      <c r="J44" s="27">
        <f t="shared" si="94"/>
        <v>12.818794864757876</v>
      </c>
      <c r="K44" s="27"/>
      <c r="L44" s="27">
        <f>L8-B8</f>
        <v>15.081995862000056</v>
      </c>
      <c r="M44" s="27">
        <f t="shared" ref="M44:O44" si="95">M8-C8</f>
        <v>6.9813057399847214</v>
      </c>
      <c r="N44" s="27">
        <f t="shared" si="95"/>
        <v>5.3670601428469933</v>
      </c>
      <c r="O44" s="27">
        <f t="shared" si="95"/>
        <v>27.430361744831771</v>
      </c>
      <c r="Q44" t="str">
        <f>$A$8</f>
        <v>Managers, directors and senior officials</v>
      </c>
      <c r="R44" s="27">
        <f>W8-R8</f>
        <v>5.0739877152907553</v>
      </c>
      <c r="S44" s="27">
        <f t="shared" ref="S44:S52" si="96">X8-S8</f>
        <v>1.4424213049104577</v>
      </c>
      <c r="T44" s="27">
        <f t="shared" ref="T44:T52" si="97">Y8-T8</f>
        <v>0.1969815233034069</v>
      </c>
      <c r="U44" s="27">
        <f t="shared" ref="U44:U52" si="98">Z8-U8</f>
        <v>6.7133905435046302</v>
      </c>
      <c r="V44" s="27"/>
      <c r="W44" s="27">
        <f>AB8-W8</f>
        <v>2.7017431697893883</v>
      </c>
      <c r="X44" s="27">
        <f t="shared" ref="X44:X52" si="99">AC8-X8</f>
        <v>1.4347140174204034</v>
      </c>
      <c r="Y44" s="27">
        <f t="shared" ref="Y44:Y52" si="100">AD8-Y8</f>
        <v>2.2802728534185537</v>
      </c>
      <c r="Z44" s="27">
        <f t="shared" ref="Z44:Z52" si="101">AE8-Z8</f>
        <v>6.4167300406283445</v>
      </c>
      <c r="AA44" s="27"/>
      <c r="AB44" s="27">
        <f>AB8-R8</f>
        <v>7.7757308850801437</v>
      </c>
      <c r="AC44" s="27">
        <f t="shared" ref="AC44:AC52" si="102">AC8-S8</f>
        <v>2.8771353223308611</v>
      </c>
      <c r="AD44" s="27">
        <f t="shared" ref="AD44:AD52" si="103">AD8-T8</f>
        <v>2.4772543767219606</v>
      </c>
      <c r="AE44" s="27">
        <f t="shared" ref="AE44:AE52" si="104">AE8-U8</f>
        <v>13.130120584132975</v>
      </c>
      <c r="AG44" t="str">
        <f>$A$8</f>
        <v>Managers, directors and senior officials</v>
      </c>
      <c r="AH44" s="27">
        <f>AM8-AH8</f>
        <v>3.0447000114427176</v>
      </c>
      <c r="AI44" s="27">
        <f t="shared" ref="AI44:AI52" si="105">AN8-AI8</f>
        <v>2.4509086990356046</v>
      </c>
      <c r="AJ44" s="27">
        <f t="shared" ref="AJ44:AJ52" si="106">AO8-AJ8</f>
        <v>2.4025676260909492</v>
      </c>
      <c r="AK44" s="27">
        <f t="shared" ref="AK44:AK52" si="107">AP8-AK8</f>
        <v>7.8981763365692714</v>
      </c>
      <c r="AL44" s="27"/>
      <c r="AM44" s="27">
        <f>AR8-AM8</f>
        <v>4.2615649654772199</v>
      </c>
      <c r="AN44" s="27">
        <f t="shared" ref="AN44:AN52" si="108">AS8-AN8</f>
        <v>1.6532617186182588</v>
      </c>
      <c r="AO44" s="27">
        <f t="shared" ref="AO44:AO52" si="109">AT8-AO8</f>
        <v>0.48723814003406929</v>
      </c>
      <c r="AP44" s="27">
        <f t="shared" ref="AP44:AP52" si="110">AU8-AP8</f>
        <v>6.4020648241295461</v>
      </c>
      <c r="AQ44" s="27"/>
      <c r="AR44" s="27">
        <f>AR8-AH8</f>
        <v>7.3062649769199375</v>
      </c>
      <c r="AS44" s="27">
        <f t="shared" ref="AS44:AS52" si="111">AS8-AI8</f>
        <v>4.1041704176538634</v>
      </c>
      <c r="AT44" s="27">
        <f t="shared" ref="AT44:AT52" si="112">AT8-AJ8</f>
        <v>2.8898057661250185</v>
      </c>
      <c r="AU44" s="27">
        <f t="shared" ref="AU44:AU52" si="113">AU8-AK8</f>
        <v>14.300241160698818</v>
      </c>
    </row>
    <row r="45" spans="1:47" x14ac:dyDescent="0.2">
      <c r="A45" t="str">
        <f>$A$9</f>
        <v>Professional occupations</v>
      </c>
      <c r="B45" s="27">
        <f t="shared" ref="B45:B54" si="114">G9-B9</f>
        <v>22.876962445745406</v>
      </c>
      <c r="C45" s="27">
        <f t="shared" ref="C45:C54" si="115">H9-C9</f>
        <v>7.058854130094641</v>
      </c>
      <c r="D45" s="27">
        <f t="shared" ref="D45:D54" si="116">I9-D9</f>
        <v>-0.57842368222412333</v>
      </c>
      <c r="E45" s="27">
        <f t="shared" ref="E45:E54" si="117">J9-E9</f>
        <v>29.357392893615895</v>
      </c>
      <c r="F45" s="27"/>
      <c r="G45" s="27">
        <f t="shared" ref="G45:G54" si="118">L9-G9</f>
        <v>26.479984952273284</v>
      </c>
      <c r="H45" s="27">
        <f t="shared" ref="H45:H54" si="119">M9-H9</f>
        <v>11.384765169354452</v>
      </c>
      <c r="I45" s="27">
        <f t="shared" ref="I45:I54" si="120">N9-I9</f>
        <v>0.69038521975487654</v>
      </c>
      <c r="J45" s="27">
        <f t="shared" ref="J45:J54" si="121">O9-J9</f>
        <v>38.555135341382652</v>
      </c>
      <c r="K45" s="27"/>
      <c r="L45" s="27">
        <f t="shared" ref="L45:L54" si="122">L9-B9</f>
        <v>49.35694739801869</v>
      </c>
      <c r="M45" s="27">
        <f t="shared" ref="M45:M54" si="123">M9-C9</f>
        <v>18.443619299449093</v>
      </c>
      <c r="N45" s="27">
        <f t="shared" ref="N45:N54" si="124">N9-D9</f>
        <v>0.11196153753075322</v>
      </c>
      <c r="O45" s="27">
        <f t="shared" ref="O45:O54" si="125">O9-E9</f>
        <v>67.912528234998547</v>
      </c>
      <c r="Q45" t="str">
        <f>$A$9</f>
        <v>Professional occupations</v>
      </c>
      <c r="R45" s="27">
        <f t="shared" ref="R45:R52" si="126">W9-R9</f>
        <v>12.462905584799842</v>
      </c>
      <c r="S45" s="27">
        <f t="shared" si="96"/>
        <v>2.3997762274579832</v>
      </c>
      <c r="T45" s="27">
        <f t="shared" si="97"/>
        <v>-2.8165477330042012</v>
      </c>
      <c r="U45" s="27">
        <f t="shared" si="98"/>
        <v>12.046134079253619</v>
      </c>
      <c r="V45" s="27"/>
      <c r="W45" s="27">
        <f t="shared" ref="W45:W52" si="127">AB9-W9</f>
        <v>13.976841224095878</v>
      </c>
      <c r="X45" s="27">
        <f t="shared" si="99"/>
        <v>3.2847040643560739</v>
      </c>
      <c r="Y45" s="27">
        <f t="shared" si="100"/>
        <v>-0.5924153546117914</v>
      </c>
      <c r="Z45" s="27">
        <f t="shared" si="101"/>
        <v>16.669129933840154</v>
      </c>
      <c r="AA45" s="27"/>
      <c r="AB45" s="27">
        <f t="shared" ref="AB45:AB52" si="128">AB9-R9</f>
        <v>26.43974680889572</v>
      </c>
      <c r="AC45" s="27">
        <f t="shared" si="102"/>
        <v>5.6844802918140571</v>
      </c>
      <c r="AD45" s="27">
        <f t="shared" si="103"/>
        <v>-3.4089630876159926</v>
      </c>
      <c r="AE45" s="27">
        <f t="shared" si="104"/>
        <v>28.715264013093773</v>
      </c>
      <c r="AG45" t="str">
        <f>$A$9</f>
        <v>Professional occupations</v>
      </c>
      <c r="AH45" s="27">
        <f t="shared" ref="AH45:AH52" si="129">AM9-AH9</f>
        <v>10.414056860945557</v>
      </c>
      <c r="AI45" s="27">
        <f t="shared" si="105"/>
        <v>4.6590779026366427</v>
      </c>
      <c r="AJ45" s="27">
        <f t="shared" si="106"/>
        <v>2.2381240507800788</v>
      </c>
      <c r="AK45" s="27">
        <f t="shared" si="107"/>
        <v>17.311258814362283</v>
      </c>
      <c r="AL45" s="27"/>
      <c r="AM45" s="27">
        <f t="shared" ref="AM45:AM52" si="130">AR9-AM9</f>
        <v>12.503143728177456</v>
      </c>
      <c r="AN45" s="27">
        <f t="shared" si="108"/>
        <v>8.1000611049983924</v>
      </c>
      <c r="AO45" s="27">
        <f t="shared" si="109"/>
        <v>1.2828005743666804</v>
      </c>
      <c r="AP45" s="27">
        <f t="shared" si="110"/>
        <v>21.886005407542513</v>
      </c>
      <c r="AQ45" s="27"/>
      <c r="AR45" s="27">
        <f t="shared" ref="AR45:AR52" si="131">AR9-AH9</f>
        <v>22.917200589123013</v>
      </c>
      <c r="AS45" s="27">
        <f t="shared" si="111"/>
        <v>12.759139007635035</v>
      </c>
      <c r="AT45" s="27">
        <f t="shared" si="112"/>
        <v>3.5209246251467592</v>
      </c>
      <c r="AU45" s="27">
        <f t="shared" si="113"/>
        <v>39.197264221904796</v>
      </c>
    </row>
    <row r="46" spans="1:47" x14ac:dyDescent="0.2">
      <c r="A46" t="str">
        <f>$A$10</f>
        <v>Associate professional occupations</v>
      </c>
      <c r="B46" s="27">
        <f t="shared" si="114"/>
        <v>10.791891452615793</v>
      </c>
      <c r="C46" s="27">
        <f t="shared" si="115"/>
        <v>3.4809430970102575</v>
      </c>
      <c r="D46" s="27">
        <f t="shared" si="116"/>
        <v>-0.20794805921788573</v>
      </c>
      <c r="E46" s="27">
        <f t="shared" si="117"/>
        <v>14.064886490408171</v>
      </c>
      <c r="F46" s="27"/>
      <c r="G46" s="27">
        <f t="shared" si="118"/>
        <v>2.9840781630577524</v>
      </c>
      <c r="H46" s="27">
        <f t="shared" si="119"/>
        <v>3.1813412657304028</v>
      </c>
      <c r="I46" s="27">
        <f t="shared" si="120"/>
        <v>2.1889783528589462</v>
      </c>
      <c r="J46" s="27">
        <f t="shared" si="121"/>
        <v>8.3543977816470942</v>
      </c>
      <c r="K46" s="27"/>
      <c r="L46" s="27">
        <f t="shared" si="122"/>
        <v>13.775969615673546</v>
      </c>
      <c r="M46" s="27">
        <f t="shared" si="123"/>
        <v>6.6622843627406603</v>
      </c>
      <c r="N46" s="27">
        <f t="shared" si="124"/>
        <v>1.9810302936410604</v>
      </c>
      <c r="O46" s="27">
        <f t="shared" si="125"/>
        <v>22.419284272055265</v>
      </c>
      <c r="Q46" t="str">
        <f>$A$10</f>
        <v>Associate professional occupations</v>
      </c>
      <c r="R46" s="27">
        <f t="shared" si="126"/>
        <v>5.3470702626315756</v>
      </c>
      <c r="S46" s="27">
        <f t="shared" si="96"/>
        <v>1.4610320520764639</v>
      </c>
      <c r="T46" s="27">
        <f t="shared" si="97"/>
        <v>-1.5105162472603286</v>
      </c>
      <c r="U46" s="27">
        <f t="shared" si="98"/>
        <v>5.2975860674477104</v>
      </c>
      <c r="V46" s="27"/>
      <c r="W46" s="27">
        <f>AB10-W10</f>
        <v>-1.3617416328631649</v>
      </c>
      <c r="X46" s="27">
        <f t="shared" si="99"/>
        <v>-8.8460993795132836E-2</v>
      </c>
      <c r="Y46" s="27">
        <f t="shared" si="100"/>
        <v>0.70398373335820352</v>
      </c>
      <c r="Z46" s="27">
        <f t="shared" si="101"/>
        <v>-0.74621889330009594</v>
      </c>
      <c r="AA46" s="27"/>
      <c r="AB46" s="27">
        <f t="shared" si="128"/>
        <v>3.9853286297684107</v>
      </c>
      <c r="AC46" s="27">
        <f t="shared" si="102"/>
        <v>1.3725710582813311</v>
      </c>
      <c r="AD46" s="27">
        <f t="shared" si="103"/>
        <v>-0.8065325139021251</v>
      </c>
      <c r="AE46" s="27">
        <f t="shared" si="104"/>
        <v>4.5513671741476145</v>
      </c>
      <c r="AG46" t="str">
        <f>$A$10</f>
        <v>Associate professional occupations</v>
      </c>
      <c r="AH46" s="27">
        <f t="shared" si="129"/>
        <v>5.444821189984232</v>
      </c>
      <c r="AI46" s="27">
        <f t="shared" si="105"/>
        <v>2.0199110449337887</v>
      </c>
      <c r="AJ46" s="27">
        <f t="shared" si="106"/>
        <v>1.3025681880424331</v>
      </c>
      <c r="AK46" s="27">
        <f t="shared" si="107"/>
        <v>8.767300422960453</v>
      </c>
      <c r="AL46" s="27"/>
      <c r="AM46" s="27">
        <f t="shared" si="130"/>
        <v>4.345819795920896</v>
      </c>
      <c r="AN46" s="27">
        <f t="shared" si="108"/>
        <v>3.2698022595255374</v>
      </c>
      <c r="AO46" s="27">
        <f t="shared" si="109"/>
        <v>1.4849946195007373</v>
      </c>
      <c r="AP46" s="27">
        <f t="shared" si="110"/>
        <v>9.1006166749471689</v>
      </c>
      <c r="AQ46" s="27"/>
      <c r="AR46" s="27">
        <f t="shared" si="131"/>
        <v>9.790640985905128</v>
      </c>
      <c r="AS46" s="27">
        <f t="shared" si="111"/>
        <v>5.2897133044593261</v>
      </c>
      <c r="AT46" s="27">
        <f t="shared" si="112"/>
        <v>2.7875628075431704</v>
      </c>
      <c r="AU46" s="27">
        <f t="shared" si="113"/>
        <v>17.867917097907622</v>
      </c>
    </row>
    <row r="47" spans="1:47" x14ac:dyDescent="0.2">
      <c r="A47" t="str">
        <f>$A$11</f>
        <v>Administrative and secretarial occupations</v>
      </c>
      <c r="B47" s="27">
        <f t="shared" si="114"/>
        <v>1.9763235674385911</v>
      </c>
      <c r="C47" s="27">
        <f t="shared" si="115"/>
        <v>0.41594738771694395</v>
      </c>
      <c r="D47" s="27">
        <f t="shared" si="116"/>
        <v>0.62059800057423953</v>
      </c>
      <c r="E47" s="27">
        <f t="shared" si="117"/>
        <v>3.0128689557297861</v>
      </c>
      <c r="F47" s="27"/>
      <c r="G47" s="27">
        <f t="shared" si="118"/>
        <v>-6.6152614113799686</v>
      </c>
      <c r="H47" s="27">
        <f t="shared" si="119"/>
        <v>-4.6211421139048738</v>
      </c>
      <c r="I47" s="27">
        <f t="shared" si="120"/>
        <v>0.87918260988502439</v>
      </c>
      <c r="J47" s="27">
        <f t="shared" si="121"/>
        <v>-10.357220915399822</v>
      </c>
      <c r="K47" s="27"/>
      <c r="L47" s="27">
        <f t="shared" si="122"/>
        <v>-4.6389378439413775</v>
      </c>
      <c r="M47" s="27">
        <f t="shared" si="123"/>
        <v>-4.2051947261879299</v>
      </c>
      <c r="N47" s="27">
        <f t="shared" si="124"/>
        <v>1.4997806104592639</v>
      </c>
      <c r="O47" s="27">
        <f t="shared" si="125"/>
        <v>-7.3443519596700355</v>
      </c>
      <c r="Q47" t="str">
        <f>$A$11</f>
        <v>Administrative and secretarial occupations</v>
      </c>
      <c r="R47" s="27">
        <f t="shared" si="126"/>
        <v>1.3759066518609533</v>
      </c>
      <c r="S47" s="27">
        <f t="shared" si="96"/>
        <v>0.24082692957324436</v>
      </c>
      <c r="T47" s="27">
        <f t="shared" si="97"/>
        <v>-0.28449979943677106</v>
      </c>
      <c r="U47" s="27">
        <f t="shared" si="98"/>
        <v>1.3322337819974273</v>
      </c>
      <c r="V47" s="27"/>
      <c r="W47" s="27">
        <f t="shared" si="127"/>
        <v>0.34137382663039517</v>
      </c>
      <c r="X47" s="27">
        <f t="shared" si="99"/>
        <v>-0.51687913480577352</v>
      </c>
      <c r="Y47" s="27">
        <f t="shared" si="100"/>
        <v>0.32486946440794107</v>
      </c>
      <c r="Z47" s="27">
        <f t="shared" si="101"/>
        <v>0.14936415623256138</v>
      </c>
      <c r="AA47" s="27"/>
      <c r="AB47" s="27">
        <f t="shared" si="128"/>
        <v>1.7172804784913485</v>
      </c>
      <c r="AC47" s="27">
        <f t="shared" si="102"/>
        <v>-0.27605220523252916</v>
      </c>
      <c r="AD47" s="27">
        <f t="shared" si="103"/>
        <v>4.0369664971170005E-2</v>
      </c>
      <c r="AE47" s="27">
        <f t="shared" si="104"/>
        <v>1.4815979382299886</v>
      </c>
      <c r="AG47" t="str">
        <f>$A$11</f>
        <v>Administrative and secretarial occupations</v>
      </c>
      <c r="AH47" s="27">
        <f t="shared" si="129"/>
        <v>0.60041691557765375</v>
      </c>
      <c r="AI47" s="27">
        <f t="shared" si="105"/>
        <v>0.1751204581436987</v>
      </c>
      <c r="AJ47" s="27">
        <f t="shared" si="106"/>
        <v>0.90509780001101037</v>
      </c>
      <c r="AK47" s="27">
        <f t="shared" si="107"/>
        <v>1.6806351737323695</v>
      </c>
      <c r="AL47" s="27"/>
      <c r="AM47" s="27">
        <f t="shared" si="130"/>
        <v>-6.956635238010346</v>
      </c>
      <c r="AN47" s="27">
        <f t="shared" si="108"/>
        <v>-4.1042629790990901</v>
      </c>
      <c r="AO47" s="27">
        <f t="shared" si="109"/>
        <v>0.55431314547708332</v>
      </c>
      <c r="AP47" s="27">
        <f>AU11-AP11</f>
        <v>-10.506585071632358</v>
      </c>
      <c r="AQ47" s="27"/>
      <c r="AR47" s="27">
        <f t="shared" si="131"/>
        <v>-6.3562183224326922</v>
      </c>
      <c r="AS47" s="27">
        <f t="shared" si="111"/>
        <v>-3.9291425209553914</v>
      </c>
      <c r="AT47" s="27">
        <f t="shared" si="112"/>
        <v>1.4594109454880937</v>
      </c>
      <c r="AU47" s="27">
        <f t="shared" si="113"/>
        <v>-8.8259498978999886</v>
      </c>
    </row>
    <row r="48" spans="1:47" x14ac:dyDescent="0.2">
      <c r="A48" t="str">
        <f>$A$12</f>
        <v>Skilled trades occupations</v>
      </c>
      <c r="B48" s="27">
        <f t="shared" si="114"/>
        <v>-3.9601211957438167</v>
      </c>
      <c r="C48" s="27">
        <f t="shared" si="115"/>
        <v>-0.37578464103027454</v>
      </c>
      <c r="D48" s="27">
        <f t="shared" si="116"/>
        <v>-0.38470886315522179</v>
      </c>
      <c r="E48" s="27">
        <f t="shared" si="117"/>
        <v>-4.720614699929321</v>
      </c>
      <c r="F48" s="27"/>
      <c r="G48" s="27">
        <f t="shared" si="118"/>
        <v>-2.51519785096162</v>
      </c>
      <c r="H48" s="27">
        <f t="shared" si="119"/>
        <v>1.2675443034191192</v>
      </c>
      <c r="I48" s="27">
        <f t="shared" si="120"/>
        <v>4.167926814054951</v>
      </c>
      <c r="J48" s="27">
        <f t="shared" si="121"/>
        <v>2.9202732665124458</v>
      </c>
      <c r="K48" s="27"/>
      <c r="L48" s="27">
        <f t="shared" si="122"/>
        <v>-6.4753190467054367</v>
      </c>
      <c r="M48" s="27">
        <f t="shared" si="123"/>
        <v>0.89175966238884463</v>
      </c>
      <c r="N48" s="27">
        <f t="shared" si="124"/>
        <v>3.7832179508997292</v>
      </c>
      <c r="O48" s="27">
        <f t="shared" si="125"/>
        <v>-1.8003414334168752</v>
      </c>
      <c r="Q48" t="str">
        <f>$A$12</f>
        <v>Skilled trades occupations</v>
      </c>
      <c r="R48" s="27">
        <f t="shared" si="126"/>
        <v>-4.1324237420237537</v>
      </c>
      <c r="S48" s="27">
        <f t="shared" si="96"/>
        <v>-0.38959713934027995</v>
      </c>
      <c r="T48" s="27">
        <f t="shared" si="97"/>
        <v>-1.2446238804681471</v>
      </c>
      <c r="U48" s="27">
        <f t="shared" si="98"/>
        <v>-5.7666447618321826</v>
      </c>
      <c r="V48" s="27"/>
      <c r="W48" s="27">
        <f t="shared" si="127"/>
        <v>-3.771943392321198</v>
      </c>
      <c r="X48" s="27">
        <f t="shared" si="99"/>
        <v>0.82939342447105968</v>
      </c>
      <c r="Y48" s="27">
        <f t="shared" si="100"/>
        <v>3.5735304895497748</v>
      </c>
      <c r="Z48" s="27">
        <f t="shared" si="101"/>
        <v>0.63098052169964092</v>
      </c>
      <c r="AA48" s="27"/>
      <c r="AB48" s="27">
        <f t="shared" si="128"/>
        <v>-7.9043671343449518</v>
      </c>
      <c r="AC48" s="27">
        <f t="shared" si="102"/>
        <v>0.43979628513077973</v>
      </c>
      <c r="AD48" s="27">
        <f t="shared" si="103"/>
        <v>2.3289066090816277</v>
      </c>
      <c r="AE48" s="27">
        <f t="shared" si="104"/>
        <v>-5.1356642401325416</v>
      </c>
      <c r="AG48" t="str">
        <f>$A$12</f>
        <v>Skilled trades occupations</v>
      </c>
      <c r="AH48" s="27">
        <f t="shared" si="129"/>
        <v>0.17230254627992903</v>
      </c>
      <c r="AI48" s="27">
        <f t="shared" si="105"/>
        <v>1.3812498310005195E-2</v>
      </c>
      <c r="AJ48" s="27">
        <f t="shared" si="106"/>
        <v>0.85991501731292219</v>
      </c>
      <c r="AK48" s="27">
        <f t="shared" si="107"/>
        <v>1.0460300619028562</v>
      </c>
      <c r="AL48" s="27"/>
      <c r="AM48" s="27">
        <f t="shared" si="130"/>
        <v>1.256745541359594</v>
      </c>
      <c r="AN48" s="27">
        <f t="shared" si="108"/>
        <v>0.4381508789480586</v>
      </c>
      <c r="AO48" s="27">
        <f t="shared" si="109"/>
        <v>0.59439632450515933</v>
      </c>
      <c r="AP48" s="27">
        <f t="shared" si="110"/>
        <v>2.289292744812812</v>
      </c>
      <c r="AQ48" s="27"/>
      <c r="AR48" s="27">
        <f t="shared" si="131"/>
        <v>1.4290480876395231</v>
      </c>
      <c r="AS48" s="27">
        <f t="shared" si="111"/>
        <v>0.45196337725806379</v>
      </c>
      <c r="AT48" s="27">
        <f t="shared" si="112"/>
        <v>1.4543113418180815</v>
      </c>
      <c r="AU48" s="27">
        <f t="shared" si="113"/>
        <v>3.3353228067156682</v>
      </c>
    </row>
    <row r="49" spans="1:47" x14ac:dyDescent="0.2">
      <c r="A49" t="str">
        <f>$A$13</f>
        <v>Caring, leisure and other service occupations</v>
      </c>
      <c r="B49" s="27">
        <f t="shared" si="114"/>
        <v>-0.43460705002726385</v>
      </c>
      <c r="C49" s="27">
        <f t="shared" si="115"/>
        <v>-1.8603449623418804</v>
      </c>
      <c r="D49" s="27">
        <f t="shared" si="116"/>
        <v>0.55023027660045454</v>
      </c>
      <c r="E49" s="27">
        <f t="shared" si="117"/>
        <v>-1.7447217357686782</v>
      </c>
      <c r="F49" s="27"/>
      <c r="G49" s="27">
        <f t="shared" si="118"/>
        <v>7.1071686325766414</v>
      </c>
      <c r="H49" s="27">
        <f t="shared" si="119"/>
        <v>4.5669034661018877</v>
      </c>
      <c r="I49" s="27">
        <f t="shared" si="120"/>
        <v>2.6987221464505264</v>
      </c>
      <c r="J49" s="27">
        <f t="shared" si="121"/>
        <v>14.372794245129057</v>
      </c>
      <c r="K49" s="27"/>
      <c r="L49" s="27">
        <f t="shared" si="122"/>
        <v>6.6725615825493776</v>
      </c>
      <c r="M49" s="27">
        <f t="shared" si="123"/>
        <v>2.7065585037600073</v>
      </c>
      <c r="N49" s="27">
        <f t="shared" si="124"/>
        <v>3.248952423050981</v>
      </c>
      <c r="O49" s="27">
        <f t="shared" si="125"/>
        <v>12.628072509360379</v>
      </c>
      <c r="Q49" t="str">
        <f>$A$13</f>
        <v>Caring, leisure and other service occupations</v>
      </c>
      <c r="R49" s="27">
        <f t="shared" si="126"/>
        <v>9.0228491398057109E-2</v>
      </c>
      <c r="S49" s="27">
        <f t="shared" si="96"/>
        <v>0.30228865476229583</v>
      </c>
      <c r="T49" s="27">
        <f t="shared" si="97"/>
        <v>9.1989926286279777E-2</v>
      </c>
      <c r="U49" s="27">
        <f t="shared" si="98"/>
        <v>0.48450707244663427</v>
      </c>
      <c r="V49" s="27"/>
      <c r="W49" s="27">
        <f t="shared" si="127"/>
        <v>1.7556168655706976</v>
      </c>
      <c r="X49" s="27">
        <f t="shared" si="99"/>
        <v>0.95558183224744253</v>
      </c>
      <c r="Y49" s="27">
        <f t="shared" si="100"/>
        <v>0.86135451514134331</v>
      </c>
      <c r="Z49" s="27">
        <f t="shared" si="101"/>
        <v>3.5725532129594839</v>
      </c>
      <c r="AA49" s="27"/>
      <c r="AB49" s="27">
        <f t="shared" si="128"/>
        <v>1.8458453569687547</v>
      </c>
      <c r="AC49" s="27">
        <f t="shared" si="102"/>
        <v>1.2578704870097384</v>
      </c>
      <c r="AD49" s="27">
        <f t="shared" si="103"/>
        <v>0.95334444142762309</v>
      </c>
      <c r="AE49" s="27">
        <f t="shared" si="104"/>
        <v>4.0570602854061182</v>
      </c>
      <c r="AG49" t="str">
        <f>$A$13</f>
        <v>Caring, leisure and other service occupations</v>
      </c>
      <c r="AH49" s="27">
        <f t="shared" si="129"/>
        <v>-0.52483554142530764</v>
      </c>
      <c r="AI49" s="27">
        <f t="shared" si="105"/>
        <v>-2.16263361710417</v>
      </c>
      <c r="AJ49" s="27">
        <f t="shared" si="106"/>
        <v>0.45824035031417321</v>
      </c>
      <c r="AK49" s="27">
        <f t="shared" si="107"/>
        <v>-2.2292288082153036</v>
      </c>
      <c r="AL49" s="27"/>
      <c r="AM49" s="27">
        <f t="shared" si="130"/>
        <v>5.3515517670059332</v>
      </c>
      <c r="AN49" s="27">
        <f t="shared" si="108"/>
        <v>3.6113216338544376</v>
      </c>
      <c r="AO49" s="27">
        <f t="shared" si="109"/>
        <v>1.8373676313091858</v>
      </c>
      <c r="AP49" s="27">
        <f t="shared" si="110"/>
        <v>10.800241032169559</v>
      </c>
      <c r="AQ49" s="27"/>
      <c r="AR49" s="27">
        <f t="shared" si="131"/>
        <v>4.8267162255806255</v>
      </c>
      <c r="AS49" s="27">
        <f t="shared" si="111"/>
        <v>1.4486880167502676</v>
      </c>
      <c r="AT49" s="27">
        <f t="shared" si="112"/>
        <v>2.295607981623359</v>
      </c>
      <c r="AU49" s="27">
        <f t="shared" si="113"/>
        <v>8.5710122239542557</v>
      </c>
    </row>
    <row r="50" spans="1:47" x14ac:dyDescent="0.2">
      <c r="A50" t="str">
        <f>$A$14</f>
        <v>Sales and customer service occupations</v>
      </c>
      <c r="B50" s="27">
        <f t="shared" si="114"/>
        <v>0.31453158913668489</v>
      </c>
      <c r="C50" s="27">
        <f t="shared" si="115"/>
        <v>-0.39439693881942617</v>
      </c>
      <c r="D50" s="27">
        <f t="shared" si="116"/>
        <v>-0.70207090504751823</v>
      </c>
      <c r="E50" s="27">
        <f t="shared" si="117"/>
        <v>-0.78193625473026884</v>
      </c>
      <c r="F50" s="27"/>
      <c r="G50" s="27">
        <f t="shared" si="118"/>
        <v>2.1906877855212059E-2</v>
      </c>
      <c r="H50" s="27">
        <f t="shared" si="119"/>
        <v>1.1302590927775213</v>
      </c>
      <c r="I50" s="27">
        <f t="shared" si="120"/>
        <v>-0.44096811182327889</v>
      </c>
      <c r="J50" s="27">
        <f t="shared" si="121"/>
        <v>0.71119785880945585</v>
      </c>
      <c r="K50" s="27"/>
      <c r="L50" s="27">
        <f t="shared" si="122"/>
        <v>0.33643846699189695</v>
      </c>
      <c r="M50" s="27">
        <f t="shared" si="123"/>
        <v>0.73586215395809518</v>
      </c>
      <c r="N50" s="27">
        <f t="shared" si="124"/>
        <v>-1.1430390168707971</v>
      </c>
      <c r="O50" s="27">
        <f t="shared" si="125"/>
        <v>-7.0738395920812991E-2</v>
      </c>
      <c r="Q50" t="str">
        <f>$A$14</f>
        <v>Sales and customer service occupations</v>
      </c>
      <c r="R50" s="27">
        <f t="shared" si="126"/>
        <v>4.8496073061404132E-2</v>
      </c>
      <c r="S50" s="27">
        <f t="shared" si="96"/>
        <v>0.34489263108125812</v>
      </c>
      <c r="T50" s="27">
        <f t="shared" si="97"/>
        <v>-0.40192929990993598</v>
      </c>
      <c r="U50" s="27">
        <f t="shared" si="98"/>
        <v>-8.5405957672719524E-3</v>
      </c>
      <c r="V50" s="27"/>
      <c r="W50" s="27">
        <f t="shared" si="127"/>
        <v>0.8783453595065005</v>
      </c>
      <c r="X50" s="27">
        <f t="shared" si="99"/>
        <v>0.95682261721892381</v>
      </c>
      <c r="Y50" s="27">
        <f t="shared" si="100"/>
        <v>-0.19464498076675962</v>
      </c>
      <c r="Z50" s="27">
        <f t="shared" si="101"/>
        <v>1.6405229959586656</v>
      </c>
      <c r="AA50" s="27"/>
      <c r="AB50" s="27">
        <f t="shared" si="128"/>
        <v>0.92684143256790463</v>
      </c>
      <c r="AC50" s="27">
        <f t="shared" si="102"/>
        <v>1.3017152483001819</v>
      </c>
      <c r="AD50" s="27">
        <f t="shared" si="103"/>
        <v>-0.5965742806766956</v>
      </c>
      <c r="AE50" s="27">
        <f t="shared" si="104"/>
        <v>1.6319824001913936</v>
      </c>
      <c r="AG50" t="str">
        <f>$A$14</f>
        <v>Sales and customer service occupations</v>
      </c>
      <c r="AH50" s="27">
        <f t="shared" si="129"/>
        <v>0.26603551607527187</v>
      </c>
      <c r="AI50" s="27">
        <f t="shared" si="105"/>
        <v>-0.73928956990068073</v>
      </c>
      <c r="AJ50" s="27">
        <f t="shared" si="106"/>
        <v>-0.3001416051375847</v>
      </c>
      <c r="AK50" s="27">
        <f t="shared" si="107"/>
        <v>-0.77339565896298978</v>
      </c>
      <c r="AL50" s="27"/>
      <c r="AM50" s="27">
        <f t="shared" si="130"/>
        <v>-0.85643848165128666</v>
      </c>
      <c r="AN50" s="27">
        <f t="shared" si="108"/>
        <v>0.17343647555858865</v>
      </c>
      <c r="AO50" s="27">
        <f t="shared" si="109"/>
        <v>-0.24632313105651971</v>
      </c>
      <c r="AP50" s="27">
        <f t="shared" si="110"/>
        <v>-0.92932513714922038</v>
      </c>
      <c r="AQ50" s="27"/>
      <c r="AR50" s="27">
        <f t="shared" si="131"/>
        <v>-0.59040296557601479</v>
      </c>
      <c r="AS50" s="27">
        <f t="shared" si="111"/>
        <v>-0.56585309434209208</v>
      </c>
      <c r="AT50" s="27">
        <f t="shared" si="112"/>
        <v>-0.54646473619410441</v>
      </c>
      <c r="AU50" s="27">
        <f t="shared" si="113"/>
        <v>-1.7027207961122102</v>
      </c>
    </row>
    <row r="51" spans="1:47" x14ac:dyDescent="0.2">
      <c r="A51" t="str">
        <f>$A$15</f>
        <v>Process, plant and machine operatives</v>
      </c>
      <c r="B51" s="27">
        <f t="shared" si="114"/>
        <v>-2.9061101984832653</v>
      </c>
      <c r="C51" s="27">
        <f t="shared" si="115"/>
        <v>0.28084876613407861</v>
      </c>
      <c r="D51" s="27">
        <f t="shared" si="116"/>
        <v>0.54102033542029826</v>
      </c>
      <c r="E51" s="27">
        <f t="shared" si="117"/>
        <v>-2.084241096928892</v>
      </c>
      <c r="F51" s="27"/>
      <c r="G51" s="27">
        <f t="shared" si="118"/>
        <v>1.2736961313731001</v>
      </c>
      <c r="H51" s="27">
        <f t="shared" si="119"/>
        <v>2.4927859924855733</v>
      </c>
      <c r="I51" s="27">
        <f t="shared" si="120"/>
        <v>1.3280184596011528</v>
      </c>
      <c r="J51" s="27">
        <f t="shared" si="121"/>
        <v>5.0945005834598263</v>
      </c>
      <c r="K51" s="27"/>
      <c r="L51" s="27">
        <f t="shared" si="122"/>
        <v>-1.6324140671101652</v>
      </c>
      <c r="M51" s="27">
        <f t="shared" si="123"/>
        <v>2.7736347586196519</v>
      </c>
      <c r="N51" s="27">
        <f t="shared" si="124"/>
        <v>1.8690387950214511</v>
      </c>
      <c r="O51" s="27">
        <f t="shared" si="125"/>
        <v>3.0102594865309342</v>
      </c>
      <c r="Q51" t="str">
        <f>$A$15</f>
        <v>Process, plant and machine operatives</v>
      </c>
      <c r="R51" s="27">
        <f t="shared" si="126"/>
        <v>-2.4987692645346655</v>
      </c>
      <c r="S51" s="27">
        <f t="shared" si="96"/>
        <v>0.48122880590267592</v>
      </c>
      <c r="T51" s="27">
        <f t="shared" si="97"/>
        <v>4.3705494149598234E-2</v>
      </c>
      <c r="U51" s="27">
        <f t="shared" si="98"/>
        <v>-1.9738349644823892</v>
      </c>
      <c r="V51" s="27"/>
      <c r="W51" s="27">
        <f t="shared" si="127"/>
        <v>0.69169570804528036</v>
      </c>
      <c r="X51" s="27">
        <f t="shared" si="99"/>
        <v>1.1557948180350044</v>
      </c>
      <c r="Y51" s="27">
        <f t="shared" si="100"/>
        <v>0.9227609467192055</v>
      </c>
      <c r="Z51" s="27">
        <f t="shared" si="101"/>
        <v>2.7702514727994867</v>
      </c>
      <c r="AA51" s="27"/>
      <c r="AB51" s="27">
        <f t="shared" si="128"/>
        <v>-1.8070735564893852</v>
      </c>
      <c r="AC51" s="27">
        <f t="shared" si="102"/>
        <v>1.6370236239376803</v>
      </c>
      <c r="AD51" s="27">
        <f t="shared" si="103"/>
        <v>0.96646644086880373</v>
      </c>
      <c r="AE51" s="27">
        <f t="shared" si="104"/>
        <v>0.79641650831709754</v>
      </c>
      <c r="AG51" t="str">
        <f>$A$15</f>
        <v>Process, plant and machine operatives</v>
      </c>
      <c r="AH51" s="27">
        <f t="shared" si="129"/>
        <v>-0.40734093394860604</v>
      </c>
      <c r="AI51" s="27">
        <f t="shared" si="105"/>
        <v>-0.20038003976859842</v>
      </c>
      <c r="AJ51" s="27">
        <f t="shared" si="106"/>
        <v>0.49731484127069792</v>
      </c>
      <c r="AK51" s="27">
        <f t="shared" si="107"/>
        <v>-0.11040613244650643</v>
      </c>
      <c r="AL51" s="27"/>
      <c r="AM51" s="27">
        <f t="shared" si="130"/>
        <v>0.58200042332780688</v>
      </c>
      <c r="AN51" s="27">
        <f t="shared" si="108"/>
        <v>1.3369911744505709</v>
      </c>
      <c r="AO51" s="27">
        <f t="shared" si="109"/>
        <v>0.40525751288194778</v>
      </c>
      <c r="AP51" s="27">
        <f t="shared" si="110"/>
        <v>2.3242491106603254</v>
      </c>
      <c r="AQ51" s="27"/>
      <c r="AR51" s="27">
        <f t="shared" si="131"/>
        <v>0.17465948937920084</v>
      </c>
      <c r="AS51" s="27">
        <f t="shared" si="111"/>
        <v>1.1366111346819725</v>
      </c>
      <c r="AT51" s="27">
        <f t="shared" si="112"/>
        <v>0.9025723541526457</v>
      </c>
      <c r="AU51" s="27">
        <f t="shared" si="113"/>
        <v>2.2138429782138189</v>
      </c>
    </row>
    <row r="52" spans="1:47" x14ac:dyDescent="0.2">
      <c r="A52" t="str">
        <f>$A$16</f>
        <v>Elementary occupations</v>
      </c>
      <c r="B52" s="27">
        <f t="shared" si="114"/>
        <v>-4.2580660840566793</v>
      </c>
      <c r="C52" s="27">
        <f t="shared" si="115"/>
        <v>-0.87907915275574311</v>
      </c>
      <c r="D52" s="27">
        <f t="shared" si="116"/>
        <v>0.27894380434181176</v>
      </c>
      <c r="E52" s="27">
        <f t="shared" si="117"/>
        <v>-4.858201432470608</v>
      </c>
      <c r="F52" s="27"/>
      <c r="G52" s="27">
        <f t="shared" si="118"/>
        <v>0.49440483292021398</v>
      </c>
      <c r="H52" s="27">
        <f t="shared" si="119"/>
        <v>-2.8102136035131728</v>
      </c>
      <c r="I52" s="27">
        <f t="shared" si="120"/>
        <v>2.7789357442943423</v>
      </c>
      <c r="J52" s="27">
        <f t="shared" si="121"/>
        <v>0.46312697370137812</v>
      </c>
      <c r="K52" s="27"/>
      <c r="L52" s="27">
        <f t="shared" si="122"/>
        <v>-3.7636612511364653</v>
      </c>
      <c r="M52" s="27">
        <f t="shared" si="123"/>
        <v>-3.689292756268916</v>
      </c>
      <c r="N52" s="27">
        <f t="shared" si="124"/>
        <v>3.0578795486361541</v>
      </c>
      <c r="O52" s="27">
        <f t="shared" si="125"/>
        <v>-4.3950744587692299</v>
      </c>
      <c r="Q52" t="str">
        <f>$A$16</f>
        <v>Elementary occupations</v>
      </c>
      <c r="R52" s="27">
        <f t="shared" si="126"/>
        <v>-3.3901534288532353</v>
      </c>
      <c r="S52" s="27">
        <f t="shared" si="96"/>
        <v>-0.59122508150153408</v>
      </c>
      <c r="T52" s="27">
        <f t="shared" si="97"/>
        <v>7.4884714376104E-2</v>
      </c>
      <c r="U52" s="27">
        <f t="shared" si="98"/>
        <v>-3.9064937959786619</v>
      </c>
      <c r="V52" s="27"/>
      <c r="W52" s="27">
        <f t="shared" si="127"/>
        <v>-1.3988762686210485</v>
      </c>
      <c r="X52" s="27">
        <f t="shared" si="99"/>
        <v>0.36932190962093614</v>
      </c>
      <c r="Y52" s="27">
        <f t="shared" si="100"/>
        <v>1.1576884434618151</v>
      </c>
      <c r="Z52" s="27">
        <f t="shared" si="101"/>
        <v>0.12813408446169916</v>
      </c>
      <c r="AA52" s="27"/>
      <c r="AB52" s="27">
        <f t="shared" si="128"/>
        <v>-4.7890296974742839</v>
      </c>
      <c r="AC52" s="27">
        <f t="shared" si="102"/>
        <v>-0.22190317188059794</v>
      </c>
      <c r="AD52" s="27">
        <f t="shared" si="103"/>
        <v>1.2325731578379191</v>
      </c>
      <c r="AE52" s="27">
        <f t="shared" si="104"/>
        <v>-3.7783597115169627</v>
      </c>
      <c r="AG52" t="str">
        <f>$A$16</f>
        <v>Elementary occupations</v>
      </c>
      <c r="AH52" s="27">
        <f t="shared" si="129"/>
        <v>-0.86791265520343508</v>
      </c>
      <c r="AI52" s="27">
        <f t="shared" si="105"/>
        <v>-0.28785407125421258</v>
      </c>
      <c r="AJ52" s="27">
        <f t="shared" si="106"/>
        <v>0.20405908996570643</v>
      </c>
      <c r="AK52" s="27">
        <f t="shared" si="107"/>
        <v>-0.95170763649193901</v>
      </c>
      <c r="AL52" s="27"/>
      <c r="AM52" s="27">
        <f t="shared" si="130"/>
        <v>1.8932811015412678</v>
      </c>
      <c r="AN52" s="27">
        <f t="shared" si="108"/>
        <v>-3.1795355131341303</v>
      </c>
      <c r="AO52" s="27">
        <f t="shared" si="109"/>
        <v>1.6212473008325365</v>
      </c>
      <c r="AP52" s="27">
        <f t="shared" si="110"/>
        <v>0.33499288923967185</v>
      </c>
      <c r="AQ52" s="27"/>
      <c r="AR52" s="27">
        <f t="shared" si="131"/>
        <v>1.0253684463378328</v>
      </c>
      <c r="AS52" s="27">
        <f t="shared" si="111"/>
        <v>-3.4673895843883429</v>
      </c>
      <c r="AT52" s="27">
        <f t="shared" si="112"/>
        <v>1.825306390798243</v>
      </c>
      <c r="AU52" s="27">
        <f t="shared" si="113"/>
        <v>-0.61671474725226716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32.519492253358919</v>
      </c>
      <c r="C54" s="29">
        <f t="shared" si="115"/>
        <v>11.620317689954618</v>
      </c>
      <c r="D54" s="29">
        <f t="shared" si="116"/>
        <v>2.7171900566864196</v>
      </c>
      <c r="E54" s="29">
        <f t="shared" si="117"/>
        <v>46.856999999999971</v>
      </c>
      <c r="F54" s="29"/>
      <c r="G54" s="29">
        <f t="shared" si="118"/>
        <v>36.194088462981199</v>
      </c>
      <c r="H54" s="29">
        <f t="shared" si="119"/>
        <v>19.680219308489569</v>
      </c>
      <c r="I54" s="29">
        <f t="shared" si="120"/>
        <v>17.058692228529182</v>
      </c>
      <c r="J54" s="29">
        <f t="shared" si="121"/>
        <v>72.932999999999993</v>
      </c>
      <c r="K54" s="29"/>
      <c r="L54" s="29">
        <f t="shared" si="122"/>
        <v>68.713580716340118</v>
      </c>
      <c r="M54" s="29">
        <f t="shared" si="123"/>
        <v>31.300536998444187</v>
      </c>
      <c r="N54" s="29">
        <f t="shared" si="124"/>
        <v>19.775882285215602</v>
      </c>
      <c r="O54" s="29">
        <f t="shared" si="125"/>
        <v>119.78999999999996</v>
      </c>
      <c r="Q54" s="24" t="str">
        <f>$A$18</f>
        <v>All occupations</v>
      </c>
      <c r="R54" s="29">
        <f t="shared" ref="R54" si="132">W18-R18</f>
        <v>14.377248343630981</v>
      </c>
      <c r="S54" s="29">
        <f t="shared" ref="S54" si="133">X18-S18</f>
        <v>5.6916443849225686</v>
      </c>
      <c r="T54" s="29">
        <f t="shared" ref="T54" si="134">Y18-T18</f>
        <v>-5.8505553019640004</v>
      </c>
      <c r="U54" s="29">
        <f t="shared" ref="U54" si="135">Z18-U18</f>
        <v>14.218337426589585</v>
      </c>
      <c r="V54" s="29"/>
      <c r="W54" s="29">
        <f t="shared" ref="W54" si="136">AB18-W18</f>
        <v>13.813054859832647</v>
      </c>
      <c r="X54" s="29">
        <f t="shared" ref="X54" si="137">AC18-X18</f>
        <v>8.3809925547689303</v>
      </c>
      <c r="Y54" s="29">
        <f t="shared" ref="Y54" si="138">AD18-Y18</f>
        <v>9.0374001106782842</v>
      </c>
      <c r="Z54" s="29">
        <f t="shared" ref="Z54" si="139">AE18-Z18</f>
        <v>31.231447525279862</v>
      </c>
      <c r="AA54" s="29"/>
      <c r="AB54" s="29">
        <f t="shared" ref="AB54" si="140">AB18-R18</f>
        <v>28.190303203463628</v>
      </c>
      <c r="AC54" s="29">
        <f t="shared" ref="AC54" si="141">AC18-S18</f>
        <v>14.072636939691499</v>
      </c>
      <c r="AD54" s="29">
        <f t="shared" ref="AD54" si="142">AD18-T18</f>
        <v>3.1868448087142838</v>
      </c>
      <c r="AE54" s="29">
        <f t="shared" ref="AE54" si="143">AE18-U18</f>
        <v>45.449784951869447</v>
      </c>
      <c r="AG54" s="24" t="str">
        <f>$A$18</f>
        <v>All occupations</v>
      </c>
      <c r="AH54" s="29">
        <f t="shared" ref="AH54" si="144">AM18-AH18</f>
        <v>18.142243909728023</v>
      </c>
      <c r="AI54" s="29">
        <f t="shared" ref="AI54" si="145">AN18-AI18</f>
        <v>5.9286733050320493</v>
      </c>
      <c r="AJ54" s="29">
        <f t="shared" ref="AJ54" si="146">AO18-AJ18</f>
        <v>8.5677453586503773</v>
      </c>
      <c r="AK54" s="29">
        <f t="shared" ref="AK54" si="147">AP18-AK18</f>
        <v>32.638662573410386</v>
      </c>
      <c r="AL54" s="29"/>
      <c r="AM54" s="29">
        <f t="shared" ref="AM54" si="148">AR18-AM18</f>
        <v>22.381033603148495</v>
      </c>
      <c r="AN54" s="29">
        <f t="shared" ref="AN54" si="149">AS18-AN18</f>
        <v>11.29922675372066</v>
      </c>
      <c r="AO54" s="29">
        <f t="shared" ref="AO54" si="150">AT18-AO18</f>
        <v>8.0212921178508907</v>
      </c>
      <c r="AP54" s="29">
        <f t="shared" ref="AP54" si="151">AU18-AP18</f>
        <v>41.701552474720131</v>
      </c>
      <c r="AQ54" s="29"/>
      <c r="AR54" s="29">
        <f t="shared" ref="AR54" si="152">AR18-AH18</f>
        <v>40.523277512876518</v>
      </c>
      <c r="AS54" s="29">
        <f t="shared" ref="AS54" si="153">AS18-AI18</f>
        <v>17.227900058752709</v>
      </c>
      <c r="AT54" s="29">
        <f t="shared" ref="AT54" si="154">AT18-AJ18</f>
        <v>16.589037476501268</v>
      </c>
      <c r="AU54" s="29">
        <f t="shared" ref="AU54" si="155">AU18-AK18</f>
        <v>74.340215048130517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 and North Somerset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1.3975823127557074</v>
      </c>
      <c r="N7" s="91">
        <f>'Occ T2'!I180</f>
        <v>0.66391488381216668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-1.0134898439200457</v>
      </c>
      <c r="N9" s="91">
        <f>'Occ T2'!I178</f>
        <v>0.18719815822909602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-3.8448163771341526</v>
      </c>
      <c r="N10" s="91">
        <f>'Occ T2'!I177</f>
        <v>-0.97010204040183234</v>
      </c>
    </row>
    <row r="11" spans="1:14" x14ac:dyDescent="0.2">
      <c r="L11" s="114" t="str">
        <f>"["&amp;'Occ T3'!A47&amp;"]"</f>
        <v>[Elementary occupations]</v>
      </c>
      <c r="M11" s="91">
        <f>'Occ T1'!H88</f>
        <v>-1.4113912996061795</v>
      </c>
      <c r="N11" s="91">
        <f>'Occ T1'!I88</f>
        <v>4.665941033301646E-2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-0.29649479023159397</v>
      </c>
      <c r="N13" s="91">
        <f>'Occ T2'!I176</f>
        <v>0.69576093512233594</v>
      </c>
    </row>
    <row r="14" spans="1:14" x14ac:dyDescent="0.2">
      <c r="L14" s="91" t="str">
        <f>'Occ T3'!A44</f>
        <v>81 Process, plant and machine operatives</v>
      </c>
      <c r="M14" s="91">
        <f>'Occ T2'!H175</f>
        <v>-2.6157298524484895</v>
      </c>
      <c r="N14" s="91">
        <f>'Occ T2'!I175</f>
        <v>1.3890564553002305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-1.2294310242300877</v>
      </c>
      <c r="N15" s="91">
        <f>'Occ T1'!I87</f>
        <v>0.970887291631084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2.7754820451279416</v>
      </c>
      <c r="N17" s="91">
        <f>'Occ T2'!I174</f>
        <v>2.5725104614418015</v>
      </c>
    </row>
    <row r="18" spans="12:14" x14ac:dyDescent="0.2">
      <c r="L18" s="91" t="str">
        <f>'Occ T3'!A40</f>
        <v>71 Sales occupations</v>
      </c>
      <c r="M18" s="91">
        <f>'Occ T2'!H173</f>
        <v>-1.0109863760880078</v>
      </c>
      <c r="N18" s="91">
        <f>'Occ T2'!I173</f>
        <v>-0.7590116514038181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-0.27919979302490905</v>
      </c>
      <c r="N19" s="91">
        <f>'Occ T1'!I86</f>
        <v>8.485502994848293E-2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2.7592854354517637</v>
      </c>
      <c r="N21" s="91">
        <f>'Occ T2'!I172</f>
        <v>-1.0925183580703379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-3.0127220065012672E-3</v>
      </c>
      <c r="N22" s="91">
        <f>'Occ T2'!I171</f>
        <v>1.2288978428028674</v>
      </c>
    </row>
    <row r="23" spans="12:14" x14ac:dyDescent="0.2">
      <c r="L23" s="91" t="str">
        <f>'Occ T3'!A35</f>
        <v>61 Caring personal service occupations</v>
      </c>
      <c r="M23" s="91">
        <f>'Occ T2'!H170</f>
        <v>-0.71016601738623786</v>
      </c>
      <c r="N23" s="91">
        <f>'Occ T2'!I170</f>
        <v>1.4033318296286179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-0.52956128169775463</v>
      </c>
      <c r="N24" s="91">
        <f>'Occ T1'!I85</f>
        <v>1.3435268128056954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-0.97273275954407046</v>
      </c>
      <c r="N26" s="91">
        <f>'Occ T2'!I169</f>
        <v>-5.1632447167859752E-2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-2.3110850109452907</v>
      </c>
      <c r="N27" s="91">
        <f>'Occ T2'!I168</f>
        <v>0.76933483501464561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-2.0809368001363238</v>
      </c>
      <c r="N28" s="91">
        <f>'Occ T2'!I167</f>
        <v>-0.17886186221701683</v>
      </c>
    </row>
    <row r="29" spans="12:14" x14ac:dyDescent="0.2">
      <c r="L29" s="91" t="str">
        <f>'Occ T3'!A29</f>
        <v>51 Skilled agricultural and related trades</v>
      </c>
      <c r="M29" s="91">
        <f>'Occ T2'!H166</f>
        <v>2.5744791597492878</v>
      </c>
      <c r="N29" s="91">
        <f>'Occ T2'!I166</f>
        <v>0.95721453812285251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-1.4624329975807204</v>
      </c>
      <c r="N30" s="91">
        <f>'Occ T1'!I84</f>
        <v>0.3085073928983606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-1.2853773166913607</v>
      </c>
      <c r="N32" s="91">
        <f>'Occ T2'!I165</f>
        <v>-0.55364813318918848</v>
      </c>
    </row>
    <row r="33" spans="12:14" x14ac:dyDescent="0.2">
      <c r="L33" s="91" t="str">
        <f>'Occ T3'!A25</f>
        <v>41 Administrative occupations</v>
      </c>
      <c r="M33" s="91">
        <f>'Occ T2'!H164</f>
        <v>1.2927113221074427</v>
      </c>
      <c r="N33" s="91">
        <f>'Occ T2'!I164</f>
        <v>-1.0607138414375883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0.80987461116650561</v>
      </c>
      <c r="N34" s="91">
        <f>'Occ T1'!I83</f>
        <v>-0.96893396660864273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2.7613000142008071</v>
      </c>
      <c r="N36" s="91">
        <f>'Occ T2'!I163</f>
        <v>0.10623735467594209</v>
      </c>
    </row>
    <row r="37" spans="12:14" x14ac:dyDescent="0.2">
      <c r="L37" s="91" t="str">
        <f>'Occ T3'!A21</f>
        <v>34 Culture, media and sports occupations</v>
      </c>
      <c r="M37" s="91">
        <f>'Occ T2'!H162</f>
        <v>2.5404806280988401</v>
      </c>
      <c r="N37" s="91">
        <f>'Occ T2'!I162</f>
        <v>1.2295746249242567</v>
      </c>
    </row>
    <row r="38" spans="12:14" x14ac:dyDescent="0.2">
      <c r="L38" s="91" t="str">
        <f>'Occ T3'!A20</f>
        <v>33 Protective service occupations</v>
      </c>
      <c r="M38" s="91">
        <f>'Occ T2'!H161</f>
        <v>4.1597481139047598</v>
      </c>
      <c r="N38" s="91">
        <f>'Occ T2'!I161</f>
        <v>1.7954992859254393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2.0292075645275354</v>
      </c>
      <c r="N39" s="91">
        <f>'Occ T2'!I160</f>
        <v>1.2280771369246324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6.1028645754737321</v>
      </c>
      <c r="N40" s="91">
        <f>'Occ T2'!I159</f>
        <v>-0.2752418909425236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3.1890139431518527</v>
      </c>
      <c r="N41" s="91">
        <f>'Occ T1'!I82</f>
        <v>0.55327942586305134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5.7183112424827431</v>
      </c>
      <c r="N43" s="91">
        <f>'Occ T2'!I158</f>
        <v>1.6146223484346356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2.8279176136408735</v>
      </c>
      <c r="N44" s="91">
        <f>'Occ T2'!I157</f>
        <v>1.0626031672858804</v>
      </c>
    </row>
    <row r="45" spans="12:14" x14ac:dyDescent="0.2">
      <c r="L45" s="91" t="str">
        <f>'Occ T3'!A13</f>
        <v>22 Health professionals</v>
      </c>
      <c r="M45" s="91">
        <f>'Occ T2'!H156</f>
        <v>2.5283704993911416</v>
      </c>
      <c r="N45" s="91">
        <f>'Occ T2'!I156</f>
        <v>1.7748933973851466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4.2089503386137705</v>
      </c>
      <c r="N46" s="91">
        <f>'Occ T2'!I155</f>
        <v>1.1803120687985613</v>
      </c>
    </row>
    <row r="47" spans="12:14" x14ac:dyDescent="0.2">
      <c r="L47" s="114" t="str">
        <f>"["&amp;'Occ T3'!A11&amp;"]"</f>
        <v>[Professional occupations]</v>
      </c>
      <c r="M47" s="91">
        <f>'Occ T1'!H81</f>
        <v>3.9937761772871339</v>
      </c>
      <c r="N47" s="91">
        <f>'Occ T1'!I81</f>
        <v>1.4090920848898847</v>
      </c>
    </row>
    <row r="49" spans="12:14" x14ac:dyDescent="0.2">
      <c r="L49" s="107" t="str">
        <f>'Occ T3'!A9</f>
        <v>12 Other managers and proprietors</v>
      </c>
      <c r="M49" s="91">
        <f>'Occ T2'!H154</f>
        <v>2.8344329821629488</v>
      </c>
      <c r="N49" s="91">
        <f>'Occ T2'!I154</f>
        <v>2.3692814670499329</v>
      </c>
    </row>
    <row r="50" spans="12:14" x14ac:dyDescent="0.2">
      <c r="L50" s="107" t="str">
        <f>'Occ T3'!A8</f>
        <v>11 Corporate managers and directors</v>
      </c>
      <c r="M50" s="91">
        <f>'Occ T2'!H153</f>
        <v>4.7609943910672969</v>
      </c>
      <c r="N50" s="91">
        <f>'Occ T2'!I153</f>
        <v>0.23561414791002377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4.1152367034656079</v>
      </c>
      <c r="N51" s="91">
        <f>'Occ T1'!I80</f>
        <v>0.99557294603900282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 and North Somerset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11.242147817075747</v>
      </c>
      <c r="N82" s="94">
        <f>'Occ T2'!F119</f>
        <v>1.9467529671960833</v>
      </c>
    </row>
    <row r="83" spans="12:14" x14ac:dyDescent="0.2">
      <c r="L83" s="10" t="str">
        <f>name!D5</f>
        <v>12 Other managers and proprietors</v>
      </c>
      <c r="M83" s="94">
        <f>'Occ T2'!D9-'Occ T2'!B9</f>
        <v>3.3694190629982863</v>
      </c>
      <c r="N83" s="94">
        <f>'Occ T2'!F120</f>
        <v>10.872041897561605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8.3951823070179046</v>
      </c>
      <c r="N84" s="94">
        <f>'Occ T2'!F121</f>
        <v>8.6732455667185562</v>
      </c>
    </row>
    <row r="85" spans="12:14" x14ac:dyDescent="0.2">
      <c r="L85" s="10" t="str">
        <f>name!D7</f>
        <v>22 Health professionals</v>
      </c>
      <c r="M85" s="94">
        <f>'Occ T2'!D11-'Occ T2'!B11</f>
        <v>3.7549976880646376</v>
      </c>
      <c r="N85" s="94">
        <f>'Occ T2'!F122</f>
        <v>9.6618971013119506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4.809381788549544</v>
      </c>
      <c r="N86" s="94">
        <f>'Occ T2'!F123</f>
        <v>6.3488700649611758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12.397831109983919</v>
      </c>
      <c r="N87" s="94">
        <f>'Occ T2'!F124</f>
        <v>13.871122608390984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3.7602573027558766</v>
      </c>
      <c r="N88" s="94">
        <f>'Occ T2'!F125</f>
        <v>-0.59405928926157081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1.3389888740145217</v>
      </c>
      <c r="N89" s="94">
        <f>'Occ T2'!F126</f>
        <v>2.815181047518946</v>
      </c>
    </row>
    <row r="90" spans="12:14" x14ac:dyDescent="0.2">
      <c r="L90" s="10" t="str">
        <f>name!D12</f>
        <v>33 Protective service occupations</v>
      </c>
      <c r="M90" s="94">
        <f>'Occ T2'!D16-'Occ T2'!B16</f>
        <v>1.401642027573156</v>
      </c>
      <c r="N90" s="94">
        <f>'Occ T2'!F127</f>
        <v>2.3261523684672181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1.8053572446771451</v>
      </c>
      <c r="N91" s="94">
        <f>'Occ T2'!F128</f>
        <v>3.0810109235613812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5.7586410413875342</v>
      </c>
      <c r="N92" s="94">
        <f>'Occ T2'!F129</f>
        <v>0.72611273136109844</v>
      </c>
    </row>
    <row r="93" spans="12:14" x14ac:dyDescent="0.2">
      <c r="L93" s="10" t="str">
        <f>name!D15</f>
        <v>41 Administrative occupations</v>
      </c>
      <c r="M93" s="94">
        <f>'Occ T2'!D19-'Occ T2'!B19</f>
        <v>3.9079477054224725</v>
      </c>
      <c r="N93" s="94">
        <f>'Occ T2'!F130</f>
        <v>-9.2869236448844887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-0.89507874969271839</v>
      </c>
      <c r="N94" s="94">
        <f>'Occ T2'!F131</f>
        <v>-1.0702972705153133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0.88120973507885569</v>
      </c>
      <c r="N95" s="94">
        <f>'Occ T2'!F132</f>
        <v>1.1341935352402395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-2.5116331324302976</v>
      </c>
      <c r="N96" s="94">
        <f>'Occ T2'!F133</f>
        <v>-0.60022854251455371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-2.5188484882757578</v>
      </c>
      <c r="N97" s="94">
        <f>'Occ T2'!F134</f>
        <v>2.4743322731192023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-0.57134281430207601</v>
      </c>
      <c r="N98" s="94">
        <f>'Occ T2'!F135</f>
        <v>-8.8023999332461855E-2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-1.8348658794299055</v>
      </c>
      <c r="N99" s="94">
        <f>'Occ T2'!F136</f>
        <v>11.759012309748563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-2.0408347323552789E-3</v>
      </c>
      <c r="N100" s="94">
        <f>'Occ T2'!F137</f>
        <v>2.7238466467283295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9.2184978393554995E-2</v>
      </c>
      <c r="N101" s="94">
        <f>'Occ T2'!F138</f>
        <v>-0.11006471134788798</v>
      </c>
    </row>
    <row r="102" spans="12:14" x14ac:dyDescent="0.2">
      <c r="L102" s="10" t="str">
        <f>name!D24</f>
        <v>71 Sales occupations</v>
      </c>
      <c r="M102" s="94">
        <f>'Occ T2'!D28-'Occ T2'!B28</f>
        <v>-2.2832747281975685</v>
      </c>
      <c r="N102" s="94">
        <f>'Occ T2'!F139</f>
        <v>-4.7312026976221304</v>
      </c>
    </row>
    <row r="103" spans="12:14" x14ac:dyDescent="0.2">
      <c r="L103" s="10" t="str">
        <f>name!D25</f>
        <v>72 Customer service occupations</v>
      </c>
      <c r="M103" s="94">
        <f>'Occ T2'!D29-'Occ T2'!B29</f>
        <v>1.5013384734673121</v>
      </c>
      <c r="N103" s="94">
        <f>'Occ T2'!F140</f>
        <v>5.4424005564315259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-1.7839402673280258</v>
      </c>
      <c r="N104" s="94">
        <f>'Occ T2'!F141</f>
        <v>2.8940005799196626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-0.3003008296009213</v>
      </c>
      <c r="N105" s="94">
        <f>'Occ T2'!F142</f>
        <v>2.200500003540192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-1.8608451469011129</v>
      </c>
      <c r="N106" s="94">
        <f>'Occ T2'!F143</f>
        <v>-1.168889604649114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-2.997356285569488</v>
      </c>
      <c r="N107" s="94">
        <f>'Occ T2'!F144</f>
        <v>1.63201657835058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46.857000000000198</v>
      </c>
      <c r="N109" s="94">
        <f>'Occ T2'!F146</f>
        <v>72.932999999999424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 and North Somerset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14.611566880074037</v>
      </c>
      <c r="N153" s="94">
        <f>'Occ T1'!H8</f>
        <v>12.818794864757692</v>
      </c>
    </row>
    <row r="154" spans="1:14" x14ac:dyDescent="0.2">
      <c r="L154" s="10" t="str">
        <f>name!E5</f>
        <v>Professional occupations</v>
      </c>
      <c r="M154" s="94">
        <f>'Occ T1'!D9-'Occ T1'!B9</f>
        <v>29.35739289361598</v>
      </c>
      <c r="N154" s="94">
        <f>'Occ T1'!H9</f>
        <v>38.555135341382652</v>
      </c>
    </row>
    <row r="155" spans="1:14" x14ac:dyDescent="0.2">
      <c r="L155" s="10" t="str">
        <f>name!E6</f>
        <v>Associate professional occupations</v>
      </c>
      <c r="M155" s="94">
        <f>'Occ T1'!D10-'Occ T1'!B10</f>
        <v>14.064886490408242</v>
      </c>
      <c r="N155" s="94">
        <f>'Occ T1'!H10</f>
        <v>8.3543977816470658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3.0128689557297577</v>
      </c>
      <c r="N156" s="94">
        <f>'Occ T1'!H11</f>
        <v>-10.357220915399793</v>
      </c>
    </row>
    <row r="157" spans="1:14" x14ac:dyDescent="0.2">
      <c r="L157" s="10" t="str">
        <f>name!E8</f>
        <v>Skilled trades occupations</v>
      </c>
      <c r="M157" s="94">
        <f>'Occ T1'!D12-'Occ T1'!B12</f>
        <v>-4.7206146999292855</v>
      </c>
      <c r="N157" s="94">
        <f>'Occ T1'!H12</f>
        <v>2.9202732665124245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-1.7447217357687208</v>
      </c>
      <c r="N158" s="94">
        <f>'Occ T1'!H13</f>
        <v>14.372794245129001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-0.78193625473025463</v>
      </c>
      <c r="N159" s="94">
        <f>'Occ T1'!H14</f>
        <v>0.71119785880939901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-2.0842410969289489</v>
      </c>
      <c r="N160" s="94">
        <f>'Occ T1'!H15</f>
        <v>5.0945005834598618</v>
      </c>
    </row>
    <row r="161" spans="12:14" x14ac:dyDescent="0.2">
      <c r="L161" s="10" t="str">
        <f>name!E12</f>
        <v>Elementary occupations</v>
      </c>
      <c r="M161" s="94">
        <f>'Occ T1'!D16-'Occ T1'!B16</f>
        <v>-4.858201432470608</v>
      </c>
      <c r="N161" s="94">
        <f>'Occ T1'!H16</f>
        <v>0.4631269737014776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46.857000000000198</v>
      </c>
      <c r="N163" s="94">
        <f>'Occ T1'!H18</f>
        <v>72.93299999999978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 and North Somerset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53.266165346891327</v>
      </c>
      <c r="N5" s="87">
        <f>SUM(N6:N7)</f>
        <v>59.876923963298985</v>
      </c>
      <c r="O5" s="87">
        <f t="shared" ref="O5:AL5" si="1">SUM(O6:O7)</f>
        <v>58.718627362417081</v>
      </c>
      <c r="P5" s="87">
        <f t="shared" si="1"/>
        <v>61.289388169020611</v>
      </c>
      <c r="Q5" s="87">
        <f t="shared" si="1"/>
        <v>65.593779322756376</v>
      </c>
      <c r="R5" s="87">
        <f t="shared" si="1"/>
        <v>65.402946412649101</v>
      </c>
      <c r="S5" s="87">
        <f t="shared" si="1"/>
        <v>67.706895587701993</v>
      </c>
      <c r="T5" s="87">
        <f t="shared" si="1"/>
        <v>73.179295249642138</v>
      </c>
      <c r="U5" s="87">
        <f t="shared" si="1"/>
        <v>73.696429615665281</v>
      </c>
      <c r="V5" s="87">
        <f t="shared" si="1"/>
        <v>78.32007920727672</v>
      </c>
      <c r="W5" s="87">
        <f t="shared" si="1"/>
        <v>80.014513292723137</v>
      </c>
      <c r="X5" s="87">
        <f t="shared" si="1"/>
        <v>77.867143300094682</v>
      </c>
      <c r="Y5" s="87">
        <f t="shared" si="1"/>
        <v>79.044324149617651</v>
      </c>
      <c r="Z5" s="87">
        <f t="shared" si="1"/>
        <v>80.463556270922453</v>
      </c>
      <c r="AA5" s="87">
        <f t="shared" si="1"/>
        <v>81.810433268691682</v>
      </c>
      <c r="AB5" s="87">
        <f t="shared" si="1"/>
        <v>82.927927280253343</v>
      </c>
      <c r="AC5" s="87">
        <f t="shared" si="1"/>
        <v>83.971408499433323</v>
      </c>
      <c r="AD5" s="87">
        <f t="shared" si="1"/>
        <v>84.971321143225651</v>
      </c>
      <c r="AE5" s="87">
        <f t="shared" si="1"/>
        <v>85.984905403131151</v>
      </c>
      <c r="AF5" s="87">
        <f t="shared" si="1"/>
        <v>87.00447224073892</v>
      </c>
      <c r="AG5" s="87">
        <f t="shared" si="1"/>
        <v>88.069214589562989</v>
      </c>
      <c r="AH5" s="87">
        <f t="shared" si="1"/>
        <v>89.146047459004791</v>
      </c>
      <c r="AI5" s="87">
        <f t="shared" si="1"/>
        <v>90.210893844820447</v>
      </c>
      <c r="AJ5" s="87">
        <f t="shared" si="1"/>
        <v>91.295573200889365</v>
      </c>
      <c r="AK5" s="87">
        <f t="shared" si="1"/>
        <v>92.273698466424349</v>
      </c>
      <c r="AL5" s="87">
        <f t="shared" si="1"/>
        <v>92.833308157480829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35.766993687634262</v>
      </c>
      <c r="N6" s="11">
        <v>39.465291974006028</v>
      </c>
      <c r="O6" s="11">
        <v>39.207715591952784</v>
      </c>
      <c r="P6" s="11">
        <v>40.502768690223071</v>
      </c>
      <c r="Q6" s="11">
        <v>40.805644465739441</v>
      </c>
      <c r="R6" s="11">
        <v>42.938149344297912</v>
      </c>
      <c r="S6" s="11">
        <v>46.207298572354567</v>
      </c>
      <c r="T6" s="11">
        <v>48.789805147307817</v>
      </c>
      <c r="U6" s="11">
        <v>49.316394740920067</v>
      </c>
      <c r="V6" s="11">
        <v>52.868757572834184</v>
      </c>
      <c r="W6" s="11">
        <v>54.180297161373659</v>
      </c>
      <c r="X6" s="11">
        <v>48.323773528694069</v>
      </c>
      <c r="Y6" s="11">
        <v>48.925253962495809</v>
      </c>
      <c r="Z6" s="11">
        <v>49.637636015858739</v>
      </c>
      <c r="AA6" s="11">
        <v>50.339160471905686</v>
      </c>
      <c r="AB6" s="11">
        <v>50.907082191906866</v>
      </c>
      <c r="AC6" s="11">
        <v>51.422813597197262</v>
      </c>
      <c r="AD6" s="11">
        <v>51.916777945198525</v>
      </c>
      <c r="AE6" s="11">
        <v>52.412478136995006</v>
      </c>
      <c r="AF6" s="11">
        <v>52.916919810072542</v>
      </c>
      <c r="AG6" s="11">
        <v>53.449663823035152</v>
      </c>
      <c r="AH6" s="11">
        <v>53.991059026501375</v>
      </c>
      <c r="AI6" s="11">
        <v>54.540988202441262</v>
      </c>
      <c r="AJ6" s="11">
        <v>55.116981715769008</v>
      </c>
      <c r="AK6" s="11">
        <v>55.633638945268153</v>
      </c>
      <c r="AL6" s="11">
        <v>56.127050128569742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17.499171659257069</v>
      </c>
      <c r="N7" s="11">
        <v>20.411631989292957</v>
      </c>
      <c r="O7" s="11">
        <v>19.510911770464293</v>
      </c>
      <c r="P7" s="11">
        <v>20.78661947879754</v>
      </c>
      <c r="Q7" s="11">
        <v>24.788134857016942</v>
      </c>
      <c r="R7" s="11">
        <v>22.464797068351196</v>
      </c>
      <c r="S7" s="11">
        <v>21.499597015347426</v>
      </c>
      <c r="T7" s="11">
        <v>24.389490102334314</v>
      </c>
      <c r="U7" s="11">
        <v>24.380034874745213</v>
      </c>
      <c r="V7" s="11">
        <v>25.451321634442539</v>
      </c>
      <c r="W7" s="11">
        <v>25.834216131349482</v>
      </c>
      <c r="X7" s="11">
        <v>29.543369771400609</v>
      </c>
      <c r="Y7" s="11">
        <v>30.119070187121846</v>
      </c>
      <c r="Z7" s="11">
        <v>30.825920255063721</v>
      </c>
      <c r="AA7" s="11">
        <v>31.471272796785996</v>
      </c>
      <c r="AB7" s="11">
        <v>32.020845088346476</v>
      </c>
      <c r="AC7" s="11">
        <v>32.548594902236061</v>
      </c>
      <c r="AD7" s="11">
        <v>33.054543198027126</v>
      </c>
      <c r="AE7" s="11">
        <v>33.572427266136145</v>
      </c>
      <c r="AF7" s="11">
        <v>34.087552430666378</v>
      </c>
      <c r="AG7" s="11">
        <v>34.619550766527837</v>
      </c>
      <c r="AH7" s="11">
        <v>35.154988432503423</v>
      </c>
      <c r="AI7" s="11">
        <v>35.669905642379192</v>
      </c>
      <c r="AJ7" s="11">
        <v>36.178591485120357</v>
      </c>
      <c r="AK7" s="11">
        <v>36.640059521156189</v>
      </c>
      <c r="AL7" s="11">
        <v>36.706258028911087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126.92207455042282</v>
      </c>
      <c r="N9" s="87">
        <f>SUM(N10:N13)</f>
        <v>127.06039395459563</v>
      </c>
      <c r="O9" s="87">
        <f t="shared" ref="O9:AL9" si="3">SUM(O10:O13)</f>
        <v>125.02783977459995</v>
      </c>
      <c r="P9" s="87">
        <f t="shared" si="3"/>
        <v>128.56910978773914</v>
      </c>
      <c r="Q9" s="87">
        <f t="shared" si="3"/>
        <v>132.39298894793887</v>
      </c>
      <c r="R9" s="87">
        <f t="shared" si="3"/>
        <v>135.73231630559468</v>
      </c>
      <c r="S9" s="87">
        <f t="shared" si="3"/>
        <v>143.68695661741722</v>
      </c>
      <c r="T9" s="87">
        <f t="shared" si="3"/>
        <v>145.27163184002612</v>
      </c>
      <c r="U9" s="87">
        <f t="shared" si="3"/>
        <v>150.02816665964559</v>
      </c>
      <c r="V9" s="87">
        <f t="shared" si="3"/>
        <v>160.07394452585712</v>
      </c>
      <c r="W9" s="87">
        <f t="shared" si="3"/>
        <v>165.08970919921066</v>
      </c>
      <c r="X9" s="87">
        <f t="shared" si="3"/>
        <v>170.15402684635148</v>
      </c>
      <c r="Y9" s="87">
        <f t="shared" si="3"/>
        <v>172.60957766598005</v>
      </c>
      <c r="Z9" s="87">
        <f t="shared" si="3"/>
        <v>175.30682704860129</v>
      </c>
      <c r="AA9" s="87">
        <f t="shared" si="3"/>
        <v>178.05610872806761</v>
      </c>
      <c r="AB9" s="87">
        <f t="shared" si="3"/>
        <v>180.38075499643156</v>
      </c>
      <c r="AC9" s="87">
        <f t="shared" si="3"/>
        <v>182.63784826269176</v>
      </c>
      <c r="AD9" s="87">
        <f t="shared" si="3"/>
        <v>184.85248384722965</v>
      </c>
      <c r="AE9" s="87">
        <f t="shared" si="3"/>
        <v>187.11462935430745</v>
      </c>
      <c r="AF9" s="87">
        <f t="shared" si="3"/>
        <v>189.40639226527114</v>
      </c>
      <c r="AG9" s="87">
        <f t="shared" si="3"/>
        <v>191.74685931478973</v>
      </c>
      <c r="AH9" s="87">
        <f t="shared" si="3"/>
        <v>194.04761139849182</v>
      </c>
      <c r="AI9" s="87">
        <f t="shared" si="3"/>
        <v>196.4137416060623</v>
      </c>
      <c r="AJ9" s="87">
        <f t="shared" si="3"/>
        <v>198.86043511487435</v>
      </c>
      <c r="AK9" s="87">
        <f t="shared" si="3"/>
        <v>201.27108640633432</v>
      </c>
      <c r="AL9" s="87">
        <f t="shared" si="3"/>
        <v>203.64484454059331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33.668551895784411</v>
      </c>
      <c r="N10" s="11">
        <v>33.418541639148479</v>
      </c>
      <c r="O10" s="11">
        <v>32.349313229184268</v>
      </c>
      <c r="P10" s="11">
        <v>32.38589423865465</v>
      </c>
      <c r="Q10" s="11">
        <v>34.905891400383894</v>
      </c>
      <c r="R10" s="11">
        <v>36.672318620886401</v>
      </c>
      <c r="S10" s="11">
        <v>39.190625141670871</v>
      </c>
      <c r="T10" s="11">
        <v>39.215412058063997</v>
      </c>
      <c r="U10" s="11">
        <v>41.934507133915901</v>
      </c>
      <c r="V10" s="11">
        <v>44.181276919273614</v>
      </c>
      <c r="W10" s="11">
        <v>45.067500927904305</v>
      </c>
      <c r="X10" s="11">
        <v>45.446587042019026</v>
      </c>
      <c r="Y10" s="11">
        <v>46.054553844374276</v>
      </c>
      <c r="Z10" s="11">
        <v>46.763318879803933</v>
      </c>
      <c r="AA10" s="11">
        <v>47.459047398606472</v>
      </c>
      <c r="AB10" s="11">
        <v>48.029739863667864</v>
      </c>
      <c r="AC10" s="11">
        <v>48.572650571670593</v>
      </c>
      <c r="AD10" s="11">
        <v>49.10371096389531</v>
      </c>
      <c r="AE10" s="11">
        <v>49.655942078291076</v>
      </c>
      <c r="AF10" s="11">
        <v>50.213484406629497</v>
      </c>
      <c r="AG10" s="11">
        <v>50.799415828071503</v>
      </c>
      <c r="AH10" s="11">
        <v>51.378600314590223</v>
      </c>
      <c r="AI10" s="11">
        <v>51.972772394906855</v>
      </c>
      <c r="AJ10" s="11">
        <v>52.570675313963456</v>
      </c>
      <c r="AK10" s="11">
        <v>53.152357228945093</v>
      </c>
      <c r="AL10" s="11">
        <v>53.740746494622861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22.995383620240336</v>
      </c>
      <c r="N11" s="11">
        <v>24.605221796731783</v>
      </c>
      <c r="O11" s="11">
        <v>25.742758183245535</v>
      </c>
      <c r="P11" s="11">
        <v>27.405497669414178</v>
      </c>
      <c r="Q11" s="11">
        <v>27.85497348791246</v>
      </c>
      <c r="R11" s="11">
        <v>28.238401733936694</v>
      </c>
      <c r="S11" s="11">
        <v>28.459852285432305</v>
      </c>
      <c r="T11" s="11">
        <v>31.053670989180297</v>
      </c>
      <c r="U11" s="11">
        <v>30.519234892436454</v>
      </c>
      <c r="V11" s="11">
        <v>32.139980140321818</v>
      </c>
      <c r="W11" s="11">
        <v>31.993399422001332</v>
      </c>
      <c r="X11" s="11">
        <v>33.379447001584957</v>
      </c>
      <c r="Y11" s="11">
        <v>33.967204249956197</v>
      </c>
      <c r="Z11" s="11">
        <v>34.573363299338965</v>
      </c>
      <c r="AA11" s="11">
        <v>35.223329199404247</v>
      </c>
      <c r="AB11" s="11">
        <v>35.798361399787268</v>
      </c>
      <c r="AC11" s="11">
        <v>36.358936176625882</v>
      </c>
      <c r="AD11" s="11">
        <v>36.910021174313016</v>
      </c>
      <c r="AE11" s="11">
        <v>37.501524907901015</v>
      </c>
      <c r="AF11" s="11">
        <v>38.074722426357127</v>
      </c>
      <c r="AG11" s="11">
        <v>38.663131980915985</v>
      </c>
      <c r="AH11" s="11">
        <v>39.244969904521888</v>
      </c>
      <c r="AI11" s="11">
        <v>39.834283363313688</v>
      </c>
      <c r="AJ11" s="11">
        <v>40.455580805535504</v>
      </c>
      <c r="AK11" s="11">
        <v>41.070477477651508</v>
      </c>
      <c r="AL11" s="11">
        <v>41.655296523313282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31.404405186924784</v>
      </c>
      <c r="N12" s="11">
        <v>31.721510560735837</v>
      </c>
      <c r="O12" s="11">
        <v>32.273541601391663</v>
      </c>
      <c r="P12" s="11">
        <v>31.660671362852849</v>
      </c>
      <c r="Q12" s="11">
        <v>30.715427350057425</v>
      </c>
      <c r="R12" s="11">
        <v>32.143468280986859</v>
      </c>
      <c r="S12" s="11">
        <v>35.768900755787158</v>
      </c>
      <c r="T12" s="11">
        <v>34.264398878679032</v>
      </c>
      <c r="U12" s="11">
        <v>34.514622282656518</v>
      </c>
      <c r="V12" s="11">
        <v>36.615892271915136</v>
      </c>
      <c r="W12" s="11">
        <v>36.952850069536403</v>
      </c>
      <c r="X12" s="11">
        <v>37.188256408795858</v>
      </c>
      <c r="Y12" s="11">
        <v>37.617849972875106</v>
      </c>
      <c r="Z12" s="11">
        <v>38.09778797068158</v>
      </c>
      <c r="AA12" s="11">
        <v>38.610734761589654</v>
      </c>
      <c r="AB12" s="11">
        <v>39.044054848893367</v>
      </c>
      <c r="AC12" s="11">
        <v>39.464805127692919</v>
      </c>
      <c r="AD12" s="11">
        <v>39.879479661340682</v>
      </c>
      <c r="AE12" s="11">
        <v>40.292535339965156</v>
      </c>
      <c r="AF12" s="11">
        <v>40.726295768213582</v>
      </c>
      <c r="AG12" s="11">
        <v>41.142950853085843</v>
      </c>
      <c r="AH12" s="11">
        <v>41.559307567460998</v>
      </c>
      <c r="AI12" s="11">
        <v>41.976934707552253</v>
      </c>
      <c r="AJ12" s="11">
        <v>42.408456248742347</v>
      </c>
      <c r="AK12" s="11">
        <v>42.857816647863565</v>
      </c>
      <c r="AL12" s="11">
        <v>43.301720134497579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38.853733847473272</v>
      </c>
      <c r="N13" s="11">
        <v>37.315119957979519</v>
      </c>
      <c r="O13" s="11">
        <v>34.662226760778488</v>
      </c>
      <c r="P13" s="11">
        <v>37.117046516817439</v>
      </c>
      <c r="Q13" s="11">
        <v>38.916696709585089</v>
      </c>
      <c r="R13" s="11">
        <v>38.678127669784701</v>
      </c>
      <c r="S13" s="11">
        <v>40.267578434526904</v>
      </c>
      <c r="T13" s="11">
        <v>40.738149914102785</v>
      </c>
      <c r="U13" s="11">
        <v>43.059802350636708</v>
      </c>
      <c r="V13" s="11">
        <v>47.13679519434654</v>
      </c>
      <c r="W13" s="11">
        <v>51.075958779768619</v>
      </c>
      <c r="X13" s="11">
        <v>54.139736393951637</v>
      </c>
      <c r="Y13" s="11">
        <v>54.969969598774497</v>
      </c>
      <c r="Z13" s="11">
        <v>55.872356898776815</v>
      </c>
      <c r="AA13" s="11">
        <v>56.762997368467246</v>
      </c>
      <c r="AB13" s="11">
        <v>57.508598884083078</v>
      </c>
      <c r="AC13" s="11">
        <v>58.241456386702367</v>
      </c>
      <c r="AD13" s="11">
        <v>58.959272047680635</v>
      </c>
      <c r="AE13" s="11">
        <v>59.6646270281502</v>
      </c>
      <c r="AF13" s="11">
        <v>60.391889664070924</v>
      </c>
      <c r="AG13" s="11">
        <v>61.141360652716386</v>
      </c>
      <c r="AH13" s="11">
        <v>61.86473361191873</v>
      </c>
      <c r="AI13" s="11">
        <v>62.629751140289507</v>
      </c>
      <c r="AJ13" s="11">
        <v>63.425722746633056</v>
      </c>
      <c r="AK13" s="11">
        <v>64.190435051874147</v>
      </c>
      <c r="AL13" s="11">
        <v>64.947081388159603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76.675280947512135</v>
      </c>
      <c r="N15" s="87">
        <f>SUM(N16:N20)</f>
        <v>79.160580297662264</v>
      </c>
      <c r="O15" s="87">
        <f t="shared" ref="O15:AL15" si="5">SUM(O16:O20)</f>
        <v>77.579535922477191</v>
      </c>
      <c r="P15" s="87">
        <f t="shared" si="5"/>
        <v>77.773523245856452</v>
      </c>
      <c r="Q15" s="87">
        <f t="shared" si="5"/>
        <v>82.139007182699828</v>
      </c>
      <c r="R15" s="87">
        <f t="shared" si="5"/>
        <v>82.75895366274105</v>
      </c>
      <c r="S15" s="87">
        <f t="shared" si="5"/>
        <v>85.534260019668267</v>
      </c>
      <c r="T15" s="87">
        <f t="shared" si="5"/>
        <v>88.40056309876914</v>
      </c>
      <c r="U15" s="87">
        <f t="shared" si="5"/>
        <v>90.522593942827655</v>
      </c>
      <c r="V15" s="87">
        <f t="shared" si="5"/>
        <v>93.544697571710316</v>
      </c>
      <c r="W15" s="87">
        <f t="shared" si="5"/>
        <v>96.823840153149291</v>
      </c>
      <c r="X15" s="87">
        <f t="shared" si="5"/>
        <v>91.994989273236428</v>
      </c>
      <c r="Y15" s="87">
        <f t="shared" si="5"/>
        <v>93.279114933463006</v>
      </c>
      <c r="Z15" s="87">
        <f t="shared" si="5"/>
        <v>94.571576668228261</v>
      </c>
      <c r="AA15" s="87">
        <f t="shared" si="5"/>
        <v>95.742913048131086</v>
      </c>
      <c r="AB15" s="87">
        <f t="shared" si="5"/>
        <v>96.63439131881978</v>
      </c>
      <c r="AC15" s="87">
        <f t="shared" si="5"/>
        <v>97.464085466614591</v>
      </c>
      <c r="AD15" s="87">
        <f t="shared" si="5"/>
        <v>98.256850499798759</v>
      </c>
      <c r="AE15" s="87">
        <f t="shared" si="5"/>
        <v>99.060284098358466</v>
      </c>
      <c r="AF15" s="87">
        <f t="shared" si="5"/>
        <v>99.872483707103214</v>
      </c>
      <c r="AG15" s="87">
        <f t="shared" si="5"/>
        <v>100.74106441096119</v>
      </c>
      <c r="AH15" s="87">
        <f t="shared" si="5"/>
        <v>101.61402792733045</v>
      </c>
      <c r="AI15" s="87">
        <f t="shared" si="5"/>
        <v>102.55754608804867</v>
      </c>
      <c r="AJ15" s="87">
        <f t="shared" si="5"/>
        <v>103.45274930822411</v>
      </c>
      <c r="AK15" s="87">
        <f t="shared" si="5"/>
        <v>104.36537658102935</v>
      </c>
      <c r="AL15" s="87">
        <f t="shared" si="5"/>
        <v>105.17823793479636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11.352074513617692</v>
      </c>
      <c r="N16" s="11">
        <v>11.216839195934298</v>
      </c>
      <c r="O16" s="11">
        <v>10.869250526497053</v>
      </c>
      <c r="P16" s="11">
        <v>11.156078918939535</v>
      </c>
      <c r="Q16" s="11">
        <v>10.635217975817659</v>
      </c>
      <c r="R16" s="11">
        <v>10.907788798291339</v>
      </c>
      <c r="S16" s="11">
        <v>11.512345855718554</v>
      </c>
      <c r="T16" s="11">
        <v>13.159860122525266</v>
      </c>
      <c r="U16" s="11">
        <v>13.385171954279748</v>
      </c>
      <c r="V16" s="11">
        <v>13.601139011049995</v>
      </c>
      <c r="W16" s="11">
        <v>14.668046101047215</v>
      </c>
      <c r="X16" s="11">
        <v>12.556160116192517</v>
      </c>
      <c r="Y16" s="11">
        <v>12.678900684974529</v>
      </c>
      <c r="Z16" s="11">
        <v>12.829788894957634</v>
      </c>
      <c r="AA16" s="11">
        <v>12.979332324921977</v>
      </c>
      <c r="AB16" s="11">
        <v>13.089247386268946</v>
      </c>
      <c r="AC16" s="11">
        <v>13.187940420504624</v>
      </c>
      <c r="AD16" s="11">
        <v>13.288149549838922</v>
      </c>
      <c r="AE16" s="11">
        <v>13.377105444071425</v>
      </c>
      <c r="AF16" s="11">
        <v>13.455574792769402</v>
      </c>
      <c r="AG16" s="11">
        <v>13.538423620009045</v>
      </c>
      <c r="AH16" s="11">
        <v>13.63967291123503</v>
      </c>
      <c r="AI16" s="11">
        <v>13.754071602185597</v>
      </c>
      <c r="AJ16" s="11">
        <v>13.861959397786464</v>
      </c>
      <c r="AK16" s="11">
        <v>13.971001249993991</v>
      </c>
      <c r="AL16" s="11">
        <v>14.073986811785645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9.4781126206635058</v>
      </c>
      <c r="N17" s="11">
        <v>11.517536775323915</v>
      </c>
      <c r="O17" s="11">
        <v>11.842023213021733</v>
      </c>
      <c r="P17" s="11">
        <v>12.047726184505272</v>
      </c>
      <c r="Q17" s="11">
        <v>12.230719446480384</v>
      </c>
      <c r="R17" s="11">
        <v>12.672322398251792</v>
      </c>
      <c r="S17" s="11">
        <v>12.514541671918543</v>
      </c>
      <c r="T17" s="11">
        <v>12.69519331174943</v>
      </c>
      <c r="U17" s="11">
        <v>13.743827594178258</v>
      </c>
      <c r="V17" s="11">
        <v>13.825973129845568</v>
      </c>
      <c r="W17" s="11">
        <v>14.011311272266314</v>
      </c>
      <c r="X17" s="11">
        <v>13.725682076757511</v>
      </c>
      <c r="Y17" s="11">
        <v>13.946501489269785</v>
      </c>
      <c r="Z17" s="11">
        <v>14.177986173644635</v>
      </c>
      <c r="AA17" s="11">
        <v>14.425104840594946</v>
      </c>
      <c r="AB17" s="11">
        <v>14.642321279036423</v>
      </c>
      <c r="AC17" s="11">
        <v>14.851542148717714</v>
      </c>
      <c r="AD17" s="11">
        <v>15.05515184175904</v>
      </c>
      <c r="AE17" s="11">
        <v>15.269015707055132</v>
      </c>
      <c r="AF17" s="11">
        <v>15.48713933752866</v>
      </c>
      <c r="AG17" s="11">
        <v>15.713394099952302</v>
      </c>
      <c r="AH17" s="11">
        <v>15.937449904917958</v>
      </c>
      <c r="AI17" s="11">
        <v>16.156965549866491</v>
      </c>
      <c r="AJ17" s="11">
        <v>16.378139429343403</v>
      </c>
      <c r="AK17" s="11">
        <v>16.600531894413358</v>
      </c>
      <c r="AL17" s="11">
        <v>16.82649231978526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6.1305732882820143</v>
      </c>
      <c r="N18" s="11">
        <v>7.4226462098394865</v>
      </c>
      <c r="O18" s="11">
        <v>6.8416368439957598</v>
      </c>
      <c r="P18" s="11">
        <v>6.0083216014397607</v>
      </c>
      <c r="Q18" s="11">
        <v>6.0826483256348567</v>
      </c>
      <c r="R18" s="11">
        <v>6.2012482905548607</v>
      </c>
      <c r="S18" s="11">
        <v>7.0550180236100211</v>
      </c>
      <c r="T18" s="11">
        <v>7.0616740497780404</v>
      </c>
      <c r="U18" s="11">
        <v>7.0345323761370437</v>
      </c>
      <c r="V18" s="11">
        <v>7.1518078291842917</v>
      </c>
      <c r="W18" s="11">
        <v>7.6028903181280167</v>
      </c>
      <c r="X18" s="11">
        <v>8.3985471923829511</v>
      </c>
      <c r="Y18" s="11">
        <v>8.5444137887851443</v>
      </c>
      <c r="Z18" s="11">
        <v>8.6817270264104138</v>
      </c>
      <c r="AA18" s="11">
        <v>8.8143457350432595</v>
      </c>
      <c r="AB18" s="11">
        <v>8.909240641590241</v>
      </c>
      <c r="AC18" s="11">
        <v>9.0099443355187603</v>
      </c>
      <c r="AD18" s="11">
        <v>9.1044070190983089</v>
      </c>
      <c r="AE18" s="11">
        <v>9.2036953739295377</v>
      </c>
      <c r="AF18" s="11">
        <v>9.3019065316317189</v>
      </c>
      <c r="AG18" s="11">
        <v>9.4227021913066107</v>
      </c>
      <c r="AH18" s="11">
        <v>9.5378447587943036</v>
      </c>
      <c r="AI18" s="11">
        <v>9.6628940208182321</v>
      </c>
      <c r="AJ18" s="11">
        <v>9.7458263387480759</v>
      </c>
      <c r="AK18" s="11">
        <v>9.8531563786742176</v>
      </c>
      <c r="AL18" s="11">
        <v>9.9290426865952348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9.9304902102049262</v>
      </c>
      <c r="N19" s="11">
        <v>12.460003358793903</v>
      </c>
      <c r="O19" s="11">
        <v>11.761849005856266</v>
      </c>
      <c r="P19" s="11">
        <v>11.536843764565685</v>
      </c>
      <c r="Q19" s="11">
        <v>13.097623717515782</v>
      </c>
      <c r="R19" s="11">
        <v>13.508690891635464</v>
      </c>
      <c r="S19" s="11">
        <v>14.171263708506737</v>
      </c>
      <c r="T19" s="11">
        <v>13.564367218329926</v>
      </c>
      <c r="U19" s="11">
        <v>14.653561514277159</v>
      </c>
      <c r="V19" s="11">
        <v>15.393075816079602</v>
      </c>
      <c r="W19" s="11">
        <v>15.314048136312609</v>
      </c>
      <c r="X19" s="11">
        <v>14.607883599462372</v>
      </c>
      <c r="Y19" s="11">
        <v>15.098889271719232</v>
      </c>
      <c r="Z19" s="11">
        <v>15.482482531231655</v>
      </c>
      <c r="AA19" s="11">
        <v>15.757877328111512</v>
      </c>
      <c r="AB19" s="11">
        <v>15.98530073643483</v>
      </c>
      <c r="AC19" s="11">
        <v>16.200487604183159</v>
      </c>
      <c r="AD19" s="11">
        <v>16.412641557728858</v>
      </c>
      <c r="AE19" s="11">
        <v>16.62735163506937</v>
      </c>
      <c r="AF19" s="11">
        <v>16.848810780766488</v>
      </c>
      <c r="AG19" s="11">
        <v>17.074243393946542</v>
      </c>
      <c r="AH19" s="11">
        <v>17.297879861584121</v>
      </c>
      <c r="AI19" s="11">
        <v>17.586107368497757</v>
      </c>
      <c r="AJ19" s="11">
        <v>17.881438891947901</v>
      </c>
      <c r="AK19" s="11">
        <v>18.1612326523883</v>
      </c>
      <c r="AL19" s="11">
        <v>18.39505905987399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39.784030314743994</v>
      </c>
      <c r="N20" s="11">
        <v>36.543554757770657</v>
      </c>
      <c r="O20" s="11">
        <v>36.26477633310639</v>
      </c>
      <c r="P20" s="11">
        <v>37.024552776406196</v>
      </c>
      <c r="Q20" s="11">
        <v>40.092797717251152</v>
      </c>
      <c r="R20" s="11">
        <v>39.468903284007595</v>
      </c>
      <c r="S20" s="11">
        <v>40.281090759914413</v>
      </c>
      <c r="T20" s="11">
        <v>41.91946839638647</v>
      </c>
      <c r="U20" s="11">
        <v>41.705500503955449</v>
      </c>
      <c r="V20" s="11">
        <v>43.572701785550855</v>
      </c>
      <c r="W20" s="11">
        <v>45.227544325395129</v>
      </c>
      <c r="X20" s="11">
        <v>42.706716288441079</v>
      </c>
      <c r="Y20" s="11">
        <v>43.010409698714319</v>
      </c>
      <c r="Z20" s="11">
        <v>43.399592041983922</v>
      </c>
      <c r="AA20" s="11">
        <v>43.766252819459389</v>
      </c>
      <c r="AB20" s="11">
        <v>44.008281275489345</v>
      </c>
      <c r="AC20" s="11">
        <v>44.214170957690328</v>
      </c>
      <c r="AD20" s="11">
        <v>44.396500531373626</v>
      </c>
      <c r="AE20" s="11">
        <v>44.583115938232986</v>
      </c>
      <c r="AF20" s="11">
        <v>44.77905226440695</v>
      </c>
      <c r="AG20" s="11">
        <v>44.992301105746691</v>
      </c>
      <c r="AH20" s="11">
        <v>45.20118049079904</v>
      </c>
      <c r="AI20" s="11">
        <v>45.3975075466806</v>
      </c>
      <c r="AJ20" s="11">
        <v>45.585385250398268</v>
      </c>
      <c r="AK20" s="11">
        <v>45.779454405559491</v>
      </c>
      <c r="AL20" s="11">
        <v>45.953657056756228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78.061889803120664</v>
      </c>
      <c r="N22" s="87">
        <f>SUM(N23:N24)</f>
        <v>73.844122269338655</v>
      </c>
      <c r="O22" s="87">
        <f t="shared" ref="O22:AL22" si="7">SUM(O23:O24)</f>
        <v>71.885447153562822</v>
      </c>
      <c r="P22" s="87">
        <f t="shared" si="7"/>
        <v>72.615100084601238</v>
      </c>
      <c r="Q22" s="87">
        <f t="shared" si="7"/>
        <v>75.918919747686587</v>
      </c>
      <c r="R22" s="87">
        <f t="shared" si="7"/>
        <v>73.20791679900185</v>
      </c>
      <c r="S22" s="87">
        <f t="shared" si="7"/>
        <v>71.27011319667767</v>
      </c>
      <c r="T22" s="87">
        <f t="shared" si="7"/>
        <v>75.031692504693041</v>
      </c>
      <c r="U22" s="87">
        <f t="shared" si="7"/>
        <v>73.119283860610608</v>
      </c>
      <c r="V22" s="87">
        <f t="shared" si="7"/>
        <v>73.712923372841942</v>
      </c>
      <c r="W22" s="87">
        <f t="shared" si="7"/>
        <v>76.220785754731608</v>
      </c>
      <c r="X22" s="87">
        <f t="shared" si="7"/>
        <v>73.492143528502055</v>
      </c>
      <c r="Y22" s="87">
        <f t="shared" si="7"/>
        <v>73.052388545752535</v>
      </c>
      <c r="Z22" s="87">
        <f t="shared" si="7"/>
        <v>72.664877043157574</v>
      </c>
      <c r="AA22" s="87">
        <f t="shared" si="7"/>
        <v>72.177212828323292</v>
      </c>
      <c r="AB22" s="87">
        <f t="shared" si="7"/>
        <v>71.471402180037131</v>
      </c>
      <c r="AC22" s="87">
        <f t="shared" si="7"/>
        <v>70.76877894631501</v>
      </c>
      <c r="AD22" s="87">
        <f t="shared" si="7"/>
        <v>70.164906220613176</v>
      </c>
      <c r="AE22" s="87">
        <f t="shared" si="7"/>
        <v>69.532555242362292</v>
      </c>
      <c r="AF22" s="87">
        <f t="shared" si="7"/>
        <v>68.853891171311787</v>
      </c>
      <c r="AG22" s="87">
        <f t="shared" si="7"/>
        <v>68.134730146931844</v>
      </c>
      <c r="AH22" s="87">
        <f t="shared" si="7"/>
        <v>67.486838845106533</v>
      </c>
      <c r="AI22" s="87">
        <f t="shared" si="7"/>
        <v>66.848953355774469</v>
      </c>
      <c r="AJ22" s="87">
        <f t="shared" si="7"/>
        <v>66.17054615001986</v>
      </c>
      <c r="AK22" s="87">
        <f t="shared" si="7"/>
        <v>65.656179047039345</v>
      </c>
      <c r="AL22" s="87">
        <f t="shared" si="7"/>
        <v>65.863564839331815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59.985541832408515</v>
      </c>
      <c r="N23" s="11">
        <v>58.447916514849254</v>
      </c>
      <c r="O23" s="11">
        <v>57.21216141291616</v>
      </c>
      <c r="P23" s="11">
        <v>56.770196800683493</v>
      </c>
      <c r="Q23" s="11">
        <v>59.873665720944182</v>
      </c>
      <c r="R23" s="11">
        <v>58.918156417682454</v>
      </c>
      <c r="S23" s="11">
        <v>57.853925659850198</v>
      </c>
      <c r="T23" s="11">
        <v>60.748743501546365</v>
      </c>
      <c r="U23" s="11">
        <v>58.793477975105127</v>
      </c>
      <c r="V23" s="11">
        <v>60.038256732625783</v>
      </c>
      <c r="W23" s="11">
        <v>62.826104123104926</v>
      </c>
      <c r="X23" s="11">
        <v>58.424377000423334</v>
      </c>
      <c r="Y23" s="11">
        <v>58.234733641258771</v>
      </c>
      <c r="Z23" s="11">
        <v>58.095129747387283</v>
      </c>
      <c r="AA23" s="11">
        <v>57.892643915358001</v>
      </c>
      <c r="AB23" s="11">
        <v>57.499337705617513</v>
      </c>
      <c r="AC23" s="11">
        <v>57.025831360930596</v>
      </c>
      <c r="AD23" s="11">
        <v>56.538512009837717</v>
      </c>
      <c r="AE23" s="11">
        <v>56.125121964830015</v>
      </c>
      <c r="AF23" s="11">
        <v>55.692305198953001</v>
      </c>
      <c r="AG23" s="11">
        <v>55.297287712838532</v>
      </c>
      <c r="AH23" s="11">
        <v>54.946403492567391</v>
      </c>
      <c r="AI23" s="11">
        <v>54.637635590762038</v>
      </c>
      <c r="AJ23" s="11">
        <v>54.308483182246221</v>
      </c>
      <c r="AK23" s="11">
        <v>53.949194876079027</v>
      </c>
      <c r="AL23" s="11">
        <v>53.539180478220437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18.076347970712156</v>
      </c>
      <c r="N24" s="11">
        <v>15.396205754489396</v>
      </c>
      <c r="O24" s="11">
        <v>14.673285740646657</v>
      </c>
      <c r="P24" s="11">
        <v>15.844903283917743</v>
      </c>
      <c r="Q24" s="11">
        <v>16.045254026742406</v>
      </c>
      <c r="R24" s="11">
        <v>14.289760381319402</v>
      </c>
      <c r="S24" s="11">
        <v>13.41618753682747</v>
      </c>
      <c r="T24" s="11">
        <v>14.282949003146678</v>
      </c>
      <c r="U24" s="11">
        <v>14.325805885505481</v>
      </c>
      <c r="V24" s="11">
        <v>13.674666640216167</v>
      </c>
      <c r="W24" s="11">
        <v>13.394681631626684</v>
      </c>
      <c r="X24" s="11">
        <v>15.067766528078726</v>
      </c>
      <c r="Y24" s="11">
        <v>14.817654904493763</v>
      </c>
      <c r="Z24" s="11">
        <v>14.56974729577029</v>
      </c>
      <c r="AA24" s="11">
        <v>14.284568912965291</v>
      </c>
      <c r="AB24" s="11">
        <v>13.972064474419616</v>
      </c>
      <c r="AC24" s="11">
        <v>13.742947585384409</v>
      </c>
      <c r="AD24" s="11">
        <v>13.626394210775453</v>
      </c>
      <c r="AE24" s="11">
        <v>13.407433277532279</v>
      </c>
      <c r="AF24" s="11">
        <v>13.161585972358788</v>
      </c>
      <c r="AG24" s="11">
        <v>12.83744243409331</v>
      </c>
      <c r="AH24" s="11">
        <v>12.540435352539136</v>
      </c>
      <c r="AI24" s="11">
        <v>12.211317765012435</v>
      </c>
      <c r="AJ24" s="11">
        <v>11.862062967773641</v>
      </c>
      <c r="AK24" s="11">
        <v>11.706984170960318</v>
      </c>
      <c r="AL24" s="11">
        <v>12.32438436111137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59.966178476919652</v>
      </c>
      <c r="N26" s="87">
        <f>SUM(N27:N30)</f>
        <v>63.45510979045067</v>
      </c>
      <c r="O26" s="87">
        <f t="shared" ref="O26:AL26" si="9">SUM(O27:O30)</f>
        <v>59.9808603203901</v>
      </c>
      <c r="P26" s="87">
        <f t="shared" si="9"/>
        <v>61.439041798999909</v>
      </c>
      <c r="Q26" s="87">
        <f t="shared" si="9"/>
        <v>65.709152498649004</v>
      </c>
      <c r="R26" s="87">
        <f>SUM(R27:R30)</f>
        <v>66.474433858449459</v>
      </c>
      <c r="S26" s="87">
        <f t="shared" si="9"/>
        <v>67.699303941295909</v>
      </c>
      <c r="T26" s="87">
        <f t="shared" si="9"/>
        <v>67.294008706236809</v>
      </c>
      <c r="U26" s="87">
        <f t="shared" si="9"/>
        <v>65.523073269765661</v>
      </c>
      <c r="V26" s="87">
        <f t="shared" si="9"/>
        <v>69.322304460485981</v>
      </c>
      <c r="W26" s="87">
        <f t="shared" si="9"/>
        <v>61.753819158520173</v>
      </c>
      <c r="X26" s="87">
        <f t="shared" si="9"/>
        <v>62.956773952301859</v>
      </c>
      <c r="Y26" s="87">
        <f t="shared" si="9"/>
        <v>63.150755868495636</v>
      </c>
      <c r="Z26" s="87">
        <f t="shared" si="9"/>
        <v>63.773627854240729</v>
      </c>
      <c r="AA26" s="87">
        <f t="shared" si="9"/>
        <v>64.240094548644805</v>
      </c>
      <c r="AB26" s="87">
        <f t="shared" si="9"/>
        <v>64.351110004522795</v>
      </c>
      <c r="AC26" s="87">
        <f t="shared" si="9"/>
        <v>64.445728963292609</v>
      </c>
      <c r="AD26" s="87">
        <f t="shared" si="9"/>
        <v>64.49929236098744</v>
      </c>
      <c r="AE26" s="87">
        <f t="shared" si="9"/>
        <v>64.542476003638086</v>
      </c>
      <c r="AF26" s="87">
        <f t="shared" si="9"/>
        <v>64.583377955696449</v>
      </c>
      <c r="AG26" s="87">
        <f t="shared" si="9"/>
        <v>64.650738441750619</v>
      </c>
      <c r="AH26" s="87">
        <f t="shared" si="9"/>
        <v>64.7084911080198</v>
      </c>
      <c r="AI26" s="87">
        <f t="shared" si="9"/>
        <v>64.756557528650248</v>
      </c>
      <c r="AJ26" s="87">
        <f t="shared" si="9"/>
        <v>64.789964662085424</v>
      </c>
      <c r="AK26" s="87">
        <f t="shared" si="9"/>
        <v>64.794746960162684</v>
      </c>
      <c r="AL26" s="87">
        <f t="shared" si="9"/>
        <v>64.674092425032597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6.7523631610470725</v>
      </c>
      <c r="N27" s="11">
        <v>6.7992323698918273</v>
      </c>
      <c r="O27" s="11">
        <v>6.3221428697689337</v>
      </c>
      <c r="P27" s="11">
        <v>6.2038231175646281</v>
      </c>
      <c r="Q27" s="11">
        <v>7.043891610877707</v>
      </c>
      <c r="R27" s="11">
        <v>6.5022055073567637</v>
      </c>
      <c r="S27" s="11">
        <v>7.6748429815438284</v>
      </c>
      <c r="T27" s="11">
        <v>7.3821060096622499</v>
      </c>
      <c r="U27" s="11">
        <v>7.0916416176278361</v>
      </c>
      <c r="V27" s="11">
        <v>6.922741483579383</v>
      </c>
      <c r="W27" s="11">
        <v>7.3834152424356194</v>
      </c>
      <c r="X27" s="11">
        <v>7.1311296934298287</v>
      </c>
      <c r="Y27" s="11">
        <v>7.2305806206136589</v>
      </c>
      <c r="Z27" s="11">
        <v>7.3783585814418444</v>
      </c>
      <c r="AA27" s="11">
        <v>7.5049512340443414</v>
      </c>
      <c r="AB27" s="11">
        <v>7.5941210823503917</v>
      </c>
      <c r="AC27" s="11">
        <v>7.6782561093214543</v>
      </c>
      <c r="AD27" s="11">
        <v>7.7614068065497133</v>
      </c>
      <c r="AE27" s="11">
        <v>7.8440516922610435</v>
      </c>
      <c r="AF27" s="11">
        <v>7.9226158395736981</v>
      </c>
      <c r="AG27" s="11">
        <v>8.0181523219043225</v>
      </c>
      <c r="AH27" s="11">
        <v>8.1129371082647754</v>
      </c>
      <c r="AI27" s="11">
        <v>8.2157577311441301</v>
      </c>
      <c r="AJ27" s="11">
        <v>8.3199435092904999</v>
      </c>
      <c r="AK27" s="11">
        <v>8.420054947674652</v>
      </c>
      <c r="AL27" s="11">
        <v>8.5176087776758589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21.59853625975974</v>
      </c>
      <c r="N28" s="11">
        <v>24.168522842213275</v>
      </c>
      <c r="O28" s="11">
        <v>21.158383975176509</v>
      </c>
      <c r="P28" s="11">
        <v>22.608242188282819</v>
      </c>
      <c r="Q28" s="11">
        <v>23.616793683490126</v>
      </c>
      <c r="R28" s="11">
        <v>25.165222536923586</v>
      </c>
      <c r="S28" s="11">
        <v>24.841885281064723</v>
      </c>
      <c r="T28" s="11">
        <v>23.60131810036302</v>
      </c>
      <c r="U28" s="11">
        <v>24.01543790819423</v>
      </c>
      <c r="V28" s="11">
        <v>25.442663360099967</v>
      </c>
      <c r="W28" s="11">
        <v>22.653589404493289</v>
      </c>
      <c r="X28" s="11">
        <v>22.729349274486307</v>
      </c>
      <c r="Y28" s="11">
        <v>22.683751158770612</v>
      </c>
      <c r="Z28" s="11">
        <v>22.730338417820175</v>
      </c>
      <c r="AA28" s="11">
        <v>22.749824206433761</v>
      </c>
      <c r="AB28" s="11">
        <v>22.679706291317412</v>
      </c>
      <c r="AC28" s="11">
        <v>22.618000852259385</v>
      </c>
      <c r="AD28" s="11">
        <v>22.555136771528918</v>
      </c>
      <c r="AE28" s="11">
        <v>22.487878824834397</v>
      </c>
      <c r="AF28" s="11">
        <v>22.426284471288128</v>
      </c>
      <c r="AG28" s="11">
        <v>22.370120829257154</v>
      </c>
      <c r="AH28" s="11">
        <v>22.312726955946005</v>
      </c>
      <c r="AI28" s="11">
        <v>22.251443290578457</v>
      </c>
      <c r="AJ28" s="11">
        <v>22.190011023532911</v>
      </c>
      <c r="AK28" s="11">
        <v>22.117069174057807</v>
      </c>
      <c r="AL28" s="11">
        <v>22.053360861978735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20.23142699576724</v>
      </c>
      <c r="N29" s="11">
        <v>21.173379278874766</v>
      </c>
      <c r="O29" s="11">
        <v>20.553992469387417</v>
      </c>
      <c r="P29" s="11">
        <v>20.951062333549551</v>
      </c>
      <c r="Q29" s="11">
        <v>22.64911816005133</v>
      </c>
      <c r="R29" s="11">
        <v>22.82906567007748</v>
      </c>
      <c r="S29" s="11">
        <v>22.789154276896767</v>
      </c>
      <c r="T29" s="11">
        <v>23.455254833084169</v>
      </c>
      <c r="U29" s="11">
        <v>22.019469090850354</v>
      </c>
      <c r="V29" s="11">
        <v>25.194776722038259</v>
      </c>
      <c r="W29" s="11">
        <v>20.310217181801722</v>
      </c>
      <c r="X29" s="11">
        <v>21.603716594942632</v>
      </c>
      <c r="Y29" s="11">
        <v>21.718868091504667</v>
      </c>
      <c r="Z29" s="11">
        <v>22.081834433613199</v>
      </c>
      <c r="AA29" s="11">
        <v>22.360464028395288</v>
      </c>
      <c r="AB29" s="11">
        <v>22.439473245069419</v>
      </c>
      <c r="AC29" s="11">
        <v>22.507150007073783</v>
      </c>
      <c r="AD29" s="11">
        <v>22.550713567605463</v>
      </c>
      <c r="AE29" s="11">
        <v>22.584639925197511</v>
      </c>
      <c r="AF29" s="11">
        <v>22.621058880541852</v>
      </c>
      <c r="AG29" s="11">
        <v>22.664954012823873</v>
      </c>
      <c r="AH29" s="11">
        <v>22.699807139234856</v>
      </c>
      <c r="AI29" s="11">
        <v>22.726657761019815</v>
      </c>
      <c r="AJ29" s="11">
        <v>22.748587598793922</v>
      </c>
      <c r="AK29" s="11">
        <v>22.764222568809856</v>
      </c>
      <c r="AL29" s="11">
        <v>22.784549454920924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11.383852060345605</v>
      </c>
      <c r="N30" s="11">
        <v>11.313975299470806</v>
      </c>
      <c r="O30" s="11">
        <v>11.94634100605724</v>
      </c>
      <c r="P30" s="11">
        <v>11.675914159602907</v>
      </c>
      <c r="Q30" s="11">
        <v>12.399349044229835</v>
      </c>
      <c r="R30" s="11">
        <v>11.977940144091628</v>
      </c>
      <c r="S30" s="11">
        <v>12.39342140179059</v>
      </c>
      <c r="T30" s="11">
        <v>12.855329763127369</v>
      </c>
      <c r="U30" s="11">
        <v>12.396524653093239</v>
      </c>
      <c r="V30" s="11">
        <v>11.762122894768362</v>
      </c>
      <c r="W30" s="11">
        <v>11.406597329789552</v>
      </c>
      <c r="X30" s="11">
        <v>11.492578389443089</v>
      </c>
      <c r="Y30" s="11">
        <v>11.517555997606701</v>
      </c>
      <c r="Z30" s="11">
        <v>11.583096421365513</v>
      </c>
      <c r="AA30" s="11">
        <v>11.624855079771413</v>
      </c>
      <c r="AB30" s="11">
        <v>11.637809385785573</v>
      </c>
      <c r="AC30" s="11">
        <v>11.642321994637985</v>
      </c>
      <c r="AD30" s="11">
        <v>11.632035215303352</v>
      </c>
      <c r="AE30" s="11">
        <v>11.62590556134513</v>
      </c>
      <c r="AF30" s="11">
        <v>11.61341876429278</v>
      </c>
      <c r="AG30" s="11">
        <v>11.597511277765259</v>
      </c>
      <c r="AH30" s="11">
        <v>11.58301990457417</v>
      </c>
      <c r="AI30" s="11">
        <v>11.562698745907847</v>
      </c>
      <c r="AJ30" s="11">
        <v>11.531422530468094</v>
      </c>
      <c r="AK30" s="11">
        <v>11.493400269620372</v>
      </c>
      <c r="AL30" s="11">
        <v>11.31857333045709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62.687055382074433</v>
      </c>
      <c r="N32" s="87">
        <f t="shared" si="10"/>
        <v>59.14515010281945</v>
      </c>
      <c r="O32" s="87">
        <f t="shared" si="10"/>
        <v>61.135931312481709</v>
      </c>
      <c r="P32" s="87">
        <f t="shared" si="10"/>
        <v>63.398390656463398</v>
      </c>
      <c r="Q32" s="87">
        <f t="shared" si="10"/>
        <v>66.271580056822842</v>
      </c>
      <c r="R32" s="87">
        <f t="shared" si="10"/>
        <v>66.594694641289877</v>
      </c>
      <c r="S32" s="87">
        <f t="shared" si="10"/>
        <v>67.339450131517225</v>
      </c>
      <c r="T32" s="87">
        <f t="shared" si="10"/>
        <v>67.500595946195233</v>
      </c>
      <c r="U32" s="87">
        <f t="shared" si="10"/>
        <v>66.827784545940645</v>
      </c>
      <c r="V32" s="87">
        <f t="shared" si="10"/>
        <v>68.544066778753276</v>
      </c>
      <c r="W32" s="87">
        <f t="shared" si="10"/>
        <v>64.849972905521156</v>
      </c>
      <c r="X32" s="87">
        <f t="shared" si="10"/>
        <v>67.29423686517913</v>
      </c>
      <c r="Y32" s="87">
        <f t="shared" si="10"/>
        <v>68.322059083287684</v>
      </c>
      <c r="Z32" s="87">
        <f t="shared" si="10"/>
        <v>69.326086637147469</v>
      </c>
      <c r="AA32" s="87">
        <f t="shared" si="10"/>
        <v>70.328311350910823</v>
      </c>
      <c r="AB32" s="87">
        <f t="shared" si="10"/>
        <v>71.188617670753615</v>
      </c>
      <c r="AC32" s="87">
        <f t="shared" si="10"/>
        <v>71.977032395133421</v>
      </c>
      <c r="AD32" s="87">
        <f t="shared" si="10"/>
        <v>72.722041436641717</v>
      </c>
      <c r="AE32" s="87">
        <f t="shared" ref="AE32" si="11">SUM(AE33:AE35)</f>
        <v>73.555757089082178</v>
      </c>
      <c r="AF32" s="87">
        <f t="shared" ref="AF32" si="12">SUM(AF33:AF35)</f>
        <v>74.395069426841886</v>
      </c>
      <c r="AG32" s="87">
        <f t="shared" ref="AG32" si="13">SUM(AG33:AG35)</f>
        <v>75.254160371587801</v>
      </c>
      <c r="AH32" s="87">
        <f t="shared" ref="AH32" si="14">SUM(AH33:AH35)</f>
        <v>76.101697783576014</v>
      </c>
      <c r="AI32" s="87">
        <f t="shared" ref="AI32" si="15">SUM(AI33:AI35)</f>
        <v>76.88483066995083</v>
      </c>
      <c r="AJ32" s="87">
        <f t="shared" ref="AJ32" si="16">SUM(AJ33:AJ35)</f>
        <v>77.683737997893502</v>
      </c>
      <c r="AK32" s="87">
        <f t="shared" ref="AK32" si="17">SUM(AK33:AK35)</f>
        <v>78.468600303891165</v>
      </c>
      <c r="AL32" s="87">
        <f t="shared" ref="AL32" si="18">SUM(AL33:AL35)</f>
        <v>79.222767150650157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48.485859732755046</v>
      </c>
      <c r="N33" s="11">
        <v>44.742074889623453</v>
      </c>
      <c r="O33" s="11">
        <v>47.529239700548032</v>
      </c>
      <c r="P33" s="11">
        <v>49.079752206863816</v>
      </c>
      <c r="Q33" s="11">
        <v>50.853802906578728</v>
      </c>
      <c r="R33" s="11">
        <v>52.413457013328141</v>
      </c>
      <c r="S33" s="11">
        <v>52.870855807597508</v>
      </c>
      <c r="T33" s="11">
        <v>52.758175063645147</v>
      </c>
      <c r="U33" s="11">
        <v>51.646196899983991</v>
      </c>
      <c r="V33" s="11">
        <v>52.757884878318556</v>
      </c>
      <c r="W33" s="11">
        <v>50.578591133898236</v>
      </c>
      <c r="X33" s="11">
        <v>52.842320190923928</v>
      </c>
      <c r="Y33" s="11">
        <v>53.581714099990691</v>
      </c>
      <c r="Z33" s="11">
        <v>54.324379054738081</v>
      </c>
      <c r="AA33" s="11">
        <v>55.103049225523414</v>
      </c>
      <c r="AB33" s="11">
        <v>55.794312737107695</v>
      </c>
      <c r="AC33" s="11">
        <v>56.417347033743049</v>
      </c>
      <c r="AD33" s="11">
        <v>57.002085088521426</v>
      </c>
      <c r="AE33" s="11">
        <v>57.680841838125467</v>
      </c>
      <c r="AF33" s="11">
        <v>58.368707898008992</v>
      </c>
      <c r="AG33" s="11">
        <v>59.068207008643554</v>
      </c>
      <c r="AH33" s="11">
        <v>59.756163101958407</v>
      </c>
      <c r="AI33" s="11">
        <v>60.375454135444031</v>
      </c>
      <c r="AJ33" s="11">
        <v>61.015253302079188</v>
      </c>
      <c r="AK33" s="11">
        <v>61.666209032614084</v>
      </c>
      <c r="AL33" s="11">
        <v>62.337603443646799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13.263122412334843</v>
      </c>
      <c r="N34" s="11">
        <v>13.716421406327752</v>
      </c>
      <c r="O34" s="11">
        <v>12.953451954897879</v>
      </c>
      <c r="P34" s="11">
        <v>13.754125052883776</v>
      </c>
      <c r="Q34" s="11">
        <v>14.769609315459155</v>
      </c>
      <c r="R34" s="11">
        <v>13.548928185269016</v>
      </c>
      <c r="S34" s="11">
        <v>13.9217336227258</v>
      </c>
      <c r="T34" s="11">
        <v>14.134266332827423</v>
      </c>
      <c r="U34" s="11">
        <v>14.561748456476201</v>
      </c>
      <c r="V34" s="11">
        <v>15.209688568166156</v>
      </c>
      <c r="W34" s="11">
        <v>13.546887350536661</v>
      </c>
      <c r="X34" s="11">
        <v>13.87100591121435</v>
      </c>
      <c r="Y34" s="11">
        <v>14.153845166211951</v>
      </c>
      <c r="Z34" s="11">
        <v>14.409451174474352</v>
      </c>
      <c r="AA34" s="11">
        <v>14.628511334867765</v>
      </c>
      <c r="AB34" s="11">
        <v>14.796111690562263</v>
      </c>
      <c r="AC34" s="11">
        <v>14.959443224322449</v>
      </c>
      <c r="AD34" s="11">
        <v>15.118010024399291</v>
      </c>
      <c r="AE34" s="11">
        <v>15.270876459928756</v>
      </c>
      <c r="AF34" s="11">
        <v>15.421364979876296</v>
      </c>
      <c r="AG34" s="11">
        <v>15.578731616846792</v>
      </c>
      <c r="AH34" s="11">
        <v>15.736443304567878</v>
      </c>
      <c r="AI34" s="11">
        <v>15.897635620608558</v>
      </c>
      <c r="AJ34" s="11">
        <v>16.056320227162303</v>
      </c>
      <c r="AK34" s="11">
        <v>16.188126825876555</v>
      </c>
      <c r="AL34" s="11">
        <v>16.27073399726499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0.93807323698454381</v>
      </c>
      <c r="N35" s="11">
        <v>0.68665380686824062</v>
      </c>
      <c r="O35" s="11">
        <v>0.65323965703579401</v>
      </c>
      <c r="P35" s="11">
        <v>0.56451339671580558</v>
      </c>
      <c r="Q35" s="11">
        <v>0.64816783478495743</v>
      </c>
      <c r="R35" s="11">
        <v>0.63230944269270872</v>
      </c>
      <c r="S35" s="11">
        <v>0.54686070119392372</v>
      </c>
      <c r="T35" s="11">
        <v>0.60815454972265048</v>
      </c>
      <c r="U35" s="11">
        <v>0.61983918948045713</v>
      </c>
      <c r="V35" s="11">
        <v>0.57649333226856991</v>
      </c>
      <c r="W35" s="11">
        <v>0.72449442108626372</v>
      </c>
      <c r="X35" s="11">
        <v>0.58091076304084466</v>
      </c>
      <c r="Y35" s="11">
        <v>0.58649981708504573</v>
      </c>
      <c r="Z35" s="11">
        <v>0.59225640793503975</v>
      </c>
      <c r="AA35" s="11">
        <v>0.59675079051964386</v>
      </c>
      <c r="AB35" s="11">
        <v>0.59819324308364985</v>
      </c>
      <c r="AC35" s="11">
        <v>0.60024213706792595</v>
      </c>
      <c r="AD35" s="11">
        <v>0.60194632372099421</v>
      </c>
      <c r="AE35" s="11">
        <v>0.60403879102795499</v>
      </c>
      <c r="AF35" s="11">
        <v>0.60499654895659194</v>
      </c>
      <c r="AG35" s="11">
        <v>0.60722174609744717</v>
      </c>
      <c r="AH35" s="11">
        <v>0.60909137704973226</v>
      </c>
      <c r="AI35" s="11">
        <v>0.61174091389824303</v>
      </c>
      <c r="AJ35" s="11">
        <v>0.6121644686520179</v>
      </c>
      <c r="AK35" s="11">
        <v>0.61426444540052749</v>
      </c>
      <c r="AL35" s="11">
        <v>0.61442970973837574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52.860437418502968</v>
      </c>
      <c r="N37" s="87">
        <f t="shared" ref="N37:AL37" si="19">SUM(N38:N39)</f>
        <v>54.441603391816798</v>
      </c>
      <c r="O37" s="87">
        <f t="shared" si="19"/>
        <v>55.895062231935881</v>
      </c>
      <c r="P37" s="87">
        <f t="shared" si="19"/>
        <v>55.523679072458265</v>
      </c>
      <c r="Q37" s="87">
        <f t="shared" si="19"/>
        <v>55.971317260563595</v>
      </c>
      <c r="R37" s="87">
        <f t="shared" si="19"/>
        <v>56.32631620607313</v>
      </c>
      <c r="S37" s="87">
        <f t="shared" si="19"/>
        <v>60.687564166526386</v>
      </c>
      <c r="T37" s="87">
        <f t="shared" si="19"/>
        <v>58.875763837149286</v>
      </c>
      <c r="U37" s="87">
        <f t="shared" si="19"/>
        <v>56.441081894543913</v>
      </c>
      <c r="V37" s="87">
        <f t="shared" si="19"/>
        <v>55.207108572155711</v>
      </c>
      <c r="W37" s="87">
        <f t="shared" si="19"/>
        <v>55.544379951342876</v>
      </c>
      <c r="X37" s="87">
        <f t="shared" si="19"/>
        <v>55.373190523343666</v>
      </c>
      <c r="Y37" s="87">
        <f t="shared" si="19"/>
        <v>55.598827584004596</v>
      </c>
      <c r="Z37" s="87">
        <f t="shared" si="19"/>
        <v>55.906772480289185</v>
      </c>
      <c r="AA37" s="87">
        <f t="shared" si="19"/>
        <v>56.204828759655889</v>
      </c>
      <c r="AB37" s="87">
        <f t="shared" si="19"/>
        <v>56.362242868792407</v>
      </c>
      <c r="AC37" s="87">
        <f t="shared" si="19"/>
        <v>56.452717492297218</v>
      </c>
      <c r="AD37" s="87">
        <f t="shared" si="19"/>
        <v>56.487576173841489</v>
      </c>
      <c r="AE37" s="87">
        <f t="shared" si="19"/>
        <v>56.495686084206056</v>
      </c>
      <c r="AF37" s="87">
        <f t="shared" si="19"/>
        <v>56.499707588019092</v>
      </c>
      <c r="AG37" s="87">
        <f t="shared" si="19"/>
        <v>56.507232619192933</v>
      </c>
      <c r="AH37" s="87">
        <f t="shared" si="19"/>
        <v>56.485798025759934</v>
      </c>
      <c r="AI37" s="87">
        <f t="shared" si="19"/>
        <v>56.460867256249387</v>
      </c>
      <c r="AJ37" s="87">
        <f t="shared" si="19"/>
        <v>56.406809039754847</v>
      </c>
      <c r="AK37" s="87">
        <f t="shared" si="19"/>
        <v>56.357491978822225</v>
      </c>
      <c r="AL37" s="87">
        <f t="shared" si="19"/>
        <v>56.255577810152275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42.732741305530993</v>
      </c>
      <c r="N38" s="11">
        <v>44.714874394664363</v>
      </c>
      <c r="O38" s="11">
        <v>46.435108270783765</v>
      </c>
      <c r="P38" s="11">
        <v>46.019014572879975</v>
      </c>
      <c r="Q38" s="11">
        <v>46.436114608564402</v>
      </c>
      <c r="R38" s="11">
        <v>46.091838121478574</v>
      </c>
      <c r="S38" s="11">
        <v>50.707745901065898</v>
      </c>
      <c r="T38" s="11">
        <v>47.722102917315659</v>
      </c>
      <c r="U38" s="11">
        <v>45.173534801053876</v>
      </c>
      <c r="V38" s="11">
        <v>43.871528509632491</v>
      </c>
      <c r="W38" s="11">
        <v>43.808563393281005</v>
      </c>
      <c r="X38" s="11">
        <v>41.24614840003121</v>
      </c>
      <c r="Y38" s="11">
        <v>41.236344434064875</v>
      </c>
      <c r="Z38" s="11">
        <v>41.260150210387891</v>
      </c>
      <c r="AA38" s="11">
        <v>41.290296186328561</v>
      </c>
      <c r="AB38" s="11">
        <v>41.225897241630136</v>
      </c>
      <c r="AC38" s="11">
        <v>41.112358083181057</v>
      </c>
      <c r="AD38" s="11">
        <v>40.944368796934448</v>
      </c>
      <c r="AE38" s="11">
        <v>40.753544539565034</v>
      </c>
      <c r="AF38" s="11">
        <v>40.555547635455504</v>
      </c>
      <c r="AG38" s="11">
        <v>40.35046814225462</v>
      </c>
      <c r="AH38" s="11">
        <v>40.120019742121883</v>
      </c>
      <c r="AI38" s="11">
        <v>39.889285621789192</v>
      </c>
      <c r="AJ38" s="11">
        <v>39.631434233442342</v>
      </c>
      <c r="AK38" s="11">
        <v>39.378109144999911</v>
      </c>
      <c r="AL38" s="11">
        <v>39.077360695658875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10.127696112971979</v>
      </c>
      <c r="N39" s="11">
        <v>9.7267289971524367</v>
      </c>
      <c r="O39" s="11">
        <v>9.4599539611521184</v>
      </c>
      <c r="P39" s="11">
        <v>9.5046644995782863</v>
      </c>
      <c r="Q39" s="11">
        <v>9.5352026519991959</v>
      </c>
      <c r="R39" s="11">
        <v>10.234478084594558</v>
      </c>
      <c r="S39" s="11">
        <v>9.9798182654604854</v>
      </c>
      <c r="T39" s="11">
        <v>11.153660919833628</v>
      </c>
      <c r="U39" s="11">
        <v>11.267547093490036</v>
      </c>
      <c r="V39" s="11">
        <v>11.335580062523221</v>
      </c>
      <c r="W39" s="11">
        <v>11.73581655806187</v>
      </c>
      <c r="X39" s="11">
        <v>14.127042123312453</v>
      </c>
      <c r="Y39" s="11">
        <v>14.362483149939722</v>
      </c>
      <c r="Z39" s="11">
        <v>14.646622269901293</v>
      </c>
      <c r="AA39" s="11">
        <v>14.914532573327326</v>
      </c>
      <c r="AB39" s="11">
        <v>15.136345627162273</v>
      </c>
      <c r="AC39" s="11">
        <v>15.340359409116159</v>
      </c>
      <c r="AD39" s="11">
        <v>15.543207376907043</v>
      </c>
      <c r="AE39" s="11">
        <v>15.742141544641024</v>
      </c>
      <c r="AF39" s="11">
        <v>15.944159952563588</v>
      </c>
      <c r="AG39" s="11">
        <v>16.156764476938314</v>
      </c>
      <c r="AH39" s="11">
        <v>16.365778283638051</v>
      </c>
      <c r="AI39" s="11">
        <v>16.571581634460191</v>
      </c>
      <c r="AJ39" s="11">
        <v>16.775374806312506</v>
      </c>
      <c r="AK39" s="11">
        <v>16.97938283382231</v>
      </c>
      <c r="AL39" s="11">
        <v>17.178217114493396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34.3302397805422</v>
      </c>
      <c r="N41" s="87">
        <f t="shared" ref="N41" si="20">SUM(N42:N43)</f>
        <v>33.359646809051256</v>
      </c>
      <c r="O41" s="87">
        <f t="shared" ref="O41" si="21">SUM(O42:O43)</f>
        <v>32.550699735483391</v>
      </c>
      <c r="P41" s="87">
        <f t="shared" ref="P41" si="22">SUM(P42:P43)</f>
        <v>33.051287606621173</v>
      </c>
      <c r="Q41" s="87">
        <f t="shared" ref="Q41" si="23">SUM(Q42:Q43)</f>
        <v>35.88043554188431</v>
      </c>
      <c r="R41" s="87">
        <f t="shared" ref="R41" si="24">SUM(R42:R43)</f>
        <v>34.749792345100957</v>
      </c>
      <c r="S41" s="87">
        <f t="shared" ref="S41" si="25">SUM(S42:S43)</f>
        <v>36.881301722504858</v>
      </c>
      <c r="T41" s="87">
        <f t="shared" ref="T41" si="26">SUM(T42:T43)</f>
        <v>36.45573769445167</v>
      </c>
      <c r="U41" s="87">
        <f t="shared" ref="U41" si="27">SUM(U42:U43)</f>
        <v>38.35443638013016</v>
      </c>
      <c r="V41" s="87">
        <f t="shared" ref="V41" si="28">SUM(V42:V43)</f>
        <v>36.89617886752508</v>
      </c>
      <c r="W41" s="87">
        <f t="shared" ref="W41" si="29">SUM(W42:W43)</f>
        <v>32.665551248172008</v>
      </c>
      <c r="X41" s="87">
        <f t="shared" ref="X41" si="30">SUM(X42:X43)</f>
        <v>36.535359773101597</v>
      </c>
      <c r="Y41" s="87">
        <f t="shared" ref="Y41" si="31">SUM(Y42:Y43)</f>
        <v>36.533094460902916</v>
      </c>
      <c r="Z41" s="87">
        <f t="shared" ref="Z41" si="32">SUM(Z42:Z43)</f>
        <v>36.792891757742197</v>
      </c>
      <c r="AA41" s="87">
        <f t="shared" ref="AA41" si="33">SUM(AA42:AA43)</f>
        <v>37.054311331369036</v>
      </c>
      <c r="AB41" s="87">
        <f t="shared" ref="AB41" si="34">SUM(AB42:AB43)</f>
        <v>37.165558835653599</v>
      </c>
      <c r="AC41" s="87">
        <f t="shared" ref="AC41" si="35">SUM(AC42:AC43)</f>
        <v>37.233078219120578</v>
      </c>
      <c r="AD41" s="87">
        <f t="shared" ref="AD41" si="36">SUM(AD42:AD43)</f>
        <v>37.280182145308927</v>
      </c>
      <c r="AE41" s="87">
        <f t="shared" ref="AE41" si="37">SUM(AE42:AE43)</f>
        <v>37.309940320298132</v>
      </c>
      <c r="AF41" s="87">
        <f t="shared" ref="AF41" si="38">SUM(AF42:AF43)</f>
        <v>37.341904821441275</v>
      </c>
      <c r="AG41" s="87">
        <f t="shared" ref="AG41" si="39">SUM(AG42:AG43)</f>
        <v>37.397027590122846</v>
      </c>
      <c r="AH41" s="87">
        <f t="shared" ref="AH41" si="40">SUM(AH42:AH43)</f>
        <v>37.444202819375846</v>
      </c>
      <c r="AI41" s="87">
        <f t="shared" ref="AI41" si="41">SUM(AI42:AI43)</f>
        <v>37.484371601461746</v>
      </c>
      <c r="AJ41" s="87">
        <f t="shared" ref="AJ41" si="42">SUM(AJ42:AJ43)</f>
        <v>37.563974665141956</v>
      </c>
      <c r="AK41" s="87">
        <f t="shared" ref="AK41" si="43">SUM(AK42:AK43)</f>
        <v>37.642163485551968</v>
      </c>
      <c r="AL41" s="87">
        <f t="shared" ref="AL41" si="44">SUM(AL42:AL43)</f>
        <v>37.76005183163187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14.106805661009558</v>
      </c>
      <c r="N42" s="11">
        <v>13.236967383474848</v>
      </c>
      <c r="O42" s="11">
        <v>13.60536313937482</v>
      </c>
      <c r="P42" s="11">
        <v>14.092901197075406</v>
      </c>
      <c r="Q42" s="11">
        <v>14.599242026503985</v>
      </c>
      <c r="R42" s="11">
        <v>14.372579669233323</v>
      </c>
      <c r="S42" s="11">
        <v>14.501136990875054</v>
      </c>
      <c r="T42" s="11">
        <v>14.892997065653082</v>
      </c>
      <c r="U42" s="11">
        <v>14.980031678025368</v>
      </c>
      <c r="V42" s="11">
        <v>14.408539235023833</v>
      </c>
      <c r="W42" s="11">
        <v>12.588639401905297</v>
      </c>
      <c r="X42" s="11">
        <v>15.216174223990517</v>
      </c>
      <c r="Y42" s="11">
        <v>15.223074036676751</v>
      </c>
      <c r="Z42" s="11">
        <v>15.325925660474681</v>
      </c>
      <c r="AA42" s="11">
        <v>15.422546720348228</v>
      </c>
      <c r="AB42" s="11">
        <v>15.460548705409252</v>
      </c>
      <c r="AC42" s="11">
        <v>15.461996085265341</v>
      </c>
      <c r="AD42" s="11">
        <v>15.459108952597607</v>
      </c>
      <c r="AE42" s="11">
        <v>15.43166740846196</v>
      </c>
      <c r="AF42" s="11">
        <v>15.403642746693883</v>
      </c>
      <c r="AG42" s="11">
        <v>15.389568890993353</v>
      </c>
      <c r="AH42" s="11">
        <v>15.37399460282395</v>
      </c>
      <c r="AI42" s="11">
        <v>15.358612956815556</v>
      </c>
      <c r="AJ42" s="11">
        <v>15.38311938080609</v>
      </c>
      <c r="AK42" s="11">
        <v>15.413148492879538</v>
      </c>
      <c r="AL42" s="11">
        <v>15.48263998182496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20.223434119532644</v>
      </c>
      <c r="N43" s="11">
        <v>20.122679425576411</v>
      </c>
      <c r="O43" s="11">
        <v>18.945336596108572</v>
      </c>
      <c r="P43" s="11">
        <v>18.958386409545767</v>
      </c>
      <c r="Q43" s="11">
        <v>21.281193515380327</v>
      </c>
      <c r="R43" s="11">
        <v>20.377212675867636</v>
      </c>
      <c r="S43" s="11">
        <v>22.380164731629801</v>
      </c>
      <c r="T43" s="11">
        <v>21.562740628798586</v>
      </c>
      <c r="U43" s="11">
        <v>23.37440470210479</v>
      </c>
      <c r="V43" s="11">
        <v>22.487639632501249</v>
      </c>
      <c r="W43" s="11">
        <v>20.076911846266714</v>
      </c>
      <c r="X43" s="11">
        <v>21.319185549111079</v>
      </c>
      <c r="Y43" s="11">
        <v>21.310020424226163</v>
      </c>
      <c r="Z43" s="11">
        <v>21.466966097267516</v>
      </c>
      <c r="AA43" s="11">
        <v>21.631764611020806</v>
      </c>
      <c r="AB43" s="11">
        <v>21.705010130244343</v>
      </c>
      <c r="AC43" s="11">
        <v>21.771082133855238</v>
      </c>
      <c r="AD43" s="11">
        <v>21.821073192711317</v>
      </c>
      <c r="AE43" s="11">
        <v>21.87827291183617</v>
      </c>
      <c r="AF43" s="11">
        <v>21.938262074747389</v>
      </c>
      <c r="AG43" s="11">
        <v>22.007458699129494</v>
      </c>
      <c r="AH43" s="11">
        <v>22.070208216551897</v>
      </c>
      <c r="AI43" s="11">
        <v>22.125758644646194</v>
      </c>
      <c r="AJ43" s="11">
        <v>22.180855284335866</v>
      </c>
      <c r="AK43" s="11">
        <v>22.229014992672433</v>
      </c>
      <c r="AL43" s="11">
        <v>22.277411849806906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71.612678294013818</v>
      </c>
      <c r="N45" s="87">
        <f t="shared" ref="N45" si="45">SUM(N46:N47)</f>
        <v>67.43146942096638</v>
      </c>
      <c r="O45" s="87">
        <f t="shared" ref="O45" si="46">SUM(O46:O47)</f>
        <v>67.430996186651811</v>
      </c>
      <c r="P45" s="87">
        <f t="shared" ref="P45" si="47">SUM(P46:P47)</f>
        <v>66.249479578240155</v>
      </c>
      <c r="Q45" s="87">
        <f t="shared" ref="Q45" si="48">SUM(Q46:Q47)</f>
        <v>70.854819440999378</v>
      </c>
      <c r="R45" s="87">
        <f t="shared" ref="R45" si="49">SUM(R46:R47)</f>
        <v>70.813629769099876</v>
      </c>
      <c r="S45" s="87">
        <f t="shared" ref="S45" si="50">SUM(S46:S47)</f>
        <v>70.631154616690637</v>
      </c>
      <c r="T45" s="87">
        <f t="shared" ref="T45" si="51">SUM(T46:T47)</f>
        <v>71.078711122836708</v>
      </c>
      <c r="U45" s="87">
        <f t="shared" ref="U45" si="52">SUM(U46:U47)</f>
        <v>70.491149830870697</v>
      </c>
      <c r="V45" s="87">
        <f t="shared" ref="V45" si="53">SUM(V46:V47)</f>
        <v>70.986696643393586</v>
      </c>
      <c r="W45" s="87">
        <f t="shared" ref="W45" si="54">SUM(W46:W47)</f>
        <v>65.955428336629268</v>
      </c>
      <c r="X45" s="87">
        <f t="shared" ref="X45" si="55">SUM(X46:X47)</f>
        <v>67.322135937889072</v>
      </c>
      <c r="Y45" s="87">
        <f t="shared" ref="Y45" si="56">SUM(Y46:Y47)</f>
        <v>67.343857708496273</v>
      </c>
      <c r="Z45" s="87">
        <f t="shared" ref="Z45" si="57">SUM(Z46:Z47)</f>
        <v>67.840784239670853</v>
      </c>
      <c r="AA45" s="87">
        <f t="shared" ref="AA45" si="58">SUM(AA46:AA47)</f>
        <v>68.057786136205451</v>
      </c>
      <c r="AB45" s="87">
        <f t="shared" ref="AB45" si="59">SUM(AB46:AB47)</f>
        <v>68.021994844735758</v>
      </c>
      <c r="AC45" s="87">
        <f t="shared" ref="AC45" si="60">SUM(AC46:AC47)</f>
        <v>67.98532175510185</v>
      </c>
      <c r="AD45" s="87">
        <f t="shared" ref="AD45" si="61">SUM(AD46:AD47)</f>
        <v>67.871346172353199</v>
      </c>
      <c r="AE45" s="87">
        <f t="shared" ref="AE45" si="62">SUM(AE46:AE47)</f>
        <v>67.678766404616226</v>
      </c>
      <c r="AF45" s="87">
        <f t="shared" ref="AF45" si="63">SUM(AF46:AF47)</f>
        <v>67.473700823576308</v>
      </c>
      <c r="AG45" s="87">
        <f t="shared" ref="AG45" si="64">SUM(AG46:AG47)</f>
        <v>67.37597251509969</v>
      </c>
      <c r="AH45" s="87">
        <f t="shared" ref="AH45" si="65">SUM(AH46:AH47)</f>
        <v>67.221284633334733</v>
      </c>
      <c r="AI45" s="87">
        <f t="shared" ref="AI45" si="66">SUM(AI46:AI47)</f>
        <v>67.034238048981678</v>
      </c>
      <c r="AJ45" s="87">
        <f t="shared" ref="AJ45" si="67">SUM(AJ46:AJ47)</f>
        <v>66.841209861116752</v>
      </c>
      <c r="AK45" s="87">
        <f t="shared" ref="AK45" si="68">SUM(AK46:AK47)</f>
        <v>66.633656770744423</v>
      </c>
      <c r="AL45" s="87">
        <f t="shared" ref="AL45" si="69">SUM(AL46:AL47)</f>
        <v>66.418555310330746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9.6900612060330999</v>
      </c>
      <c r="N46" s="11">
        <v>9.4937414227802162</v>
      </c>
      <c r="O46" s="11">
        <v>9.3332153000803313</v>
      </c>
      <c r="P46" s="11">
        <v>9.0788154089440134</v>
      </c>
      <c r="Q46" s="11">
        <v>10.521083895064969</v>
      </c>
      <c r="R46" s="11">
        <v>10.453262576239467</v>
      </c>
      <c r="S46" s="11">
        <v>10.715508679961337</v>
      </c>
      <c r="T46" s="11">
        <v>10.268390338081209</v>
      </c>
      <c r="U46" s="11">
        <v>10.05571008659877</v>
      </c>
      <c r="V46" s="11">
        <v>9.5918388746728045</v>
      </c>
      <c r="W46" s="11">
        <v>8.5924174293383544</v>
      </c>
      <c r="X46" s="11">
        <v>7.4447912237444589</v>
      </c>
      <c r="Y46" s="11">
        <v>7.4615066161596566</v>
      </c>
      <c r="Z46" s="11">
        <v>7.5097289691134916</v>
      </c>
      <c r="AA46" s="11">
        <v>7.5439936217569104</v>
      </c>
      <c r="AB46" s="11">
        <v>7.5498121645967622</v>
      </c>
      <c r="AC46" s="11">
        <v>7.5503528215297111</v>
      </c>
      <c r="AD46" s="11">
        <v>7.5446335264514817</v>
      </c>
      <c r="AE46" s="11">
        <v>7.534676682994756</v>
      </c>
      <c r="AF46" s="11">
        <v>7.5257246390825605</v>
      </c>
      <c r="AG46" s="11">
        <v>7.5282796872082773</v>
      </c>
      <c r="AH46" s="11">
        <v>7.5163077138606482</v>
      </c>
      <c r="AI46" s="11">
        <v>7.496257214154646</v>
      </c>
      <c r="AJ46" s="11">
        <v>7.4740774796426681</v>
      </c>
      <c r="AK46" s="11">
        <v>7.4480409370494858</v>
      </c>
      <c r="AL46" s="11">
        <v>7.4235278246892404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61.922617087980711</v>
      </c>
      <c r="N47" s="11">
        <v>57.937727998186162</v>
      </c>
      <c r="O47" s="11">
        <v>58.097780886571478</v>
      </c>
      <c r="P47" s="11">
        <v>57.170664169296145</v>
      </c>
      <c r="Q47" s="11">
        <v>60.33373554593441</v>
      </c>
      <c r="R47" s="11">
        <v>60.360367192860409</v>
      </c>
      <c r="S47" s="11">
        <v>59.915645936729305</v>
      </c>
      <c r="T47" s="11">
        <v>60.810320784755497</v>
      </c>
      <c r="U47" s="11">
        <v>60.435439744271932</v>
      </c>
      <c r="V47" s="11">
        <v>61.394857768720776</v>
      </c>
      <c r="W47" s="11">
        <v>57.363010907290921</v>
      </c>
      <c r="X47" s="11">
        <v>59.877344714144613</v>
      </c>
      <c r="Y47" s="11">
        <v>59.88235109233662</v>
      </c>
      <c r="Z47" s="11">
        <v>60.331055270557357</v>
      </c>
      <c r="AA47" s="11">
        <v>60.513792514448546</v>
      </c>
      <c r="AB47" s="11">
        <v>60.472182680138992</v>
      </c>
      <c r="AC47" s="11">
        <v>60.434968933572137</v>
      </c>
      <c r="AD47" s="11">
        <v>60.326712645901715</v>
      </c>
      <c r="AE47" s="11">
        <v>60.144089721621469</v>
      </c>
      <c r="AF47" s="11">
        <v>59.947976184493747</v>
      </c>
      <c r="AG47" s="11">
        <v>59.847692827891414</v>
      </c>
      <c r="AH47" s="11">
        <v>59.704976919474078</v>
      </c>
      <c r="AI47" s="11">
        <v>59.537980834827032</v>
      </c>
      <c r="AJ47" s="11">
        <v>59.367132381474079</v>
      </c>
      <c r="AK47" s="11">
        <v>59.185615833694939</v>
      </c>
      <c r="AL47" s="11">
        <v>58.995027485641501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616.38199999999995</v>
      </c>
      <c r="N49" s="87">
        <f t="shared" si="70"/>
        <v>617.77500000000009</v>
      </c>
      <c r="O49" s="87">
        <f t="shared" si="70"/>
        <v>610.20499999999993</v>
      </c>
      <c r="P49" s="87">
        <f t="shared" si="70"/>
        <v>619.90900000000033</v>
      </c>
      <c r="Q49" s="87">
        <f t="shared" si="70"/>
        <v>650.73200000000088</v>
      </c>
      <c r="R49" s="87">
        <f t="shared" si="70"/>
        <v>652.06099999999992</v>
      </c>
      <c r="S49" s="87">
        <f t="shared" si="70"/>
        <v>671.43700000000024</v>
      </c>
      <c r="T49" s="87">
        <f t="shared" si="70"/>
        <v>683.08800000000019</v>
      </c>
      <c r="U49" s="87">
        <f t="shared" si="70"/>
        <v>685.00400000000025</v>
      </c>
      <c r="V49" s="87">
        <f t="shared" si="70"/>
        <v>706.60799999999972</v>
      </c>
      <c r="W49" s="87">
        <f t="shared" si="70"/>
        <v>698.91800000000012</v>
      </c>
      <c r="X49" s="87">
        <f t="shared" si="70"/>
        <v>702.99</v>
      </c>
      <c r="Y49" s="87">
        <f t="shared" si="70"/>
        <v>708.9340000000002</v>
      </c>
      <c r="Z49" s="87">
        <f t="shared" si="70"/>
        <v>716.64699999999993</v>
      </c>
      <c r="AA49" s="87">
        <f t="shared" si="70"/>
        <v>723.67199999999968</v>
      </c>
      <c r="AB49" s="87">
        <f t="shared" si="70"/>
        <v>728.50400000000025</v>
      </c>
      <c r="AC49" s="87">
        <f t="shared" si="70"/>
        <v>732.93600000000026</v>
      </c>
      <c r="AD49" s="87">
        <f t="shared" si="70"/>
        <v>737.10600000000011</v>
      </c>
      <c r="AE49" s="87">
        <f t="shared" ref="AE49:AL49" si="71">SUM(AE5,AE9,AE15,AE22,AE26,AE32,AE37,AE41,AE45)</f>
        <v>741.27499999999998</v>
      </c>
      <c r="AF49" s="87">
        <f t="shared" si="71"/>
        <v>745.43100000000015</v>
      </c>
      <c r="AG49" s="87">
        <f t="shared" si="71"/>
        <v>749.87699999999961</v>
      </c>
      <c r="AH49" s="87">
        <f t="shared" si="71"/>
        <v>754.25599999999986</v>
      </c>
      <c r="AI49" s="87">
        <f t="shared" si="71"/>
        <v>758.6519999999997</v>
      </c>
      <c r="AJ49" s="87">
        <f t="shared" si="71"/>
        <v>763.06500000000028</v>
      </c>
      <c r="AK49" s="87">
        <f t="shared" si="71"/>
        <v>767.46299999999997</v>
      </c>
      <c r="AL49" s="87">
        <f t="shared" si="71"/>
        <v>771.85099999999989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8.6417457594302444E-2</v>
      </c>
      <c r="N52" s="337">
        <f t="shared" si="73"/>
        <v>9.6923514165026065E-2</v>
      </c>
      <c r="O52" s="337">
        <f t="shared" si="73"/>
        <v>9.622770603717945E-2</v>
      </c>
      <c r="P52" s="337">
        <f t="shared" si="73"/>
        <v>9.8868363209794627E-2</v>
      </c>
      <c r="Q52" s="337">
        <f t="shared" si="73"/>
        <v>0.10079999035356535</v>
      </c>
      <c r="R52" s="337">
        <f t="shared" si="73"/>
        <v>0.10030188343214685</v>
      </c>
      <c r="S52" s="337">
        <f t="shared" si="73"/>
        <v>0.1008387914096214</v>
      </c>
      <c r="T52" s="337">
        <f t="shared" si="73"/>
        <v>0.10713011390866495</v>
      </c>
      <c r="U52" s="337">
        <f t="shared" si="73"/>
        <v>0.10758540040009293</v>
      </c>
      <c r="V52" s="337">
        <f t="shared" si="73"/>
        <v>0.11083950253503605</v>
      </c>
      <c r="W52" s="337">
        <f t="shared" si="73"/>
        <v>0.11448340619746969</v>
      </c>
      <c r="X52" s="337">
        <f t="shared" si="73"/>
        <v>0.11076564858688556</v>
      </c>
      <c r="Y52" s="337">
        <f t="shared" si="73"/>
        <v>0.11149743720800191</v>
      </c>
      <c r="Z52" s="337">
        <f t="shared" si="73"/>
        <v>0.11227781079237402</v>
      </c>
      <c r="AA52" s="337">
        <f t="shared" si="73"/>
        <v>0.11304905159891736</v>
      </c>
      <c r="AB52" s="337">
        <f t="shared" si="73"/>
        <v>0.11383318043587037</v>
      </c>
      <c r="AC52" s="337">
        <f t="shared" si="73"/>
        <v>0.11456854145441525</v>
      </c>
      <c r="AD52" s="337">
        <f t="shared" si="73"/>
        <v>0.11527693594032017</v>
      </c>
      <c r="AE52" s="337">
        <f t="shared" ref="AE52:AL52" si="74">AE5/AE$49</f>
        <v>0.11599596020792709</v>
      </c>
      <c r="AF52" s="337">
        <f t="shared" si="74"/>
        <v>0.11671700296974355</v>
      </c>
      <c r="AG52" s="337">
        <f t="shared" si="74"/>
        <v>0.11744488041313847</v>
      </c>
      <c r="AH52" s="337">
        <f t="shared" si="74"/>
        <v>0.11819070376504105</v>
      </c>
      <c r="AI52" s="337">
        <f t="shared" si="74"/>
        <v>0.11890945235077544</v>
      </c>
      <c r="AJ52" s="337">
        <f t="shared" si="74"/>
        <v>0.11964324559623274</v>
      </c>
      <c r="AK52" s="337">
        <f t="shared" si="74"/>
        <v>0.12023211342621645</v>
      </c>
      <c r="AL52" s="337">
        <f t="shared" si="74"/>
        <v>0.12027361259813207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5.8027316968429096E-2</v>
      </c>
      <c r="N53" s="336">
        <f t="shared" si="75"/>
        <v>6.3882954107896919E-2</v>
      </c>
      <c r="O53" s="336">
        <f t="shared" si="75"/>
        <v>6.4253350254345323E-2</v>
      </c>
      <c r="P53" s="336">
        <f t="shared" si="75"/>
        <v>6.5336636006612339E-2</v>
      </c>
      <c r="Q53" s="336">
        <f t="shared" si="75"/>
        <v>6.2707296499541113E-2</v>
      </c>
      <c r="R53" s="336">
        <f t="shared" si="75"/>
        <v>6.5849896473332892E-2</v>
      </c>
      <c r="S53" s="336">
        <f t="shared" si="75"/>
        <v>6.881851696042153E-2</v>
      </c>
      <c r="T53" s="336">
        <f t="shared" si="75"/>
        <v>7.1425358295428704E-2</v>
      </c>
      <c r="U53" s="336">
        <f t="shared" si="75"/>
        <v>7.1994316443290921E-2</v>
      </c>
      <c r="V53" s="336">
        <f t="shared" si="75"/>
        <v>7.4820491096667746E-2</v>
      </c>
      <c r="W53" s="336">
        <f t="shared" si="75"/>
        <v>7.752024867205258E-2</v>
      </c>
      <c r="X53" s="336">
        <f t="shared" si="75"/>
        <v>6.8740342719944905E-2</v>
      </c>
      <c r="Y53" s="336">
        <f t="shared" si="75"/>
        <v>6.9012424234831157E-2</v>
      </c>
      <c r="Z53" s="336">
        <f t="shared" si="75"/>
        <v>6.9263718421843312E-2</v>
      </c>
      <c r="AA53" s="336">
        <f t="shared" si="75"/>
        <v>6.9560740876952132E-2</v>
      </c>
      <c r="AB53" s="336">
        <f t="shared" si="75"/>
        <v>6.9878932980336206E-2</v>
      </c>
      <c r="AC53" s="336">
        <f t="shared" si="75"/>
        <v>7.0160032522890464E-2</v>
      </c>
      <c r="AD53" s="336">
        <f t="shared" si="75"/>
        <v>7.0433259185515407E-2</v>
      </c>
      <c r="AE53" s="336">
        <f t="shared" ref="AE53:AL53" si="76">AE6/AE$49</f>
        <v>7.070584889143032E-2</v>
      </c>
      <c r="AF53" s="336">
        <f t="shared" si="76"/>
        <v>7.0988354133477857E-2</v>
      </c>
      <c r="AG53" s="336">
        <f t="shared" si="76"/>
        <v>7.1277908007626831E-2</v>
      </c>
      <c r="AH53" s="336">
        <f t="shared" si="76"/>
        <v>7.1581875419620633E-2</v>
      </c>
      <c r="AI53" s="336">
        <f t="shared" si="76"/>
        <v>7.1891971816381267E-2</v>
      </c>
      <c r="AJ53" s="336">
        <f t="shared" si="76"/>
        <v>7.2231044165004268E-2</v>
      </c>
      <c r="AK53" s="336">
        <f t="shared" si="76"/>
        <v>7.2490320634699207E-2</v>
      </c>
      <c r="AL53" s="336">
        <f t="shared" si="76"/>
        <v>7.2717467657060428E-2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2.8390140625873354E-2</v>
      </c>
      <c r="N54" s="336">
        <f t="shared" si="77"/>
        <v>3.3040560057129138E-2</v>
      </c>
      <c r="O54" s="336">
        <f t="shared" si="77"/>
        <v>3.197435578283412E-2</v>
      </c>
      <c r="P54" s="336">
        <f t="shared" si="77"/>
        <v>3.3531727203182288E-2</v>
      </c>
      <c r="Q54" s="336">
        <f t="shared" si="77"/>
        <v>3.8092693854024251E-2</v>
      </c>
      <c r="R54" s="336">
        <f t="shared" si="77"/>
        <v>3.4451986958813977E-2</v>
      </c>
      <c r="S54" s="336">
        <f t="shared" si="77"/>
        <v>3.202027444919988E-2</v>
      </c>
      <c r="T54" s="336">
        <f t="shared" si="77"/>
        <v>3.5704755613236223E-2</v>
      </c>
      <c r="U54" s="336">
        <f t="shared" si="77"/>
        <v>3.5591083956802008E-2</v>
      </c>
      <c r="V54" s="336">
        <f t="shared" si="77"/>
        <v>3.6019011438368304E-2</v>
      </c>
      <c r="W54" s="336">
        <f t="shared" si="77"/>
        <v>3.6963157525417116E-2</v>
      </c>
      <c r="X54" s="336">
        <f t="shared" si="77"/>
        <v>4.202530586694065E-2</v>
      </c>
      <c r="Y54" s="336">
        <f t="shared" si="77"/>
        <v>4.2485012973170755E-2</v>
      </c>
      <c r="Z54" s="336">
        <f t="shared" si="77"/>
        <v>4.3014092370530714E-2</v>
      </c>
      <c r="AA54" s="336">
        <f t="shared" si="77"/>
        <v>4.3488310721965212E-2</v>
      </c>
      <c r="AB54" s="336">
        <f t="shared" si="77"/>
        <v>4.3954247455534168E-2</v>
      </c>
      <c r="AC54" s="336">
        <f t="shared" si="77"/>
        <v>4.4408508931524787E-2</v>
      </c>
      <c r="AD54" s="336">
        <f t="shared" si="77"/>
        <v>4.4843676754804766E-2</v>
      </c>
      <c r="AE54" s="336">
        <f t="shared" ref="AE54:AL54" si="78">AE7/AE$49</f>
        <v>4.5290111316496774E-2</v>
      </c>
      <c r="AF54" s="336">
        <f t="shared" si="78"/>
        <v>4.5728648836265692E-2</v>
      </c>
      <c r="AG54" s="336">
        <f t="shared" si="78"/>
        <v>4.6166972405511646E-2</v>
      </c>
      <c r="AH54" s="336">
        <f t="shared" si="78"/>
        <v>4.6608828345420426E-2</v>
      </c>
      <c r="AI54" s="336">
        <f t="shared" si="78"/>
        <v>4.7017480534394168E-2</v>
      </c>
      <c r="AJ54" s="336">
        <f t="shared" si="78"/>
        <v>4.7412201431228457E-2</v>
      </c>
      <c r="AK54" s="336">
        <f t="shared" si="78"/>
        <v>4.7741792791517232E-2</v>
      </c>
      <c r="AL54" s="336">
        <f t="shared" si="78"/>
        <v>4.7556144941071646E-2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0.20591463499976123</v>
      </c>
      <c r="N56" s="337">
        <f t="shared" si="79"/>
        <v>0.20567422436096575</v>
      </c>
      <c r="O56" s="337">
        <f t="shared" si="79"/>
        <v>0.20489481366852119</v>
      </c>
      <c r="P56" s="337">
        <f t="shared" si="79"/>
        <v>0.20739997287946951</v>
      </c>
      <c r="Q56" s="337">
        <f t="shared" si="79"/>
        <v>0.20345240275249826</v>
      </c>
      <c r="R56" s="337">
        <f t="shared" si="79"/>
        <v>0.20815892425033042</v>
      </c>
      <c r="S56" s="337">
        <f t="shared" si="79"/>
        <v>0.21399916390877652</v>
      </c>
      <c r="T56" s="337">
        <f t="shared" si="79"/>
        <v>0.21266898531378983</v>
      </c>
      <c r="U56" s="337">
        <f t="shared" si="79"/>
        <v>0.2190179424640521</v>
      </c>
      <c r="V56" s="337">
        <f t="shared" si="79"/>
        <v>0.22653853979272409</v>
      </c>
      <c r="W56" s="337">
        <f t="shared" si="79"/>
        <v>0.23620755109928579</v>
      </c>
      <c r="X56" s="337">
        <f t="shared" si="79"/>
        <v>0.2420433104970931</v>
      </c>
      <c r="Y56" s="337">
        <f t="shared" si="79"/>
        <v>0.24347764060685481</v>
      </c>
      <c r="Z56" s="337">
        <f t="shared" si="79"/>
        <v>0.2446208901294519</v>
      </c>
      <c r="AA56" s="337">
        <f t="shared" si="79"/>
        <v>0.24604531987981806</v>
      </c>
      <c r="AB56" s="337">
        <f t="shared" si="79"/>
        <v>0.24760434396575928</v>
      </c>
      <c r="AC56" s="337">
        <f t="shared" si="79"/>
        <v>0.24918662511145817</v>
      </c>
      <c r="AD56" s="337">
        <f t="shared" si="79"/>
        <v>0.25078141250678954</v>
      </c>
      <c r="AE56" s="337">
        <f t="shared" ref="AE56:AL56" si="80">AE9/AE$49</f>
        <v>0.25242268976332327</v>
      </c>
      <c r="AF56" s="337">
        <f t="shared" si="80"/>
        <v>0.25408977124008941</v>
      </c>
      <c r="AG56" s="337">
        <f t="shared" si="80"/>
        <v>0.25570441461038257</v>
      </c>
      <c r="AH56" s="337">
        <f t="shared" si="80"/>
        <v>0.25727022575689401</v>
      </c>
      <c r="AI56" s="337">
        <f t="shared" si="80"/>
        <v>0.25889833758569458</v>
      </c>
      <c r="AJ56" s="337">
        <f t="shared" si="80"/>
        <v>0.26060746478330715</v>
      </c>
      <c r="AK56" s="337">
        <f t="shared" si="80"/>
        <v>0.26225510077532638</v>
      </c>
      <c r="AL56" s="337">
        <f t="shared" si="80"/>
        <v>0.26383958113754252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5.4622866819252366E-2</v>
      </c>
      <c r="N57" s="336">
        <f t="shared" si="81"/>
        <v>5.4095004879039253E-2</v>
      </c>
      <c r="O57" s="336">
        <f t="shared" si="81"/>
        <v>5.3013844903244435E-2</v>
      </c>
      <c r="P57" s="336">
        <f t="shared" si="81"/>
        <v>5.2242981209588236E-2</v>
      </c>
      <c r="Q57" s="336">
        <f t="shared" si="81"/>
        <v>5.3640963407952651E-2</v>
      </c>
      <c r="R57" s="336">
        <f t="shared" si="81"/>
        <v>5.6240625679018379E-2</v>
      </c>
      <c r="S57" s="336">
        <f t="shared" si="81"/>
        <v>5.8368283460206775E-2</v>
      </c>
      <c r="T57" s="336">
        <f t="shared" si="81"/>
        <v>5.7409019127936646E-2</v>
      </c>
      <c r="U57" s="336">
        <f t="shared" si="81"/>
        <v>6.1217901112863404E-2</v>
      </c>
      <c r="V57" s="336">
        <f t="shared" si="81"/>
        <v>6.2525865712352011E-2</v>
      </c>
      <c r="W57" s="336">
        <f t="shared" si="81"/>
        <v>6.4481814644785654E-2</v>
      </c>
      <c r="X57" s="336">
        <f t="shared" si="81"/>
        <v>6.4647558346518474E-2</v>
      </c>
      <c r="Y57" s="336">
        <f t="shared" si="81"/>
        <v>6.4963104949648715E-2</v>
      </c>
      <c r="Z57" s="336">
        <f t="shared" si="81"/>
        <v>6.5252933284872375E-2</v>
      </c>
      <c r="AA57" s="336">
        <f t="shared" si="81"/>
        <v>6.5580881115486697E-2</v>
      </c>
      <c r="AB57" s="336">
        <f t="shared" si="81"/>
        <v>6.5929274051573977E-2</v>
      </c>
      <c r="AC57" s="336">
        <f t="shared" si="81"/>
        <v>6.6271339614469169E-2</v>
      </c>
      <c r="AD57" s="336">
        <f t="shared" si="81"/>
        <v>6.6616892229740779E-2</v>
      </c>
      <c r="AE57" s="336">
        <f t="shared" ref="AE57:AL57" si="82">AE10/AE$49</f>
        <v>6.6987207282440495E-2</v>
      </c>
      <c r="AF57" s="336">
        <f t="shared" si="82"/>
        <v>6.7361679896099688E-2</v>
      </c>
      <c r="AG57" s="336">
        <f t="shared" si="82"/>
        <v>6.7743664398390038E-2</v>
      </c>
      <c r="AH57" s="336">
        <f t="shared" si="82"/>
        <v>6.8118252045181252E-2</v>
      </c>
      <c r="AI57" s="336">
        <f t="shared" si="82"/>
        <v>6.8506736151630623E-2</v>
      </c>
      <c r="AJ57" s="336">
        <f t="shared" si="82"/>
        <v>6.8894098555121033E-2</v>
      </c>
      <c r="AK57" s="336">
        <f t="shared" si="82"/>
        <v>6.9257224425079894E-2</v>
      </c>
      <c r="AL57" s="336">
        <f t="shared" si="82"/>
        <v>6.9625804066617614E-2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 and North Somerset</v>
      </c>
      <c r="L58" s="232" t="str">
        <f>'Occ T3'!A13</f>
        <v>22 Health professionals</v>
      </c>
      <c r="M58" s="336">
        <f t="shared" ref="M58:AD58" si="83">M11/M$49</f>
        <v>3.7307033009140983E-2</v>
      </c>
      <c r="N58" s="336">
        <f t="shared" si="83"/>
        <v>3.9828775519779501E-2</v>
      </c>
      <c r="O58" s="336">
        <f t="shared" si="83"/>
        <v>4.2187065303046577E-2</v>
      </c>
      <c r="P58" s="336">
        <f t="shared" si="83"/>
        <v>4.4208904322108833E-2</v>
      </c>
      <c r="Q58" s="336">
        <f t="shared" si="83"/>
        <v>4.2805599675307844E-2</v>
      </c>
      <c r="R58" s="336">
        <f t="shared" si="83"/>
        <v>4.3306380436702541E-2</v>
      </c>
      <c r="S58" s="336">
        <f t="shared" si="83"/>
        <v>4.2386481956508647E-2</v>
      </c>
      <c r="T58" s="336">
        <f t="shared" si="83"/>
        <v>4.5460718076119455E-2</v>
      </c>
      <c r="U58" s="336">
        <f t="shared" si="83"/>
        <v>4.4553367414550051E-2</v>
      </c>
      <c r="V58" s="336">
        <f t="shared" si="83"/>
        <v>4.5484880075405076E-2</v>
      </c>
      <c r="W58" s="336">
        <f t="shared" si="83"/>
        <v>4.5775612335068383E-2</v>
      </c>
      <c r="X58" s="336">
        <f t="shared" si="83"/>
        <v>4.7482107855851372E-2</v>
      </c>
      <c r="Y58" s="336">
        <f t="shared" si="83"/>
        <v>4.7913069834365662E-2</v>
      </c>
      <c r="Z58" s="336">
        <f t="shared" si="83"/>
        <v>4.824322616202812E-2</v>
      </c>
      <c r="AA58" s="336">
        <f t="shared" si="83"/>
        <v>4.8673057959136547E-2</v>
      </c>
      <c r="AB58" s="336">
        <f t="shared" si="83"/>
        <v>4.9139553660360484E-2</v>
      </c>
      <c r="AC58" s="336">
        <f t="shared" si="83"/>
        <v>4.9607245621208218E-2</v>
      </c>
      <c r="AD58" s="336">
        <f t="shared" si="83"/>
        <v>5.0074237863092973E-2</v>
      </c>
      <c r="AE58" s="336">
        <f t="shared" ref="AE58:AL58" si="84">AE11/AE$49</f>
        <v>5.0590570176926267E-2</v>
      </c>
      <c r="AF58" s="336">
        <f t="shared" si="84"/>
        <v>5.1077460457583761E-2</v>
      </c>
      <c r="AG58" s="336">
        <f t="shared" si="84"/>
        <v>5.1559298366153389E-2</v>
      </c>
      <c r="AH58" s="336">
        <f t="shared" si="84"/>
        <v>5.2031365881772096E-2</v>
      </c>
      <c r="AI58" s="336">
        <f t="shared" si="84"/>
        <v>5.2506660976724115E-2</v>
      </c>
      <c r="AJ58" s="336">
        <f t="shared" si="84"/>
        <v>5.3017214530263465E-2</v>
      </c>
      <c r="AK58" s="336">
        <f t="shared" si="84"/>
        <v>5.3514602629249237E-2</v>
      </c>
      <c r="AL58" s="336">
        <f t="shared" si="84"/>
        <v>5.3968054097634506E-2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5.0949581893898241E-2</v>
      </c>
      <c r="N59" s="336">
        <f t="shared" si="85"/>
        <v>5.1347999774571378E-2</v>
      </c>
      <c r="O59" s="336">
        <f t="shared" si="85"/>
        <v>5.2889670850602123E-2</v>
      </c>
      <c r="P59" s="336">
        <f t="shared" si="85"/>
        <v>5.1073095184701031E-2</v>
      </c>
      <c r="Q59" s="336">
        <f t="shared" si="85"/>
        <v>4.7201347636288644E-2</v>
      </c>
      <c r="R59" s="336">
        <f t="shared" si="85"/>
        <v>4.9295186004050022E-2</v>
      </c>
      <c r="S59" s="336">
        <f t="shared" si="85"/>
        <v>5.327216217722161E-2</v>
      </c>
      <c r="T59" s="336">
        <f t="shared" si="85"/>
        <v>5.0161031783136321E-2</v>
      </c>
      <c r="U59" s="336">
        <f t="shared" si="85"/>
        <v>5.0386015676779271E-2</v>
      </c>
      <c r="V59" s="336">
        <f t="shared" si="85"/>
        <v>5.1819243869182276E-2</v>
      </c>
      <c r="W59" s="336">
        <f t="shared" si="85"/>
        <v>5.2871510062033597E-2</v>
      </c>
      <c r="X59" s="336">
        <f t="shared" si="85"/>
        <v>5.2900121493614213E-2</v>
      </c>
      <c r="Y59" s="336">
        <f t="shared" si="85"/>
        <v>5.3062555855517009E-2</v>
      </c>
      <c r="Z59" s="336">
        <f t="shared" si="85"/>
        <v>5.3161162986353927E-2</v>
      </c>
      <c r="AA59" s="336">
        <f t="shared" si="85"/>
        <v>5.3353915532989626E-2</v>
      </c>
      <c r="AB59" s="336">
        <f t="shared" si="85"/>
        <v>5.3594839354201701E-2</v>
      </c>
      <c r="AC59" s="336">
        <f t="shared" si="85"/>
        <v>5.3844817457039777E-2</v>
      </c>
      <c r="AD59" s="336">
        <f t="shared" si="85"/>
        <v>5.4102774446742635E-2</v>
      </c>
      <c r="AE59" s="336">
        <f t="shared" ref="AE59:AL59" si="86">AE12/AE$49</f>
        <v>5.4355718646878902E-2</v>
      </c>
      <c r="AF59" s="336">
        <f t="shared" si="86"/>
        <v>5.4634561439239275E-2</v>
      </c>
      <c r="AG59" s="336">
        <f t="shared" si="86"/>
        <v>5.4866265871717446E-2</v>
      </c>
      <c r="AH59" s="336">
        <f t="shared" si="86"/>
        <v>5.5099737446518166E-2</v>
      </c>
      <c r="AI59" s="336">
        <f t="shared" si="86"/>
        <v>5.5330948455355383E-2</v>
      </c>
      <c r="AJ59" s="336">
        <f t="shared" si="86"/>
        <v>5.5576466288903739E-2</v>
      </c>
      <c r="AK59" s="336">
        <f t="shared" si="86"/>
        <v>5.5843495579413691E-2</v>
      </c>
      <c r="AL59" s="336">
        <f t="shared" si="86"/>
        <v>5.6101138865529206E-2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6.3035153277469613E-2</v>
      </c>
      <c r="N60" s="336">
        <f t="shared" si="87"/>
        <v>6.0402444187575594E-2</v>
      </c>
      <c r="O60" s="336">
        <f t="shared" si="87"/>
        <v>5.6804232611628043E-2</v>
      </c>
      <c r="P60" s="336">
        <f t="shared" si="87"/>
        <v>5.9874992163071385E-2</v>
      </c>
      <c r="Q60" s="336">
        <f t="shared" si="87"/>
        <v>5.9804492032949103E-2</v>
      </c>
      <c r="R60" s="336">
        <f t="shared" si="87"/>
        <v>5.9316732130559421E-2</v>
      </c>
      <c r="S60" s="336">
        <f t="shared" si="87"/>
        <v>5.99722363148395E-2</v>
      </c>
      <c r="T60" s="336">
        <f t="shared" si="87"/>
        <v>5.963821632659741E-2</v>
      </c>
      <c r="U60" s="336">
        <f t="shared" si="87"/>
        <v>6.2860658259859342E-2</v>
      </c>
      <c r="V60" s="336">
        <f t="shared" si="87"/>
        <v>6.6708550135784708E-2</v>
      </c>
      <c r="W60" s="336">
        <f t="shared" si="87"/>
        <v>7.307861405739817E-2</v>
      </c>
      <c r="X60" s="336">
        <f t="shared" si="87"/>
        <v>7.7013522801109027E-2</v>
      </c>
      <c r="Y60" s="336">
        <f t="shared" si="87"/>
        <v>7.7538909967323447E-2</v>
      </c>
      <c r="Z60" s="336">
        <f t="shared" si="87"/>
        <v>7.7963567696197458E-2</v>
      </c>
      <c r="AA60" s="336">
        <f t="shared" si="87"/>
        <v>7.8437465272205187E-2</v>
      </c>
      <c r="AB60" s="336">
        <f t="shared" si="87"/>
        <v>7.8940676899623141E-2</v>
      </c>
      <c r="AC60" s="336">
        <f t="shared" si="87"/>
        <v>7.9463222418740986E-2</v>
      </c>
      <c r="AD60" s="336">
        <f t="shared" si="87"/>
        <v>7.998750796721317E-2</v>
      </c>
      <c r="AE60" s="336">
        <f t="shared" ref="AE60:AL60" si="88">AE13/AE$49</f>
        <v>8.0489193657077601E-2</v>
      </c>
      <c r="AF60" s="336">
        <f t="shared" si="88"/>
        <v>8.1016069447166689E-2</v>
      </c>
      <c r="AG60" s="336">
        <f t="shared" si="88"/>
        <v>8.1535185974121641E-2</v>
      </c>
      <c r="AH60" s="336">
        <f t="shared" si="88"/>
        <v>8.2020870383422526E-2</v>
      </c>
      <c r="AI60" s="336">
        <f t="shared" si="88"/>
        <v>8.2553992001984489E-2</v>
      </c>
      <c r="AJ60" s="336">
        <f t="shared" si="88"/>
        <v>8.3119685409018929E-2</v>
      </c>
      <c r="AK60" s="336">
        <f t="shared" si="88"/>
        <v>8.3639778141583562E-2</v>
      </c>
      <c r="AL60" s="336">
        <f t="shared" si="88"/>
        <v>8.4144584107761225E-2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0.12439571718108598</v>
      </c>
      <c r="N62" s="337">
        <f t="shared" si="89"/>
        <v>0.1281382061392291</v>
      </c>
      <c r="O62" s="337">
        <f t="shared" si="89"/>
        <v>0.12713684077068724</v>
      </c>
      <c r="P62" s="337">
        <f t="shared" si="89"/>
        <v>0.125459580754363</v>
      </c>
      <c r="Q62" s="337">
        <f t="shared" si="89"/>
        <v>0.12622555396491908</v>
      </c>
      <c r="R62" s="337">
        <f t="shared" si="89"/>
        <v>0.12691903619867015</v>
      </c>
      <c r="S62" s="337">
        <f t="shared" si="89"/>
        <v>0.12738985194391766</v>
      </c>
      <c r="T62" s="337">
        <f t="shared" si="89"/>
        <v>0.12941314017925817</v>
      </c>
      <c r="U62" s="337">
        <f t="shared" si="89"/>
        <v>0.13214900050631473</v>
      </c>
      <c r="V62" s="337">
        <f t="shared" si="89"/>
        <v>0.13238556253497039</v>
      </c>
      <c r="W62" s="337">
        <f t="shared" si="89"/>
        <v>0.1385339054841187</v>
      </c>
      <c r="X62" s="337">
        <f t="shared" si="89"/>
        <v>0.13086244366667582</v>
      </c>
      <c r="Y62" s="337">
        <f t="shared" si="89"/>
        <v>0.13157658531465974</v>
      </c>
      <c r="Z62" s="337">
        <f t="shared" si="89"/>
        <v>0.13196396087366341</v>
      </c>
      <c r="AA62" s="337">
        <f t="shared" si="89"/>
        <v>0.13230153031778366</v>
      </c>
      <c r="AB62" s="337">
        <f t="shared" si="89"/>
        <v>0.13264771548106771</v>
      </c>
      <c r="AC62" s="337">
        <f t="shared" si="89"/>
        <v>0.13297762078355349</v>
      </c>
      <c r="AD62" s="337">
        <f t="shared" si="89"/>
        <v>0.13330084207671453</v>
      </c>
      <c r="AE62" s="337">
        <f t="shared" ref="AE62:AL62" si="90">AE15/AE$49</f>
        <v>0.13363499928954634</v>
      </c>
      <c r="AF62" s="337">
        <f t="shared" si="90"/>
        <v>0.13397951481371609</v>
      </c>
      <c r="AG62" s="337">
        <f t="shared" si="90"/>
        <v>0.13434345154066765</v>
      </c>
      <c r="AH62" s="337">
        <f t="shared" si="90"/>
        <v>0.13472087451386594</v>
      </c>
      <c r="AI62" s="337">
        <f t="shared" si="90"/>
        <v>0.13518391316183007</v>
      </c>
      <c r="AJ62" s="337">
        <f t="shared" si="90"/>
        <v>0.13557527773941155</v>
      </c>
      <c r="AK62" s="337">
        <f t="shared" si="90"/>
        <v>0.1359875024346833</v>
      </c>
      <c r="AL62" s="337">
        <f t="shared" si="90"/>
        <v>0.13626754118968087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1.8417271292181948E-2</v>
      </c>
      <c r="N63" s="336">
        <f t="shared" si="91"/>
        <v>1.8156835734586697E-2</v>
      </c>
      <c r="O63" s="336">
        <f t="shared" si="91"/>
        <v>1.7812457332367082E-2</v>
      </c>
      <c r="P63" s="336">
        <f t="shared" si="91"/>
        <v>1.7996317070633802E-2</v>
      </c>
      <c r="Q63" s="336">
        <f t="shared" si="91"/>
        <v>1.6343468548984288E-2</v>
      </c>
      <c r="R63" s="336">
        <f t="shared" si="91"/>
        <v>1.6728172361621597E-2</v>
      </c>
      <c r="S63" s="336">
        <f t="shared" si="91"/>
        <v>1.7145831784245655E-2</v>
      </c>
      <c r="T63" s="336">
        <f t="shared" si="91"/>
        <v>1.9265248580746935E-2</v>
      </c>
      <c r="U63" s="336">
        <f t="shared" si="91"/>
        <v>1.9540282909705262E-2</v>
      </c>
      <c r="V63" s="336">
        <f t="shared" si="91"/>
        <v>1.9248492815040305E-2</v>
      </c>
      <c r="W63" s="336">
        <f t="shared" si="91"/>
        <v>2.0986791155825451E-2</v>
      </c>
      <c r="X63" s="336">
        <f t="shared" si="91"/>
        <v>1.7861079270249245E-2</v>
      </c>
      <c r="Y63" s="336">
        <f t="shared" si="91"/>
        <v>1.7884458475647274E-2</v>
      </c>
      <c r="Z63" s="336">
        <f t="shared" si="91"/>
        <v>1.7902522294738741E-2</v>
      </c>
      <c r="AA63" s="336">
        <f t="shared" si="91"/>
        <v>1.7935380013213143E-2</v>
      </c>
      <c r="AB63" s="336">
        <f t="shared" si="91"/>
        <v>1.7967296523106177E-2</v>
      </c>
      <c r="AC63" s="336">
        <f t="shared" si="91"/>
        <v>1.7993304218246367E-2</v>
      </c>
      <c r="AD63" s="336">
        <f t="shared" si="91"/>
        <v>1.8027460839877739E-2</v>
      </c>
      <c r="AE63" s="336">
        <f t="shared" ref="AE63:AL63" si="92">AE16/AE$49</f>
        <v>1.8046076616736604E-2</v>
      </c>
      <c r="AF63" s="336">
        <f t="shared" si="92"/>
        <v>1.8050731446330244E-2</v>
      </c>
      <c r="AG63" s="336">
        <f t="shared" si="92"/>
        <v>1.8054192380895871E-2</v>
      </c>
      <c r="AH63" s="336">
        <f t="shared" si="92"/>
        <v>1.8083612077643443E-2</v>
      </c>
      <c r="AI63" s="336">
        <f t="shared" si="92"/>
        <v>1.8129618853157444E-2</v>
      </c>
      <c r="AJ63" s="336">
        <f t="shared" si="92"/>
        <v>1.8166158057028509E-2</v>
      </c>
      <c r="AK63" s="336">
        <f t="shared" si="92"/>
        <v>1.8204136551200505E-2</v>
      </c>
      <c r="AL63" s="336">
        <f t="shared" si="92"/>
        <v>1.8234072135406506E-2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1.537701071845626E-2</v>
      </c>
      <c r="N64" s="336">
        <f t="shared" si="93"/>
        <v>1.8643578609241089E-2</v>
      </c>
      <c r="O64" s="336">
        <f t="shared" si="93"/>
        <v>1.940663090768141E-2</v>
      </c>
      <c r="P64" s="336">
        <f t="shared" si="93"/>
        <v>1.9434668934481134E-2</v>
      </c>
      <c r="Q64" s="336">
        <f t="shared" si="93"/>
        <v>1.8795325028553026E-2</v>
      </c>
      <c r="R64" s="336">
        <f t="shared" si="93"/>
        <v>1.9434259062038356E-2</v>
      </c>
      <c r="S64" s="336">
        <f t="shared" si="93"/>
        <v>1.8638445113865542E-2</v>
      </c>
      <c r="T64" s="336">
        <f t="shared" si="93"/>
        <v>1.8585004145511889E-2</v>
      </c>
      <c r="U64" s="336">
        <f t="shared" si="93"/>
        <v>2.0063864728057431E-2</v>
      </c>
      <c r="V64" s="336">
        <f t="shared" si="93"/>
        <v>1.9566680719501583E-2</v>
      </c>
      <c r="W64" s="336">
        <f t="shared" si="93"/>
        <v>2.0047146120526743E-2</v>
      </c>
      <c r="X64" s="336">
        <f t="shared" si="93"/>
        <v>1.9524718810733456E-2</v>
      </c>
      <c r="Y64" s="336">
        <f t="shared" si="93"/>
        <v>1.9672496296227551E-2</v>
      </c>
      <c r="Z64" s="336">
        <f t="shared" si="93"/>
        <v>1.9783779425079064E-2</v>
      </c>
      <c r="AA64" s="336">
        <f t="shared" si="93"/>
        <v>1.993320847095777E-2</v>
      </c>
      <c r="AB64" s="336">
        <f t="shared" si="93"/>
        <v>2.0099163874235992E-2</v>
      </c>
      <c r="AC64" s="336">
        <f t="shared" si="93"/>
        <v>2.0263081836228141E-2</v>
      </c>
      <c r="AD64" s="336">
        <f t="shared" si="93"/>
        <v>2.0424676833127174E-2</v>
      </c>
      <c r="AE64" s="336">
        <f t="shared" ref="AE64:AL64" si="94">AE17/AE$49</f>
        <v>2.0598314670068642E-2</v>
      </c>
      <c r="AF64" s="336">
        <f t="shared" si="94"/>
        <v>2.0776087038946137E-2</v>
      </c>
      <c r="AG64" s="336">
        <f t="shared" si="94"/>
        <v>2.0954628692375295E-2</v>
      </c>
      <c r="AH64" s="336">
        <f t="shared" si="94"/>
        <v>2.1130027344718454E-2</v>
      </c>
      <c r="AI64" s="336">
        <f t="shared" si="94"/>
        <v>2.129693924205894E-2</v>
      </c>
      <c r="AJ64" s="336">
        <f t="shared" si="94"/>
        <v>2.1463622927723584E-2</v>
      </c>
      <c r="AK64" s="336">
        <f t="shared" si="94"/>
        <v>2.1630400285633782E-2</v>
      </c>
      <c r="AL64" s="336">
        <f t="shared" si="94"/>
        <v>2.1800182055584903E-2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9.946061514259039E-3</v>
      </c>
      <c r="N65" s="336">
        <f t="shared" si="95"/>
        <v>1.2015128824959712E-2</v>
      </c>
      <c r="O65" s="336">
        <f t="shared" si="95"/>
        <v>1.1212030127573129E-2</v>
      </c>
      <c r="P65" s="336">
        <f t="shared" si="95"/>
        <v>9.6922638668574864E-3</v>
      </c>
      <c r="Q65" s="336">
        <f t="shared" si="95"/>
        <v>9.3473938973876319E-3</v>
      </c>
      <c r="R65" s="336">
        <f t="shared" si="95"/>
        <v>9.5102272495285901E-3</v>
      </c>
      <c r="S65" s="336">
        <f t="shared" si="95"/>
        <v>1.0507341751512083E-2</v>
      </c>
      <c r="T65" s="336">
        <f t="shared" si="95"/>
        <v>1.0337868693020575E-2</v>
      </c>
      <c r="U65" s="336">
        <f t="shared" si="95"/>
        <v>1.0269330363234436E-2</v>
      </c>
      <c r="V65" s="336">
        <f t="shared" si="95"/>
        <v>1.0121323037928094E-2</v>
      </c>
      <c r="W65" s="336">
        <f t="shared" si="95"/>
        <v>1.0878086296429647E-2</v>
      </c>
      <c r="X65" s="336">
        <f t="shared" si="95"/>
        <v>1.1946894255086063E-2</v>
      </c>
      <c r="Y65" s="336">
        <f t="shared" si="95"/>
        <v>1.2052481315305997E-2</v>
      </c>
      <c r="Z65" s="336">
        <f t="shared" si="95"/>
        <v>1.2114370152125683E-2</v>
      </c>
      <c r="AA65" s="336">
        <f t="shared" si="95"/>
        <v>1.2180028707816889E-2</v>
      </c>
      <c r="AB65" s="336">
        <f t="shared" si="95"/>
        <v>1.2229501336424012E-2</v>
      </c>
      <c r="AC65" s="336">
        <f t="shared" si="95"/>
        <v>1.2292948273135386E-2</v>
      </c>
      <c r="AD65" s="336">
        <f t="shared" si="95"/>
        <v>1.2351557332457351E-2</v>
      </c>
      <c r="AE65" s="336">
        <f t="shared" ref="AE65:AL65" si="96">AE18/AE$49</f>
        <v>1.2416033690505599E-2</v>
      </c>
      <c r="AF65" s="336">
        <f t="shared" si="96"/>
        <v>1.2478561438458713E-2</v>
      </c>
      <c r="AG65" s="336">
        <f t="shared" si="96"/>
        <v>1.256566369058741E-2</v>
      </c>
      <c r="AH65" s="336">
        <f t="shared" si="96"/>
        <v>1.2645368096235635E-2</v>
      </c>
      <c r="AI65" s="336">
        <f t="shared" si="96"/>
        <v>1.2736925521607056E-2</v>
      </c>
      <c r="AJ65" s="336">
        <f t="shared" si="96"/>
        <v>1.2771947787866136E-2</v>
      </c>
      <c r="AK65" s="336">
        <f t="shared" si="96"/>
        <v>1.2838607696624095E-2</v>
      </c>
      <c r="AL65" s="336">
        <f t="shared" si="96"/>
        <v>1.2863937063753543E-2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1.6110934794015607E-2</v>
      </c>
      <c r="N66" s="336">
        <f t="shared" si="97"/>
        <v>2.0169160873771037E-2</v>
      </c>
      <c r="O66" s="336">
        <f t="shared" si="97"/>
        <v>1.9275241936490634E-2</v>
      </c>
      <c r="P66" s="336">
        <f t="shared" si="97"/>
        <v>1.861054407109056E-2</v>
      </c>
      <c r="Q66" s="336">
        <f t="shared" si="97"/>
        <v>2.012752364647161E-2</v>
      </c>
      <c r="R66" s="336">
        <f t="shared" si="97"/>
        <v>2.0716912822014297E-2</v>
      </c>
      <c r="S66" s="336">
        <f t="shared" si="97"/>
        <v>2.1105872492142571E-2</v>
      </c>
      <c r="T66" s="336">
        <f t="shared" si="97"/>
        <v>1.985742278934767E-2</v>
      </c>
      <c r="U66" s="336">
        <f t="shared" si="97"/>
        <v>2.1391935688371388E-2</v>
      </c>
      <c r="V66" s="336">
        <f t="shared" si="97"/>
        <v>2.1784462978171219E-2</v>
      </c>
      <c r="W66" s="336">
        <f t="shared" si="97"/>
        <v>2.1911079892509001E-2</v>
      </c>
      <c r="X66" s="336">
        <f t="shared" si="97"/>
        <v>2.0779646366893372E-2</v>
      </c>
      <c r="Y66" s="336">
        <f t="shared" si="97"/>
        <v>2.1298018252360908E-2</v>
      </c>
      <c r="Z66" s="336">
        <f t="shared" si="97"/>
        <v>2.1604056852581058E-2</v>
      </c>
      <c r="AA66" s="336">
        <f t="shared" si="97"/>
        <v>2.1774888800605133E-2</v>
      </c>
      <c r="AB66" s="336">
        <f t="shared" si="97"/>
        <v>2.1942639623714934E-2</v>
      </c>
      <c r="AC66" s="336">
        <f t="shared" si="97"/>
        <v>2.2103550111037189E-2</v>
      </c>
      <c r="AD66" s="336">
        <f t="shared" si="97"/>
        <v>2.2266324731760229E-2</v>
      </c>
      <c r="AE66" s="336">
        <f t="shared" ref="AE66:AL66" si="98">AE19/AE$49</f>
        <v>2.2430746531407874E-2</v>
      </c>
      <c r="AF66" s="336">
        <f t="shared" si="98"/>
        <v>2.2602777159477516E-2</v>
      </c>
      <c r="AG66" s="336">
        <f t="shared" si="98"/>
        <v>2.276939203888978E-2</v>
      </c>
      <c r="AH66" s="336">
        <f t="shared" si="98"/>
        <v>2.2933698719777004E-2</v>
      </c>
      <c r="AI66" s="336">
        <f t="shared" si="98"/>
        <v>2.3180730253789306E-2</v>
      </c>
      <c r="AJ66" s="336">
        <f t="shared" si="98"/>
        <v>2.3433703409208775E-2</v>
      </c>
      <c r="AK66" s="336">
        <f t="shared" si="98"/>
        <v>2.3663984651231786E-2</v>
      </c>
      <c r="AL66" s="336">
        <f t="shared" si="98"/>
        <v>2.3832396485686996E-2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6.4544438862173134E-2</v>
      </c>
      <c r="N67" s="336">
        <f t="shared" si="99"/>
        <v>5.9153502096670557E-2</v>
      </c>
      <c r="O67" s="336">
        <f t="shared" si="99"/>
        <v>5.9430480466574995E-2</v>
      </c>
      <c r="P67" s="336">
        <f t="shared" si="99"/>
        <v>5.9725786811300009E-2</v>
      </c>
      <c r="Q67" s="336">
        <f t="shared" si="99"/>
        <v>6.1611842843522523E-2</v>
      </c>
      <c r="R67" s="336">
        <f t="shared" si="99"/>
        <v>6.052946470346731E-2</v>
      </c>
      <c r="S67" s="336">
        <f t="shared" si="99"/>
        <v>5.9992360802151798E-2</v>
      </c>
      <c r="T67" s="336">
        <f t="shared" si="99"/>
        <v>6.13675959706311E-2</v>
      </c>
      <c r="U67" s="336">
        <f t="shared" si="99"/>
        <v>6.0883586816946229E-2</v>
      </c>
      <c r="V67" s="336">
        <f t="shared" si="99"/>
        <v>6.166460298432918E-2</v>
      </c>
      <c r="W67" s="336">
        <f t="shared" si="99"/>
        <v>6.4710802018827854E-2</v>
      </c>
      <c r="X67" s="336">
        <f t="shared" si="99"/>
        <v>6.0750104963713678E-2</v>
      </c>
      <c r="Y67" s="336">
        <f t="shared" si="99"/>
        <v>6.0669130975118002E-2</v>
      </c>
      <c r="Z67" s="336">
        <f t="shared" si="99"/>
        <v>6.0559232149138872E-2</v>
      </c>
      <c r="AA67" s="336">
        <f t="shared" si="99"/>
        <v>6.0478024325190706E-2</v>
      </c>
      <c r="AB67" s="336">
        <f t="shared" si="99"/>
        <v>6.0409114123586599E-2</v>
      </c>
      <c r="AC67" s="336">
        <f t="shared" si="99"/>
        <v>6.0324736344906392E-2</v>
      </c>
      <c r="AD67" s="336">
        <f t="shared" si="99"/>
        <v>6.0230822339492042E-2</v>
      </c>
      <c r="AE67" s="336">
        <f t="shared" ref="AE67:AL67" si="100">AE20/AE$49</f>
        <v>6.0143827780827608E-2</v>
      </c>
      <c r="AF67" s="336">
        <f t="shared" si="100"/>
        <v>6.0071357730503483E-2</v>
      </c>
      <c r="AG67" s="336">
        <f t="shared" si="100"/>
        <v>5.9999574737919302E-2</v>
      </c>
      <c r="AH67" s="336">
        <f t="shared" si="100"/>
        <v>5.9928168275491411E-2</v>
      </c>
      <c r="AI67" s="336">
        <f t="shared" si="100"/>
        <v>5.9839699291217338E-2</v>
      </c>
      <c r="AJ67" s="336">
        <f t="shared" si="100"/>
        <v>5.9739845557584548E-2</v>
      </c>
      <c r="AK67" s="336">
        <f t="shared" si="100"/>
        <v>5.9650373249993151E-2</v>
      </c>
      <c r="AL67" s="336">
        <f t="shared" si="100"/>
        <v>5.9536953449248926E-2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0.12664531054300851</v>
      </c>
      <c r="N69" s="337">
        <f t="shared" si="101"/>
        <v>0.11953239006003584</v>
      </c>
      <c r="O69" s="337">
        <f t="shared" si="101"/>
        <v>0.11780540499268742</v>
      </c>
      <c r="P69" s="337">
        <f t="shared" si="101"/>
        <v>0.11713832205146432</v>
      </c>
      <c r="Q69" s="337">
        <f t="shared" si="101"/>
        <v>0.11666695313537137</v>
      </c>
      <c r="R69" s="337">
        <f t="shared" si="101"/>
        <v>0.11227157704417511</v>
      </c>
      <c r="S69" s="337">
        <f t="shared" si="101"/>
        <v>0.10614564463483192</v>
      </c>
      <c r="T69" s="337">
        <f t="shared" si="101"/>
        <v>0.10984191276188869</v>
      </c>
      <c r="U69" s="337">
        <f t="shared" si="101"/>
        <v>0.10674285677253065</v>
      </c>
      <c r="V69" s="337">
        <f t="shared" si="101"/>
        <v>0.10431940110052812</v>
      </c>
      <c r="W69" s="337">
        <f t="shared" si="101"/>
        <v>0.10905540529036539</v>
      </c>
      <c r="X69" s="337">
        <f t="shared" si="101"/>
        <v>0.10454223179348505</v>
      </c>
      <c r="Y69" s="337">
        <f t="shared" si="101"/>
        <v>0.10304540132897071</v>
      </c>
      <c r="Z69" s="337">
        <f t="shared" si="101"/>
        <v>0.10139563417297161</v>
      </c>
      <c r="AA69" s="337">
        <f t="shared" si="101"/>
        <v>9.9737467842231461E-2</v>
      </c>
      <c r="AB69" s="337">
        <f t="shared" si="101"/>
        <v>9.8107082706528875E-2</v>
      </c>
      <c r="AC69" s="337">
        <f t="shared" si="101"/>
        <v>9.6555195741940616E-2</v>
      </c>
      <c r="AD69" s="337">
        <f t="shared" si="101"/>
        <v>9.5189709784770662E-2</v>
      </c>
      <c r="AE69" s="337">
        <f t="shared" ref="AE69:AL69" si="102">AE22/AE$49</f>
        <v>9.380129539288698E-2</v>
      </c>
      <c r="AF69" s="337">
        <f t="shared" si="102"/>
        <v>9.2367893435223072E-2</v>
      </c>
      <c r="AG69" s="337">
        <f t="shared" si="102"/>
        <v>9.086120810070436E-2</v>
      </c>
      <c r="AH69" s="337">
        <f t="shared" si="102"/>
        <v>8.9474712624237063E-2</v>
      </c>
      <c r="AI69" s="337">
        <f t="shared" si="102"/>
        <v>8.8115438113620603E-2</v>
      </c>
      <c r="AJ69" s="337">
        <f t="shared" si="102"/>
        <v>8.6716788412546555E-2</v>
      </c>
      <c r="AK69" s="337">
        <f t="shared" si="102"/>
        <v>8.5549634375910427E-2</v>
      </c>
      <c r="AL69" s="337">
        <f t="shared" si="102"/>
        <v>8.5331968008504011E-2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9.7318776071346216E-2</v>
      </c>
      <c r="N70" s="336">
        <f t="shared" si="103"/>
        <v>9.4610362210916996E-2</v>
      </c>
      <c r="O70" s="336">
        <f t="shared" si="103"/>
        <v>9.3758919400719704E-2</v>
      </c>
      <c r="P70" s="336">
        <f t="shared" si="103"/>
        <v>9.1578274876931071E-2</v>
      </c>
      <c r="Q70" s="336">
        <f t="shared" si="103"/>
        <v>9.2009714784187804E-2</v>
      </c>
      <c r="R70" s="336">
        <f t="shared" si="103"/>
        <v>9.035681695068784E-2</v>
      </c>
      <c r="S70" s="336">
        <f t="shared" si="103"/>
        <v>8.6164339558067515E-2</v>
      </c>
      <c r="T70" s="336">
        <f t="shared" si="103"/>
        <v>8.893252919323183E-2</v>
      </c>
      <c r="U70" s="336">
        <f t="shared" si="103"/>
        <v>8.5829393660628417E-2</v>
      </c>
      <c r="V70" s="336">
        <f t="shared" si="103"/>
        <v>8.49668511149404E-2</v>
      </c>
      <c r="W70" s="336">
        <f t="shared" si="103"/>
        <v>8.9890522383319529E-2</v>
      </c>
      <c r="X70" s="336">
        <f t="shared" si="103"/>
        <v>8.3108404103078751E-2</v>
      </c>
      <c r="Y70" s="336">
        <f t="shared" si="103"/>
        <v>8.2144083428441511E-2</v>
      </c>
      <c r="Z70" s="336">
        <f t="shared" si="103"/>
        <v>8.1065196320346408E-2</v>
      </c>
      <c r="AA70" s="336">
        <f t="shared" si="103"/>
        <v>7.9998457747927271E-2</v>
      </c>
      <c r="AB70" s="336">
        <f t="shared" si="103"/>
        <v>7.8927964301661338E-2</v>
      </c>
      <c r="AC70" s="336">
        <f t="shared" si="103"/>
        <v>7.7804653286140363E-2</v>
      </c>
      <c r="AD70" s="336">
        <f t="shared" si="103"/>
        <v>7.6703366964639697E-2</v>
      </c>
      <c r="AE70" s="336">
        <f t="shared" ref="AE70:AL70" si="104">AE23/AE$49</f>
        <v>7.571430570952753E-2</v>
      </c>
      <c r="AF70" s="336">
        <f t="shared" si="104"/>
        <v>7.4711549692665039E-2</v>
      </c>
      <c r="AG70" s="336">
        <f t="shared" si="104"/>
        <v>7.3741810607391031E-2</v>
      </c>
      <c r="AH70" s="336">
        <f t="shared" si="104"/>
        <v>7.2848480479528702E-2</v>
      </c>
      <c r="AI70" s="336">
        <f t="shared" si="104"/>
        <v>7.2019365388560311E-2</v>
      </c>
      <c r="AJ70" s="336">
        <f t="shared" si="104"/>
        <v>7.117150332179592E-2</v>
      </c>
      <c r="AK70" s="336">
        <f t="shared" si="104"/>
        <v>7.0295499426133931E-2</v>
      </c>
      <c r="AL70" s="336">
        <f t="shared" si="104"/>
        <v>6.9364657787863784E-2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2.9326534471662311E-2</v>
      </c>
      <c r="N71" s="336">
        <f t="shared" si="105"/>
        <v>2.4922027849118844E-2</v>
      </c>
      <c r="O71" s="336">
        <f t="shared" si="105"/>
        <v>2.4046485591967714E-2</v>
      </c>
      <c r="P71" s="336">
        <f t="shared" si="105"/>
        <v>2.5560047174533255E-2</v>
      </c>
      <c r="Q71" s="336">
        <f t="shared" si="105"/>
        <v>2.4657238351183566E-2</v>
      </c>
      <c r="R71" s="336">
        <f t="shared" si="105"/>
        <v>2.1914760093487272E-2</v>
      </c>
      <c r="S71" s="336">
        <f t="shared" si="105"/>
        <v>1.9981305076764412E-2</v>
      </c>
      <c r="T71" s="336">
        <f t="shared" si="105"/>
        <v>2.0909383568656854E-2</v>
      </c>
      <c r="U71" s="336">
        <f t="shared" si="105"/>
        <v>2.0913463111902231E-2</v>
      </c>
      <c r="V71" s="336">
        <f t="shared" si="105"/>
        <v>1.9352549985587726E-2</v>
      </c>
      <c r="W71" s="336">
        <f t="shared" si="105"/>
        <v>1.9164882907045863E-2</v>
      </c>
      <c r="X71" s="336">
        <f t="shared" si="105"/>
        <v>2.1433827690406301E-2</v>
      </c>
      <c r="Y71" s="336">
        <f t="shared" si="105"/>
        <v>2.0901317900529189E-2</v>
      </c>
      <c r="Z71" s="336">
        <f t="shared" si="105"/>
        <v>2.0330437852625199E-2</v>
      </c>
      <c r="AA71" s="336">
        <f t="shared" si="105"/>
        <v>1.9739010094304184E-2</v>
      </c>
      <c r="AB71" s="336">
        <f t="shared" si="105"/>
        <v>1.9179118404867523E-2</v>
      </c>
      <c r="AC71" s="336">
        <f t="shared" si="105"/>
        <v>1.875054245580024E-2</v>
      </c>
      <c r="AD71" s="336">
        <f t="shared" si="105"/>
        <v>1.8486342820130959E-2</v>
      </c>
      <c r="AE71" s="336">
        <f t="shared" ref="AE71:AL71" si="106">AE24/AE$49</f>
        <v>1.8086989683359454E-2</v>
      </c>
      <c r="AF71" s="336">
        <f t="shared" si="106"/>
        <v>1.7656343742558044E-2</v>
      </c>
      <c r="AG71" s="336">
        <f t="shared" si="106"/>
        <v>1.7119397493313326E-2</v>
      </c>
      <c r="AH71" s="336">
        <f t="shared" si="106"/>
        <v>1.6626232144708347E-2</v>
      </c>
      <c r="AI71" s="336">
        <f t="shared" si="106"/>
        <v>1.6096072725060289E-2</v>
      </c>
      <c r="AJ71" s="336">
        <f t="shared" si="106"/>
        <v>1.5545285090750639E-2</v>
      </c>
      <c r="AK71" s="336">
        <f t="shared" si="106"/>
        <v>1.5254134949776496E-2</v>
      </c>
      <c r="AL71" s="336">
        <f t="shared" si="106"/>
        <v>1.5967310220640216E-2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9.7287361533788558E-2</v>
      </c>
      <c r="N73" s="337">
        <f t="shared" si="107"/>
        <v>0.10271556762648321</v>
      </c>
      <c r="O73" s="337">
        <f t="shared" si="107"/>
        <v>9.8296245229701665E-2</v>
      </c>
      <c r="P73" s="337">
        <f t="shared" si="107"/>
        <v>9.910977546543101E-2</v>
      </c>
      <c r="Q73" s="337">
        <f t="shared" si="107"/>
        <v>0.10097728788295168</v>
      </c>
      <c r="R73" s="337">
        <f t="shared" si="107"/>
        <v>0.10194511534725964</v>
      </c>
      <c r="S73" s="337">
        <f t="shared" si="107"/>
        <v>0.10082748484414157</v>
      </c>
      <c r="T73" s="337">
        <f t="shared" si="107"/>
        <v>9.8514406205696473E-2</v>
      </c>
      <c r="U73" s="337">
        <f t="shared" si="107"/>
        <v>9.5653563000749828E-2</v>
      </c>
      <c r="V73" s="337">
        <f t="shared" si="107"/>
        <v>9.8105745279541148E-2</v>
      </c>
      <c r="W73" s="337">
        <f t="shared" si="107"/>
        <v>8.8356315273780558E-2</v>
      </c>
      <c r="X73" s="337">
        <f t="shared" si="107"/>
        <v>8.9555717652174086E-2</v>
      </c>
      <c r="Y73" s="337">
        <f t="shared" si="107"/>
        <v>8.9078469742593272E-2</v>
      </c>
      <c r="Z73" s="337">
        <f t="shared" si="107"/>
        <v>8.8988899491996384E-2</v>
      </c>
      <c r="AA73" s="337">
        <f t="shared" si="107"/>
        <v>8.8769628434767184E-2</v>
      </c>
      <c r="AB73" s="337">
        <f t="shared" si="107"/>
        <v>8.8333228101043743E-2</v>
      </c>
      <c r="AC73" s="337">
        <f t="shared" si="107"/>
        <v>8.7928180582332677E-2</v>
      </c>
      <c r="AD73" s="337">
        <f t="shared" si="107"/>
        <v>8.7503415195355122E-2</v>
      </c>
      <c r="AE73" s="337">
        <f t="shared" ref="AE73:AL73" si="108">AE26/AE$49</f>
        <v>8.7069543696520299E-2</v>
      </c>
      <c r="AF73" s="337">
        <f t="shared" si="108"/>
        <v>8.663897524478649E-2</v>
      </c>
      <c r="AG73" s="337">
        <f t="shared" si="108"/>
        <v>8.6215123869315444E-2</v>
      </c>
      <c r="AH73" s="337">
        <f t="shared" si="108"/>
        <v>8.5791151953739597E-2</v>
      </c>
      <c r="AI73" s="337">
        <f t="shared" si="108"/>
        <v>8.5357393809876295E-2</v>
      </c>
      <c r="AJ73" s="337">
        <f t="shared" si="108"/>
        <v>8.4907530370394918E-2</v>
      </c>
      <c r="AK73" s="337">
        <f t="shared" si="108"/>
        <v>8.4427193180860421E-2</v>
      </c>
      <c r="AL73" s="337">
        <f t="shared" si="108"/>
        <v>8.3790903198975725E-2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1.095483508773305E-2</v>
      </c>
      <c r="N74" s="336">
        <f t="shared" si="109"/>
        <v>1.1006001165297765E-2</v>
      </c>
      <c r="O74" s="336">
        <f t="shared" si="109"/>
        <v>1.0360686768821846E-2</v>
      </c>
      <c r="P74" s="336">
        <f t="shared" si="109"/>
        <v>1.0007635181235673E-2</v>
      </c>
      <c r="Q74" s="336">
        <f t="shared" si="109"/>
        <v>1.0824566197570886E-2</v>
      </c>
      <c r="R74" s="336">
        <f t="shared" si="109"/>
        <v>9.9717748912398763E-3</v>
      </c>
      <c r="S74" s="336">
        <f t="shared" si="109"/>
        <v>1.1430473717629243E-2</v>
      </c>
      <c r="T74" s="336">
        <f t="shared" si="109"/>
        <v>1.0806961928276076E-2</v>
      </c>
      <c r="U74" s="336">
        <f t="shared" si="109"/>
        <v>1.0352701031859425E-2</v>
      </c>
      <c r="V74" s="336">
        <f t="shared" si="109"/>
        <v>9.7971456360236315E-3</v>
      </c>
      <c r="W74" s="336">
        <f t="shared" si="109"/>
        <v>1.0564065086942414E-2</v>
      </c>
      <c r="X74" s="336">
        <f t="shared" si="109"/>
        <v>1.0143998767307968E-2</v>
      </c>
      <c r="Y74" s="336">
        <f t="shared" si="109"/>
        <v>1.0199229576538375E-2</v>
      </c>
      <c r="Z74" s="336">
        <f t="shared" si="109"/>
        <v>1.0295666599374372E-2</v>
      </c>
      <c r="AA74" s="336">
        <f t="shared" si="109"/>
        <v>1.037065305006183E-2</v>
      </c>
      <c r="AB74" s="336">
        <f t="shared" si="109"/>
        <v>1.0424268202165519E-2</v>
      </c>
      <c r="AC74" s="336">
        <f t="shared" si="109"/>
        <v>1.0476025340986732E-2</v>
      </c>
      <c r="AD74" s="336">
        <f t="shared" si="109"/>
        <v>1.0529566719779396E-2</v>
      </c>
      <c r="AE74" s="336">
        <f t="shared" ref="AE74:AL74" si="110">AE27/AE$49</f>
        <v>1.0581837634158773E-2</v>
      </c>
      <c r="AF74" s="336">
        <f t="shared" si="110"/>
        <v>1.0628234993679759E-2</v>
      </c>
      <c r="AG74" s="336">
        <f t="shared" si="110"/>
        <v>1.0692623352768956E-2</v>
      </c>
      <c r="AH74" s="336">
        <f t="shared" si="110"/>
        <v>1.0756211562473188E-2</v>
      </c>
      <c r="AI74" s="336">
        <f t="shared" si="110"/>
        <v>1.0829415504268271E-2</v>
      </c>
      <c r="AJ74" s="336">
        <f t="shared" si="110"/>
        <v>1.0903322140696397E-2</v>
      </c>
      <c r="AK74" s="336">
        <f t="shared" si="110"/>
        <v>1.0971284540980676E-2</v>
      </c>
      <c r="AL74" s="336">
        <f t="shared" si="110"/>
        <v>1.1035301862245252E-2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3.5040828998510243E-2</v>
      </c>
      <c r="N75" s="336">
        <f t="shared" si="111"/>
        <v>3.9121885544434902E-2</v>
      </c>
      <c r="O75" s="336">
        <f t="shared" si="111"/>
        <v>3.4674222556643278E-2</v>
      </c>
      <c r="P75" s="336">
        <f t="shared" si="111"/>
        <v>3.6470259648243221E-2</v>
      </c>
      <c r="Q75" s="336">
        <f t="shared" si="111"/>
        <v>3.6292657627856162E-2</v>
      </c>
      <c r="R75" s="336">
        <f t="shared" si="111"/>
        <v>3.8593356353046095E-2</v>
      </c>
      <c r="S75" s="336">
        <f t="shared" si="111"/>
        <v>3.6998088102181907E-2</v>
      </c>
      <c r="T75" s="336">
        <f t="shared" si="111"/>
        <v>3.4550918915810282E-2</v>
      </c>
      <c r="U75" s="336">
        <f t="shared" si="111"/>
        <v>3.5058828719531886E-2</v>
      </c>
      <c r="V75" s="336">
        <f t="shared" si="111"/>
        <v>3.6006758146100777E-2</v>
      </c>
      <c r="W75" s="336">
        <f t="shared" si="111"/>
        <v>3.2412370842492662E-2</v>
      </c>
      <c r="X75" s="336">
        <f t="shared" si="111"/>
        <v>3.2332393454368211E-2</v>
      </c>
      <c r="Y75" s="336">
        <f t="shared" si="111"/>
        <v>3.1996985838978816E-2</v>
      </c>
      <c r="Z75" s="336">
        <f t="shared" si="111"/>
        <v>3.1717621671227506E-2</v>
      </c>
      <c r="AA75" s="336">
        <f t="shared" si="111"/>
        <v>3.1436651143658692E-2</v>
      </c>
      <c r="AB75" s="336">
        <f t="shared" si="111"/>
        <v>3.1131889861026715E-2</v>
      </c>
      <c r="AC75" s="336">
        <f t="shared" si="111"/>
        <v>3.0859448645256034E-2</v>
      </c>
      <c r="AD75" s="336">
        <f t="shared" si="111"/>
        <v>3.0599583739012996E-2</v>
      </c>
      <c r="AE75" s="336">
        <f t="shared" ref="AE75:AL75" si="112">AE28/AE$49</f>
        <v>3.0336756028241069E-2</v>
      </c>
      <c r="AF75" s="336">
        <f t="shared" si="112"/>
        <v>3.0084990389839063E-2</v>
      </c>
      <c r="AG75" s="336">
        <f t="shared" si="112"/>
        <v>2.9831720174451497E-2</v>
      </c>
      <c r="AH75" s="336">
        <f t="shared" si="112"/>
        <v>2.9582432166195573E-2</v>
      </c>
      <c r="AI75" s="336">
        <f t="shared" si="112"/>
        <v>2.9330237435053839E-2</v>
      </c>
      <c r="AJ75" s="336">
        <f t="shared" si="112"/>
        <v>2.9080105919591256E-2</v>
      </c>
      <c r="AK75" s="336">
        <f t="shared" si="112"/>
        <v>2.881841753160453E-2</v>
      </c>
      <c r="AL75" s="336">
        <f t="shared" si="112"/>
        <v>2.8572044166527914E-2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3.2822871199624973E-2</v>
      </c>
      <c r="N76" s="336">
        <f t="shared" si="113"/>
        <v>3.4273609775200942E-2</v>
      </c>
      <c r="O76" s="336">
        <f t="shared" si="113"/>
        <v>3.3683749673285898E-2</v>
      </c>
      <c r="P76" s="336">
        <f t="shared" si="113"/>
        <v>3.3796996548766896E-2</v>
      </c>
      <c r="Q76" s="336">
        <f t="shared" si="113"/>
        <v>3.4805600708204452E-2</v>
      </c>
      <c r="R76" s="336">
        <f t="shared" si="113"/>
        <v>3.5010628867663429E-2</v>
      </c>
      <c r="S76" s="336">
        <f t="shared" si="113"/>
        <v>3.3940867537679276E-2</v>
      </c>
      <c r="T76" s="336">
        <f t="shared" si="113"/>
        <v>3.4337091023534543E-2</v>
      </c>
      <c r="U76" s="336">
        <f t="shared" si="113"/>
        <v>3.2145022643444925E-2</v>
      </c>
      <c r="V76" s="336">
        <f t="shared" si="113"/>
        <v>3.5655946043687971E-2</v>
      </c>
      <c r="W76" s="336">
        <f t="shared" si="113"/>
        <v>2.9059513679432665E-2</v>
      </c>
      <c r="X76" s="336">
        <f t="shared" si="113"/>
        <v>3.0731186211671049E-2</v>
      </c>
      <c r="Y76" s="336">
        <f t="shared" si="113"/>
        <v>3.0635952135889464E-2</v>
      </c>
      <c r="Z76" s="336">
        <f t="shared" si="113"/>
        <v>3.0812707558411884E-2</v>
      </c>
      <c r="AA76" s="336">
        <f t="shared" si="113"/>
        <v>3.089861709226735E-2</v>
      </c>
      <c r="AB76" s="336">
        <f t="shared" si="113"/>
        <v>3.0802127709757821E-2</v>
      </c>
      <c r="AC76" s="336">
        <f t="shared" si="113"/>
        <v>3.0708206456053155E-2</v>
      </c>
      <c r="AD76" s="336">
        <f t="shared" si="113"/>
        <v>3.059358296853568E-2</v>
      </c>
      <c r="AE76" s="336">
        <f t="shared" ref="AE76:AL76" si="114">AE29/AE$49</f>
        <v>3.0467289366561009E-2</v>
      </c>
      <c r="AF76" s="336">
        <f t="shared" si="114"/>
        <v>3.0346281386931653E-2</v>
      </c>
      <c r="AG76" s="336">
        <f t="shared" si="114"/>
        <v>3.022489556663811E-2</v>
      </c>
      <c r="AH76" s="336">
        <f t="shared" si="114"/>
        <v>3.0095626868377395E-2</v>
      </c>
      <c r="AI76" s="336">
        <f t="shared" si="114"/>
        <v>2.9956630656769935E-2</v>
      </c>
      <c r="AJ76" s="336">
        <f t="shared" si="114"/>
        <v>2.9812122949937309E-2</v>
      </c>
      <c r="AK76" s="336">
        <f t="shared" si="114"/>
        <v>2.9661654788321858E-2</v>
      </c>
      <c r="AL76" s="336">
        <f t="shared" si="114"/>
        <v>2.9519362486957881E-2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1.8468826247920293E-2</v>
      </c>
      <c r="N77" s="336">
        <f t="shared" si="115"/>
        <v>1.83140711415496E-2</v>
      </c>
      <c r="O77" s="336">
        <f t="shared" si="115"/>
        <v>1.9577586230950652E-2</v>
      </c>
      <c r="P77" s="336">
        <f t="shared" si="115"/>
        <v>1.8834884087185217E-2</v>
      </c>
      <c r="Q77" s="336">
        <f t="shared" si="115"/>
        <v>1.9054463349320178E-2</v>
      </c>
      <c r="R77" s="336">
        <f t="shared" si="115"/>
        <v>1.8369355235310237E-2</v>
      </c>
      <c r="S77" s="336">
        <f t="shared" si="115"/>
        <v>1.8458055486651147E-2</v>
      </c>
      <c r="T77" s="336">
        <f t="shared" si="115"/>
        <v>1.881943433807557E-2</v>
      </c>
      <c r="U77" s="336">
        <f t="shared" si="115"/>
        <v>1.8097010605913594E-2</v>
      </c>
      <c r="V77" s="336">
        <f t="shared" si="115"/>
        <v>1.6645895453728753E-2</v>
      </c>
      <c r="W77" s="336">
        <f t="shared" si="115"/>
        <v>1.6320365664912836E-2</v>
      </c>
      <c r="X77" s="336">
        <f t="shared" si="115"/>
        <v>1.6348139218826854E-2</v>
      </c>
      <c r="Y77" s="336">
        <f t="shared" si="115"/>
        <v>1.6246302191186623E-2</v>
      </c>
      <c r="Z77" s="336">
        <f t="shared" si="115"/>
        <v>1.616290366298263E-2</v>
      </c>
      <c r="AA77" s="336">
        <f t="shared" si="115"/>
        <v>1.6063707148779305E-2</v>
      </c>
      <c r="AB77" s="336">
        <f t="shared" si="115"/>
        <v>1.5974942328093693E-2</v>
      </c>
      <c r="AC77" s="336">
        <f t="shared" si="115"/>
        <v>1.5884500140036759E-2</v>
      </c>
      <c r="AD77" s="336">
        <f t="shared" si="115"/>
        <v>1.5780681768027056E-2</v>
      </c>
      <c r="AE77" s="336">
        <f t="shared" ref="AE77:AL77" si="116">AE30/AE$49</f>
        <v>1.5683660667559447E-2</v>
      </c>
      <c r="AF77" s="336">
        <f t="shared" si="116"/>
        <v>1.5579468474336024E-2</v>
      </c>
      <c r="AG77" s="336">
        <f t="shared" si="116"/>
        <v>1.5465884775456861E-2</v>
      </c>
      <c r="AH77" s="336">
        <f t="shared" si="116"/>
        <v>1.5356881356693447E-2</v>
      </c>
      <c r="AI77" s="336">
        <f t="shared" si="116"/>
        <v>1.5241110213784253E-2</v>
      </c>
      <c r="AJ77" s="336">
        <f t="shared" si="116"/>
        <v>1.5111979360169959E-2</v>
      </c>
      <c r="AK77" s="336">
        <f t="shared" si="116"/>
        <v>1.4975836319953369E-2</v>
      </c>
      <c r="AL77" s="336">
        <f t="shared" si="116"/>
        <v>1.4664194683244683E-2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0.10170163207568429</v>
      </c>
      <c r="N79" s="337">
        <f t="shared" si="117"/>
        <v>9.5738982805745526E-2</v>
      </c>
      <c r="O79" s="337">
        <f t="shared" si="117"/>
        <v>0.10018916808692442</v>
      </c>
      <c r="P79" s="337">
        <f t="shared" si="117"/>
        <v>0.10227047946789507</v>
      </c>
      <c r="Q79" s="337">
        <f t="shared" si="117"/>
        <v>0.10184158771479311</v>
      </c>
      <c r="R79" s="337">
        <f t="shared" si="117"/>
        <v>0.10212954714557362</v>
      </c>
      <c r="S79" s="337">
        <f t="shared" si="117"/>
        <v>0.10029153908932216</v>
      </c>
      <c r="T79" s="337">
        <f t="shared" si="117"/>
        <v>9.881683757611788E-2</v>
      </c>
      <c r="U79" s="337">
        <f t="shared" si="117"/>
        <v>9.755823987296515E-2</v>
      </c>
      <c r="V79" s="337">
        <f t="shared" si="117"/>
        <v>9.7004374106652205E-2</v>
      </c>
      <c r="W79" s="337">
        <f t="shared" si="117"/>
        <v>9.27862394522979E-2</v>
      </c>
      <c r="X79" s="337">
        <f t="shared" si="117"/>
        <v>9.572573843892393E-2</v>
      </c>
      <c r="Y79" s="337">
        <f t="shared" si="117"/>
        <v>9.6372947387609653E-2</v>
      </c>
      <c r="Z79" s="337">
        <f t="shared" si="117"/>
        <v>9.6736729013234518E-2</v>
      </c>
      <c r="AA79" s="337">
        <f t="shared" si="117"/>
        <v>9.7182579056410714E-2</v>
      </c>
      <c r="AB79" s="337">
        <f t="shared" si="117"/>
        <v>9.7718911180657328E-2</v>
      </c>
      <c r="AC79" s="337">
        <f t="shared" si="117"/>
        <v>9.8203707274759869E-2</v>
      </c>
      <c r="AD79" s="337">
        <f t="shared" si="117"/>
        <v>9.8658865124746919E-2</v>
      </c>
      <c r="AE79" s="337">
        <f t="shared" ref="AE79:AL79" si="118">AE32/AE$49</f>
        <v>9.9228703367956805E-2</v>
      </c>
      <c r="AF79" s="337">
        <f t="shared" si="118"/>
        <v>9.9801416129516846E-2</v>
      </c>
      <c r="AG79" s="337">
        <f t="shared" si="118"/>
        <v>0.1003553387710089</v>
      </c>
      <c r="AH79" s="337">
        <f t="shared" si="118"/>
        <v>0.10089637707035282</v>
      </c>
      <c r="AI79" s="337">
        <f t="shared" si="118"/>
        <v>0.10134400313971473</v>
      </c>
      <c r="AJ79" s="337">
        <f t="shared" si="118"/>
        <v>0.1018048763839168</v>
      </c>
      <c r="AK79" s="337">
        <f t="shared" si="118"/>
        <v>0.10224414767082084</v>
      </c>
      <c r="AL79" s="337">
        <f t="shared" si="118"/>
        <v>0.10263997474985478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7.8662030579664963E-2</v>
      </c>
      <c r="N80" s="336">
        <f t="shared" si="119"/>
        <v>7.2424547593579289E-2</v>
      </c>
      <c r="O80" s="336">
        <f t="shared" si="119"/>
        <v>7.7890610041786018E-2</v>
      </c>
      <c r="P80" s="336">
        <f t="shared" si="119"/>
        <v>7.9172511137705362E-2</v>
      </c>
      <c r="Q80" s="336">
        <f t="shared" si="119"/>
        <v>7.814861249574119E-2</v>
      </c>
      <c r="R80" s="336">
        <f t="shared" si="119"/>
        <v>8.0381217421879467E-2</v>
      </c>
      <c r="S80" s="336">
        <f t="shared" si="119"/>
        <v>7.8742839324608987E-2</v>
      </c>
      <c r="T80" s="336">
        <f t="shared" si="119"/>
        <v>7.7234814641225044E-2</v>
      </c>
      <c r="U80" s="336">
        <f t="shared" si="119"/>
        <v>7.5395467617683939E-2</v>
      </c>
      <c r="V80" s="336">
        <f t="shared" si="119"/>
        <v>7.4663582747886495E-2</v>
      </c>
      <c r="W80" s="336">
        <f t="shared" si="119"/>
        <v>7.236698887980883E-2</v>
      </c>
      <c r="X80" s="336">
        <f t="shared" si="119"/>
        <v>7.5167954296538969E-2</v>
      </c>
      <c r="Y80" s="336">
        <f t="shared" si="119"/>
        <v>7.5580680430040986E-2</v>
      </c>
      <c r="Z80" s="336">
        <f t="shared" si="119"/>
        <v>7.5803539336295397E-2</v>
      </c>
      <c r="AA80" s="336">
        <f t="shared" si="119"/>
        <v>7.6143680044997511E-2</v>
      </c>
      <c r="AB80" s="336">
        <f t="shared" si="119"/>
        <v>7.6587517346655171E-2</v>
      </c>
      <c r="AC80" s="336">
        <f t="shared" si="119"/>
        <v>7.6974452112794328E-2</v>
      </c>
      <c r="AD80" s="336">
        <f t="shared" si="119"/>
        <v>7.7332276617639001E-2</v>
      </c>
      <c r="AE80" s="336">
        <f t="shared" ref="AE80:AL80" si="120">AE33/AE$49</f>
        <v>7.7813013845233509E-2</v>
      </c>
      <c r="AF80" s="336">
        <f t="shared" si="120"/>
        <v>7.8301959400680923E-2</v>
      </c>
      <c r="AG80" s="336">
        <f t="shared" si="120"/>
        <v>7.8770527711402777E-2</v>
      </c>
      <c r="AH80" s="336">
        <f t="shared" si="120"/>
        <v>7.9225306927566255E-2</v>
      </c>
      <c r="AI80" s="336">
        <f t="shared" si="120"/>
        <v>7.958254131728916E-2</v>
      </c>
      <c r="AJ80" s="336">
        <f t="shared" si="120"/>
        <v>7.9960754722178534E-2</v>
      </c>
      <c r="AK80" s="336">
        <f t="shared" si="120"/>
        <v>8.0350725745233428E-2</v>
      </c>
      <c r="AL80" s="336">
        <f t="shared" si="120"/>
        <v>8.076377881695665E-2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2.1517699109212866E-2</v>
      </c>
      <c r="N81" s="336">
        <f t="shared" si="121"/>
        <v>2.2202940239290599E-2</v>
      </c>
      <c r="O81" s="336">
        <f t="shared" si="121"/>
        <v>2.1228033128043659E-2</v>
      </c>
      <c r="P81" s="336">
        <f t="shared" si="121"/>
        <v>2.2187329193290899E-2</v>
      </c>
      <c r="Q81" s="336">
        <f t="shared" si="121"/>
        <v>2.2696915651080837E-2</v>
      </c>
      <c r="R81" s="336">
        <f t="shared" si="121"/>
        <v>2.0778620689274496E-2</v>
      </c>
      <c r="S81" s="336">
        <f t="shared" si="121"/>
        <v>2.0734236604068281E-2</v>
      </c>
      <c r="T81" s="336">
        <f t="shared" si="121"/>
        <v>2.0691721026906369E-2</v>
      </c>
      <c r="U81" s="336">
        <f t="shared" si="121"/>
        <v>2.1257902810021833E-2</v>
      </c>
      <c r="V81" s="336">
        <f t="shared" si="121"/>
        <v>2.1524931175653492E-2</v>
      </c>
      <c r="W81" s="336">
        <f t="shared" si="121"/>
        <v>1.9382656263734314E-2</v>
      </c>
      <c r="X81" s="336">
        <f t="shared" si="121"/>
        <v>1.9731441288232194E-2</v>
      </c>
      <c r="Y81" s="336">
        <f t="shared" si="121"/>
        <v>1.9964968764669133E-2</v>
      </c>
      <c r="Z81" s="336">
        <f t="shared" si="121"/>
        <v>2.0106762708103645E-2</v>
      </c>
      <c r="AA81" s="336">
        <f t="shared" si="121"/>
        <v>2.0214284005554688E-2</v>
      </c>
      <c r="AB81" s="336">
        <f t="shared" si="121"/>
        <v>2.0310268290307614E-2</v>
      </c>
      <c r="AC81" s="336">
        <f t="shared" si="121"/>
        <v>2.041029943176818E-2</v>
      </c>
      <c r="AD81" s="336">
        <f t="shared" si="121"/>
        <v>2.0509953825364722E-2</v>
      </c>
      <c r="AE81" s="336">
        <f t="shared" ref="AE81:AL81" si="122">AE34/AE$49</f>
        <v>2.0600824875962032E-2</v>
      </c>
      <c r="AF81" s="336">
        <f t="shared" si="122"/>
        <v>2.0687850357546566E-2</v>
      </c>
      <c r="AG81" s="336">
        <f t="shared" si="122"/>
        <v>2.0775049263875009E-2</v>
      </c>
      <c r="AH81" s="336">
        <f t="shared" si="122"/>
        <v>2.0863530823179242E-2</v>
      </c>
      <c r="AI81" s="336">
        <f t="shared" si="122"/>
        <v>2.0955109352652553E-2</v>
      </c>
      <c r="AJ81" s="336">
        <f t="shared" si="122"/>
        <v>2.1041877464124677E-2</v>
      </c>
      <c r="AK81" s="336">
        <f t="shared" si="122"/>
        <v>2.1093038786073798E-2</v>
      </c>
      <c r="AL81" s="336">
        <f t="shared" si="122"/>
        <v>2.1080148885296506E-2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1.5219023868064672E-3</v>
      </c>
      <c r="N82" s="336">
        <f t="shared" si="123"/>
        <v>1.111494972875627E-3</v>
      </c>
      <c r="O82" s="336">
        <f t="shared" si="123"/>
        <v>1.0705249170947372E-3</v>
      </c>
      <c r="P82" s="336">
        <f t="shared" si="123"/>
        <v>9.1063913689881139E-4</v>
      </c>
      <c r="Q82" s="336">
        <f t="shared" si="123"/>
        <v>9.9605956797107955E-4</v>
      </c>
      <c r="R82" s="336">
        <f t="shared" si="123"/>
        <v>9.6970903441964598E-4</v>
      </c>
      <c r="S82" s="336">
        <f t="shared" si="123"/>
        <v>8.1446316064489081E-4</v>
      </c>
      <c r="T82" s="336">
        <f t="shared" si="123"/>
        <v>8.903019079864532E-4</v>
      </c>
      <c r="U82" s="336">
        <f t="shared" si="123"/>
        <v>9.0486944525938078E-4</v>
      </c>
      <c r="V82" s="336">
        <f t="shared" si="123"/>
        <v>8.1586018311223497E-4</v>
      </c>
      <c r="W82" s="336">
        <f t="shared" si="123"/>
        <v>1.0365943087547662E-3</v>
      </c>
      <c r="X82" s="336">
        <f t="shared" si="123"/>
        <v>8.2634285415275415E-4</v>
      </c>
      <c r="Y82" s="336">
        <f t="shared" si="123"/>
        <v>8.2729819289954429E-4</v>
      </c>
      <c r="Z82" s="336">
        <f t="shared" si="123"/>
        <v>8.264269688354794E-4</v>
      </c>
      <c r="AA82" s="336">
        <f t="shared" si="123"/>
        <v>8.2461500585851615E-4</v>
      </c>
      <c r="AB82" s="336">
        <f t="shared" si="123"/>
        <v>8.211255436945434E-4</v>
      </c>
      <c r="AC82" s="336">
        <f t="shared" si="123"/>
        <v>8.1895573019735116E-4</v>
      </c>
      <c r="AD82" s="336">
        <f t="shared" si="123"/>
        <v>8.1663468174318773E-4</v>
      </c>
      <c r="AE82" s="336">
        <f t="shared" ref="AE82:AL82" si="124">AE35/AE$49</f>
        <v>8.1486464676126271E-4</v>
      </c>
      <c r="AF82" s="336">
        <f t="shared" si="124"/>
        <v>8.1160637128935048E-4</v>
      </c>
      <c r="AG82" s="336">
        <f t="shared" si="124"/>
        <v>8.0976179573109656E-4</v>
      </c>
      <c r="AH82" s="336">
        <f t="shared" si="124"/>
        <v>8.0753931960731156E-4</v>
      </c>
      <c r="AI82" s="336">
        <f t="shared" si="124"/>
        <v>8.0635246977302276E-4</v>
      </c>
      <c r="AJ82" s="336">
        <f t="shared" si="124"/>
        <v>8.0224419761359478E-4</v>
      </c>
      <c r="AK82" s="336">
        <f t="shared" si="124"/>
        <v>8.0038313951360195E-4</v>
      </c>
      <c r="AL82" s="336">
        <f t="shared" si="124"/>
        <v>7.9604704760164314E-4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8.5759216554836079E-2</v>
      </c>
      <c r="N84" s="337">
        <f t="shared" si="125"/>
        <v>8.8125293823506604E-2</v>
      </c>
      <c r="O84" s="337">
        <f t="shared" si="125"/>
        <v>9.1600465797454775E-2</v>
      </c>
      <c r="P84" s="337">
        <f t="shared" si="125"/>
        <v>8.9567467277387861E-2</v>
      </c>
      <c r="Q84" s="337">
        <f t="shared" si="125"/>
        <v>8.6012855154754209E-2</v>
      </c>
      <c r="R84" s="337">
        <f t="shared" si="125"/>
        <v>8.6381973781706214E-2</v>
      </c>
      <c r="S84" s="337">
        <f t="shared" si="125"/>
        <v>9.0384599249857187E-2</v>
      </c>
      <c r="T84" s="337">
        <f t="shared" si="125"/>
        <v>8.6190598923051309E-2</v>
      </c>
      <c r="U84" s="337">
        <f t="shared" si="125"/>
        <v>8.2395258851837211E-2</v>
      </c>
      <c r="V84" s="337">
        <f t="shared" si="125"/>
        <v>7.812975309104303E-2</v>
      </c>
      <c r="W84" s="337">
        <f t="shared" si="125"/>
        <v>7.9471955152597112E-2</v>
      </c>
      <c r="X84" s="337">
        <f t="shared" si="125"/>
        <v>7.8768105553910672E-2</v>
      </c>
      <c r="Y84" s="337">
        <f t="shared" si="125"/>
        <v>7.8425957259779591E-2</v>
      </c>
      <c r="Z84" s="337">
        <f t="shared" si="125"/>
        <v>7.8011590755684729E-2</v>
      </c>
      <c r="AA84" s="337">
        <f t="shared" si="125"/>
        <v>7.7666164726085729E-2</v>
      </c>
      <c r="AB84" s="337">
        <f t="shared" si="125"/>
        <v>7.7367101441848482E-2</v>
      </c>
      <c r="AC84" s="337">
        <f t="shared" si="125"/>
        <v>7.702271070365925E-2</v>
      </c>
      <c r="AD84" s="337">
        <f t="shared" si="125"/>
        <v>7.6634264507196362E-2</v>
      </c>
      <c r="AE84" s="337">
        <f t="shared" ref="AE84:AL84" si="126">AE37/AE$49</f>
        <v>7.6214206717083482E-2</v>
      </c>
      <c r="AF84" s="337">
        <f t="shared" si="126"/>
        <v>7.5794684669699922E-2</v>
      </c>
      <c r="AG84" s="337">
        <f t="shared" si="126"/>
        <v>7.5355335100547108E-2</v>
      </c>
      <c r="AH84" s="337">
        <f t="shared" si="126"/>
        <v>7.4889424844827149E-2</v>
      </c>
      <c r="AI84" s="337">
        <f t="shared" si="126"/>
        <v>7.4422617031589464E-2</v>
      </c>
      <c r="AJ84" s="337">
        <f t="shared" si="126"/>
        <v>7.3921368480738631E-2</v>
      </c>
      <c r="AK84" s="337">
        <f t="shared" si="126"/>
        <v>7.3433497092136341E-2</v>
      </c>
      <c r="AL84" s="337">
        <f t="shared" si="126"/>
        <v>7.2883986430220704E-2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6.9328340713276829E-2</v>
      </c>
      <c r="N85" s="336">
        <f t="shared" si="127"/>
        <v>7.2380517817432488E-2</v>
      </c>
      <c r="O85" s="336">
        <f t="shared" si="127"/>
        <v>7.6097554544429777E-2</v>
      </c>
      <c r="P85" s="336">
        <f t="shared" si="127"/>
        <v>7.4235112851853982E-2</v>
      </c>
      <c r="Q85" s="336">
        <f t="shared" si="127"/>
        <v>7.1359814191655463E-2</v>
      </c>
      <c r="R85" s="336">
        <f t="shared" si="127"/>
        <v>7.0686389956581636E-2</v>
      </c>
      <c r="S85" s="336">
        <f t="shared" si="127"/>
        <v>7.552122671384788E-2</v>
      </c>
      <c r="T85" s="336">
        <f t="shared" si="127"/>
        <v>6.9862306053269332E-2</v>
      </c>
      <c r="U85" s="336">
        <f t="shared" si="127"/>
        <v>6.5946381044568875E-2</v>
      </c>
      <c r="V85" s="336">
        <f t="shared" si="127"/>
        <v>6.2087506099042906E-2</v>
      </c>
      <c r="W85" s="336">
        <f t="shared" si="127"/>
        <v>6.2680548209204795E-2</v>
      </c>
      <c r="X85" s="336">
        <f t="shared" si="127"/>
        <v>5.867245394675772E-2</v>
      </c>
      <c r="Y85" s="336">
        <f t="shared" si="127"/>
        <v>5.8166690318231122E-2</v>
      </c>
      <c r="Z85" s="336">
        <f t="shared" si="127"/>
        <v>5.7573882553597369E-2</v>
      </c>
      <c r="AA85" s="336">
        <f t="shared" si="127"/>
        <v>5.7056644704131951E-2</v>
      </c>
      <c r="AB85" s="336">
        <f t="shared" si="127"/>
        <v>5.6589802172163944E-2</v>
      </c>
      <c r="AC85" s="336">
        <f t="shared" si="127"/>
        <v>5.6092698520990976E-2</v>
      </c>
      <c r="AD85" s="336">
        <f t="shared" si="127"/>
        <v>5.5547463725616725E-2</v>
      </c>
      <c r="AE85" s="336">
        <f t="shared" ref="AE85:AL85" si="128">AE38/AE$49</f>
        <v>5.4977632510964262E-2</v>
      </c>
      <c r="AF85" s="336">
        <f t="shared" si="128"/>
        <v>5.4405501831095694E-2</v>
      </c>
      <c r="AG85" s="336">
        <f t="shared" si="128"/>
        <v>5.3809448939298898E-2</v>
      </c>
      <c r="AH85" s="336">
        <f t="shared" si="128"/>
        <v>5.3191515536000891E-2</v>
      </c>
      <c r="AI85" s="336">
        <f t="shared" si="128"/>
        <v>5.257916096153336E-2</v>
      </c>
      <c r="AJ85" s="336">
        <f t="shared" si="128"/>
        <v>5.193716686447724E-2</v>
      </c>
      <c r="AK85" s="336">
        <f t="shared" si="128"/>
        <v>5.1309456149677461E-2</v>
      </c>
      <c r="AL85" s="336">
        <f t="shared" si="128"/>
        <v>5.0628114358417464E-2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1.6430875841559261E-2</v>
      </c>
      <c r="N86" s="336">
        <f t="shared" si="129"/>
        <v>1.5744776006074112E-2</v>
      </c>
      <c r="O86" s="336">
        <f t="shared" si="129"/>
        <v>1.5502911253025E-2</v>
      </c>
      <c r="P86" s="336">
        <f t="shared" si="129"/>
        <v>1.5332354425533878E-2</v>
      </c>
      <c r="Q86" s="336">
        <f t="shared" si="129"/>
        <v>1.4653040963098761E-2</v>
      </c>
      <c r="R86" s="336">
        <f t="shared" si="129"/>
        <v>1.5695583825124582E-2</v>
      </c>
      <c r="S86" s="336">
        <f t="shared" si="129"/>
        <v>1.4863372536009308E-2</v>
      </c>
      <c r="T86" s="336">
        <f t="shared" si="129"/>
        <v>1.632829286978197E-2</v>
      </c>
      <c r="U86" s="336">
        <f t="shared" si="129"/>
        <v>1.6448877807268326E-2</v>
      </c>
      <c r="V86" s="336">
        <f t="shared" si="129"/>
        <v>1.6042246992000127E-2</v>
      </c>
      <c r="W86" s="336">
        <f t="shared" si="129"/>
        <v>1.6791406943392314E-2</v>
      </c>
      <c r="X86" s="336">
        <f t="shared" si="129"/>
        <v>2.0095651607152952E-2</v>
      </c>
      <c r="Y86" s="336">
        <f t="shared" si="129"/>
        <v>2.0259266941548462E-2</v>
      </c>
      <c r="Z86" s="336">
        <f t="shared" si="129"/>
        <v>2.0437708202087353E-2</v>
      </c>
      <c r="AA86" s="336">
        <f t="shared" si="129"/>
        <v>2.0609520021953775E-2</v>
      </c>
      <c r="AB86" s="336">
        <f t="shared" si="129"/>
        <v>2.0777299269684541E-2</v>
      </c>
      <c r="AC86" s="336">
        <f t="shared" si="129"/>
        <v>2.0930012182668274E-2</v>
      </c>
      <c r="AD86" s="336">
        <f t="shared" si="129"/>
        <v>2.1086800781579637E-2</v>
      </c>
      <c r="AE86" s="336">
        <f t="shared" ref="AE86:AL86" si="130">AE39/AE$49</f>
        <v>2.123657420611922E-2</v>
      </c>
      <c r="AF86" s="336">
        <f t="shared" si="130"/>
        <v>2.1389182838604224E-2</v>
      </c>
      <c r="AG86" s="336">
        <f t="shared" si="130"/>
        <v>2.1545886161248206E-2</v>
      </c>
      <c r="AH86" s="336">
        <f t="shared" si="130"/>
        <v>2.1697909308826251E-2</v>
      </c>
      <c r="AI86" s="336">
        <f t="shared" si="130"/>
        <v>2.1843456070056097E-2</v>
      </c>
      <c r="AJ86" s="336">
        <f t="shared" si="130"/>
        <v>2.1984201616261394E-2</v>
      </c>
      <c r="AK86" s="336">
        <f t="shared" si="130"/>
        <v>2.2124040942458869E-2</v>
      </c>
      <c r="AL86" s="336">
        <f t="shared" si="130"/>
        <v>2.2255872071803236E-2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5.5696369752105353E-2</v>
      </c>
      <c r="N88" s="337">
        <f t="shared" si="131"/>
        <v>5.3999671092309097E-2</v>
      </c>
      <c r="O88" s="337">
        <f t="shared" si="131"/>
        <v>5.3343875804825254E-2</v>
      </c>
      <c r="P88" s="337">
        <f t="shared" si="131"/>
        <v>5.3316353862617183E-2</v>
      </c>
      <c r="Q88" s="337">
        <f t="shared" si="131"/>
        <v>5.5138575545515302E-2</v>
      </c>
      <c r="R88" s="337">
        <f t="shared" si="131"/>
        <v>5.3292241592582536E-2</v>
      </c>
      <c r="S88" s="337">
        <f t="shared" si="131"/>
        <v>5.4928908777003418E-2</v>
      </c>
      <c r="T88" s="337">
        <f t="shared" si="131"/>
        <v>5.3369020820819076E-2</v>
      </c>
      <c r="U88" s="337">
        <f t="shared" si="131"/>
        <v>5.5991550969235429E-2</v>
      </c>
      <c r="V88" s="337">
        <f t="shared" si="131"/>
        <v>5.2215908774773417E-2</v>
      </c>
      <c r="W88" s="337">
        <f t="shared" si="131"/>
        <v>4.673731574830238E-2</v>
      </c>
      <c r="X88" s="337">
        <f t="shared" si="131"/>
        <v>5.1971379070970561E-2</v>
      </c>
      <c r="Y88" s="337">
        <f t="shared" si="131"/>
        <v>5.1532433852661749E-2</v>
      </c>
      <c r="Z88" s="337">
        <f t="shared" si="131"/>
        <v>5.1340327605839696E-2</v>
      </c>
      <c r="AA88" s="337">
        <f t="shared" si="131"/>
        <v>5.1203185049814075E-2</v>
      </c>
      <c r="AB88" s="337">
        <f t="shared" si="131"/>
        <v>5.1016272849090175E-2</v>
      </c>
      <c r="AC88" s="337">
        <f t="shared" si="131"/>
        <v>5.0799903701169768E-2</v>
      </c>
      <c r="AD88" s="337">
        <f t="shared" si="131"/>
        <v>5.0576419328168434E-2</v>
      </c>
      <c r="AE88" s="337">
        <f t="shared" ref="AE88:AL88" si="132">AE41/AE$49</f>
        <v>5.0332117392732974E-2</v>
      </c>
      <c r="AF88" s="337">
        <f t="shared" si="132"/>
        <v>5.0094381400077631E-2</v>
      </c>
      <c r="AG88" s="337">
        <f t="shared" si="132"/>
        <v>4.9870882278190774E-2</v>
      </c>
      <c r="AH88" s="337">
        <f t="shared" si="132"/>
        <v>4.9643891224432891E-2</v>
      </c>
      <c r="AI88" s="337">
        <f t="shared" si="132"/>
        <v>4.940917785949521E-2</v>
      </c>
      <c r="AJ88" s="337">
        <f t="shared" si="132"/>
        <v>4.9227752111736148E-2</v>
      </c>
      <c r="AK88" s="337">
        <f t="shared" si="132"/>
        <v>4.9047528656823811E-2</v>
      </c>
      <c r="AL88" s="337">
        <f t="shared" si="132"/>
        <v>4.8921426326625057E-2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2.2886465959436775E-2</v>
      </c>
      <c r="N89" s="336">
        <f t="shared" si="133"/>
        <v>2.1426842108332074E-2</v>
      </c>
      <c r="O89" s="336">
        <f t="shared" si="133"/>
        <v>2.229638095291717E-2</v>
      </c>
      <c r="P89" s="336">
        <f t="shared" si="133"/>
        <v>2.2733822540204125E-2</v>
      </c>
      <c r="Q89" s="336">
        <f t="shared" si="133"/>
        <v>2.2435106966468478E-2</v>
      </c>
      <c r="R89" s="336">
        <f t="shared" si="133"/>
        <v>2.2041771658224192E-2</v>
      </c>
      <c r="S89" s="336">
        <f t="shared" si="133"/>
        <v>2.1597166958143576E-2</v>
      </c>
      <c r="T89" s="336">
        <f t="shared" si="133"/>
        <v>2.1802457466172848E-2</v>
      </c>
      <c r="U89" s="336">
        <f t="shared" si="133"/>
        <v>2.1868531684523539E-2</v>
      </c>
      <c r="V89" s="336">
        <f t="shared" si="133"/>
        <v>2.0391135162669879E-2</v>
      </c>
      <c r="W89" s="336">
        <f t="shared" si="133"/>
        <v>1.8011611379167937E-2</v>
      </c>
      <c r="X89" s="336">
        <f t="shared" si="133"/>
        <v>2.1644936946458013E-2</v>
      </c>
      <c r="Y89" s="336">
        <f t="shared" si="133"/>
        <v>2.1473189375423873E-2</v>
      </c>
      <c r="Z89" s="336">
        <f t="shared" si="133"/>
        <v>2.1385599410134532E-2</v>
      </c>
      <c r="AA89" s="336">
        <f t="shared" si="133"/>
        <v>2.1311515051498794E-2</v>
      </c>
      <c r="AB89" s="336">
        <f t="shared" si="133"/>
        <v>2.1222325073588129E-2</v>
      </c>
      <c r="AC89" s="336">
        <f t="shared" si="133"/>
        <v>2.1095970296540673E-2</v>
      </c>
      <c r="AD89" s="336">
        <f t="shared" si="133"/>
        <v>2.0972708067221818E-2</v>
      </c>
      <c r="AE89" s="336">
        <f t="shared" ref="AE89:AL89" si="134">AE42/AE$49</f>
        <v>2.0817736209182775E-2</v>
      </c>
      <c r="AF89" s="336">
        <f t="shared" si="134"/>
        <v>2.0664075879181145E-2</v>
      </c>
      <c r="AG89" s="336">
        <f t="shared" si="134"/>
        <v>2.0522790925702961E-2</v>
      </c>
      <c r="AH89" s="336">
        <f t="shared" si="134"/>
        <v>2.0382992780732211E-2</v>
      </c>
      <c r="AI89" s="336">
        <f t="shared" si="134"/>
        <v>2.0244608801948141E-2</v>
      </c>
      <c r="AJ89" s="336">
        <f t="shared" si="134"/>
        <v>2.0159644828168091E-2</v>
      </c>
      <c r="AK89" s="336">
        <f t="shared" si="134"/>
        <v>2.0083246349178446E-2</v>
      </c>
      <c r="AL89" s="336">
        <f t="shared" si="134"/>
        <v>2.0059104648209255E-2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3.2809903792668585E-2</v>
      </c>
      <c r="N90" s="336">
        <f t="shared" si="135"/>
        <v>3.257282898397703E-2</v>
      </c>
      <c r="O90" s="336">
        <f t="shared" si="135"/>
        <v>3.1047494851908088E-2</v>
      </c>
      <c r="P90" s="336">
        <f t="shared" si="135"/>
        <v>3.0582531322413058E-2</v>
      </c>
      <c r="Q90" s="336">
        <f t="shared" si="135"/>
        <v>3.2703468579046824E-2</v>
      </c>
      <c r="R90" s="336">
        <f t="shared" si="135"/>
        <v>3.1250469934358351E-2</v>
      </c>
      <c r="S90" s="336">
        <f t="shared" si="135"/>
        <v>3.3331741818859839E-2</v>
      </c>
      <c r="T90" s="336">
        <f t="shared" si="135"/>
        <v>3.1566563354646228E-2</v>
      </c>
      <c r="U90" s="336">
        <f t="shared" si="135"/>
        <v>3.412301928471189E-2</v>
      </c>
      <c r="V90" s="336">
        <f t="shared" si="135"/>
        <v>3.1824773612103542E-2</v>
      </c>
      <c r="W90" s="336">
        <f t="shared" si="135"/>
        <v>2.872570436913445E-2</v>
      </c>
      <c r="X90" s="336">
        <f t="shared" si="135"/>
        <v>3.0326442124512552E-2</v>
      </c>
      <c r="Y90" s="336">
        <f t="shared" si="135"/>
        <v>3.0059244477237877E-2</v>
      </c>
      <c r="Z90" s="336">
        <f t="shared" si="135"/>
        <v>2.9954728195705164E-2</v>
      </c>
      <c r="AA90" s="336">
        <f t="shared" si="135"/>
        <v>2.989166999831528E-2</v>
      </c>
      <c r="AB90" s="336">
        <f t="shared" si="135"/>
        <v>2.9793947775502035E-2</v>
      </c>
      <c r="AC90" s="336">
        <f t="shared" si="135"/>
        <v>2.9703933404629096E-2</v>
      </c>
      <c r="AD90" s="336">
        <f t="shared" si="135"/>
        <v>2.9603711260946613E-2</v>
      </c>
      <c r="AE90" s="336">
        <f t="shared" ref="AE90:AL90" si="136">AE43/AE$49</f>
        <v>2.9514381183550195E-2</v>
      </c>
      <c r="AF90" s="336">
        <f t="shared" si="136"/>
        <v>2.9430305520896479E-2</v>
      </c>
      <c r="AG90" s="336">
        <f t="shared" si="136"/>
        <v>2.9348091352487813E-2</v>
      </c>
      <c r="AH90" s="336">
        <f t="shared" si="136"/>
        <v>2.9260898443700681E-2</v>
      </c>
      <c r="AI90" s="336">
        <f t="shared" si="136"/>
        <v>2.9164569057547073E-2</v>
      </c>
      <c r="AJ90" s="336">
        <f t="shared" si="136"/>
        <v>2.9068107283568054E-2</v>
      </c>
      <c r="AK90" s="336">
        <f t="shared" si="136"/>
        <v>2.8964282307645365E-2</v>
      </c>
      <c r="AL90" s="336">
        <f t="shared" si="136"/>
        <v>2.8862321678415796E-2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0.11618229976542765</v>
      </c>
      <c r="N92" s="337">
        <f t="shared" si="137"/>
        <v>0.10915214992669883</v>
      </c>
      <c r="O92" s="337">
        <f t="shared" si="137"/>
        <v>0.11050547961201862</v>
      </c>
      <c r="P92" s="337">
        <f t="shared" si="137"/>
        <v>0.10686968503157741</v>
      </c>
      <c r="Q92" s="337">
        <f t="shared" si="137"/>
        <v>0.1088847934956315</v>
      </c>
      <c r="R92" s="337">
        <f t="shared" si="137"/>
        <v>0.10859970120755556</v>
      </c>
      <c r="S92" s="337">
        <f t="shared" si="137"/>
        <v>0.10519401614252806</v>
      </c>
      <c r="T92" s="337">
        <f t="shared" si="137"/>
        <v>0.10405498431071354</v>
      </c>
      <c r="U92" s="337">
        <f t="shared" si="137"/>
        <v>0.10290618716222193</v>
      </c>
      <c r="V92" s="337">
        <f t="shared" si="137"/>
        <v>0.10046121278473158</v>
      </c>
      <c r="W92" s="337">
        <f t="shared" si="137"/>
        <v>9.4367906301782545E-2</v>
      </c>
      <c r="X92" s="337">
        <f t="shared" si="137"/>
        <v>9.5765424739881186E-2</v>
      </c>
      <c r="Y92" s="337">
        <f t="shared" si="137"/>
        <v>9.4993127298868801E-2</v>
      </c>
      <c r="Z92" s="337">
        <f t="shared" si="137"/>
        <v>9.4664157164783866E-2</v>
      </c>
      <c r="AA92" s="337">
        <f t="shared" si="137"/>
        <v>9.4045073094171774E-2</v>
      </c>
      <c r="AB92" s="337">
        <f t="shared" si="137"/>
        <v>9.3372163838133682E-2</v>
      </c>
      <c r="AC92" s="337">
        <f t="shared" si="137"/>
        <v>9.2757514646711073E-2</v>
      </c>
      <c r="AD92" s="337">
        <f t="shared" si="137"/>
        <v>9.2078135535938105E-2</v>
      </c>
      <c r="AE92" s="337">
        <f t="shared" ref="AE92:AL92" si="138">AE45/AE$49</f>
        <v>9.1300484172022842E-2</v>
      </c>
      <c r="AF92" s="337">
        <f t="shared" si="138"/>
        <v>9.0516360097146878E-2</v>
      </c>
      <c r="AG92" s="337">
        <f t="shared" si="138"/>
        <v>8.9849365316044802E-2</v>
      </c>
      <c r="AH92" s="337">
        <f t="shared" si="138"/>
        <v>8.912263824660957E-2</v>
      </c>
      <c r="AI92" s="337">
        <f t="shared" si="138"/>
        <v>8.8359666947403687E-2</v>
      </c>
      <c r="AJ92" s="337">
        <f t="shared" si="138"/>
        <v>8.7595696121715361E-2</v>
      </c>
      <c r="AK92" s="337">
        <f t="shared" si="138"/>
        <v>8.6823282387221826E-2</v>
      </c>
      <c r="AL92" s="337">
        <f t="shared" si="138"/>
        <v>8.6051006360464338E-2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1.5720869859978229E-2</v>
      </c>
      <c r="N93" s="336">
        <f t="shared" si="139"/>
        <v>1.5367636150346347E-2</v>
      </c>
      <c r="O93" s="336">
        <f t="shared" si="139"/>
        <v>1.529521275650041E-2</v>
      </c>
      <c r="P93" s="336">
        <f t="shared" si="139"/>
        <v>1.4645400226394533E-2</v>
      </c>
      <c r="Q93" s="336">
        <f t="shared" si="139"/>
        <v>1.6168075175440819E-2</v>
      </c>
      <c r="R93" s="336">
        <f t="shared" si="139"/>
        <v>1.6031111469999693E-2</v>
      </c>
      <c r="S93" s="336">
        <f t="shared" si="139"/>
        <v>1.5959067909515463E-2</v>
      </c>
      <c r="T93" s="336">
        <f t="shared" si="139"/>
        <v>1.5032309655683026E-2</v>
      </c>
      <c r="U93" s="336">
        <f t="shared" si="139"/>
        <v>1.4679783018199553E-2</v>
      </c>
      <c r="V93" s="336">
        <f t="shared" si="139"/>
        <v>1.3574483836402657E-2</v>
      </c>
      <c r="W93" s="336">
        <f t="shared" si="139"/>
        <v>1.2293884875390751E-2</v>
      </c>
      <c r="X93" s="336">
        <f t="shared" si="139"/>
        <v>1.0590180832934264E-2</v>
      </c>
      <c r="Y93" s="336">
        <f t="shared" si="139"/>
        <v>1.0524966521791386E-2</v>
      </c>
      <c r="Z93" s="336">
        <f t="shared" si="139"/>
        <v>1.0478979147493107E-2</v>
      </c>
      <c r="AA93" s="336">
        <f t="shared" si="139"/>
        <v>1.0424603441554894E-2</v>
      </c>
      <c r="AB93" s="336">
        <f t="shared" si="139"/>
        <v>1.0363446411545798E-2</v>
      </c>
      <c r="AC93" s="336">
        <f t="shared" si="139"/>
        <v>1.0301517215049757E-2</v>
      </c>
      <c r="AD93" s="336">
        <f t="shared" si="139"/>
        <v>1.0235479736227193E-2</v>
      </c>
      <c r="AE93" s="336">
        <f t="shared" ref="AE93:AL93" si="140">AE46/AE$49</f>
        <v>1.0164482389119768E-2</v>
      </c>
      <c r="AF93" s="336">
        <f t="shared" si="140"/>
        <v>1.0095803151576148E-2</v>
      </c>
      <c r="AG93" s="336">
        <f t="shared" si="140"/>
        <v>1.0039352703454409E-2</v>
      </c>
      <c r="AH93" s="336">
        <f t="shared" si="140"/>
        <v>9.9651944616425316E-3</v>
      </c>
      <c r="AI93" s="336">
        <f t="shared" si="140"/>
        <v>9.881022147380682E-3</v>
      </c>
      <c r="AJ93" s="336">
        <f t="shared" si="140"/>
        <v>9.7948110313573096E-3</v>
      </c>
      <c r="AK93" s="336">
        <f t="shared" si="140"/>
        <v>9.7047557172782097E-3</v>
      </c>
      <c r="AL93" s="336">
        <f t="shared" si="140"/>
        <v>9.6178249748840663E-3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0.1004614299054494</v>
      </c>
      <c r="N94" s="336">
        <f t="shared" si="141"/>
        <v>9.3784513776352482E-2</v>
      </c>
      <c r="O94" s="336">
        <f t="shared" si="141"/>
        <v>9.52102668555182E-2</v>
      </c>
      <c r="P94" s="336">
        <f t="shared" si="141"/>
        <v>9.2224284805182882E-2</v>
      </c>
      <c r="Q94" s="336">
        <f t="shared" si="141"/>
        <v>9.2716718320190683E-2</v>
      </c>
      <c r="R94" s="336">
        <f t="shared" si="141"/>
        <v>9.256858973755587E-2</v>
      </c>
      <c r="S94" s="336">
        <f t="shared" si="141"/>
        <v>8.9234948233012604E-2</v>
      </c>
      <c r="T94" s="336">
        <f t="shared" si="141"/>
        <v>8.9022674655030512E-2</v>
      </c>
      <c r="U94" s="336">
        <f t="shared" si="141"/>
        <v>8.8226404144022386E-2</v>
      </c>
      <c r="V94" s="336">
        <f t="shared" si="141"/>
        <v>8.6886728948328912E-2</v>
      </c>
      <c r="W94" s="336">
        <f t="shared" si="141"/>
        <v>8.2074021426391808E-2</v>
      </c>
      <c r="X94" s="336">
        <f t="shared" si="141"/>
        <v>8.5175243906946918E-2</v>
      </c>
      <c r="Y94" s="336">
        <f t="shared" si="141"/>
        <v>8.4468160777077417E-2</v>
      </c>
      <c r="Z94" s="336">
        <f t="shared" si="141"/>
        <v>8.4185178017290752E-2</v>
      </c>
      <c r="AA94" s="336">
        <f t="shared" si="141"/>
        <v>8.3620469652616894E-2</v>
      </c>
      <c r="AB94" s="336">
        <f t="shared" si="141"/>
        <v>8.3008717426587872E-2</v>
      </c>
      <c r="AC94" s="336">
        <f t="shared" si="141"/>
        <v>8.2455997431661307E-2</v>
      </c>
      <c r="AD94" s="336">
        <f t="shared" si="141"/>
        <v>8.1842655799710909E-2</v>
      </c>
      <c r="AE94" s="336">
        <f t="shared" ref="AE94:AL94" si="142">AE47/AE$49</f>
        <v>8.1136001782903061E-2</v>
      </c>
      <c r="AF94" s="336">
        <f t="shared" si="142"/>
        <v>8.0420556945570723E-2</v>
      </c>
      <c r="AG94" s="336">
        <f t="shared" si="142"/>
        <v>7.9810012612590395E-2</v>
      </c>
      <c r="AH94" s="336">
        <f t="shared" si="142"/>
        <v>7.915744378496703E-2</v>
      </c>
      <c r="AI94" s="336">
        <f t="shared" si="142"/>
        <v>7.8478644800023006E-2</v>
      </c>
      <c r="AJ94" s="336">
        <f t="shared" si="142"/>
        <v>7.7800885090358041E-2</v>
      </c>
      <c r="AK94" s="336">
        <f t="shared" si="142"/>
        <v>7.7118526669943621E-2</v>
      </c>
      <c r="AL94" s="336">
        <f t="shared" si="142"/>
        <v>7.6433181385580265E-2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 and North Somerset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 and North Somerset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 and North Somerset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 and North Somerset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 and North Somerset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 and North Somerset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 and North Somerset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 and North Somerset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 and North Somerset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 and North Somerset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 and North Somerset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 and North Somerset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 and North Somerset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12.917132794627619</v>
      </c>
      <c r="Y4" s="11">
        <f>'Occ T1'!D8-'Occ T1'!C8</f>
        <v>1.6944340854464173</v>
      </c>
      <c r="Z4" s="11">
        <f>'Occ T1'!E8-'Occ T1'!D8</f>
        <v>2.9134139875302054</v>
      </c>
      <c r="AA4" s="11">
        <f>'Occ T1'!F8-'Occ T1'!E8</f>
        <v>9.9053808772274863</v>
      </c>
      <c r="AB4" s="11">
        <f>'Occ T1'!D8-'Occ T1'!B8</f>
        <v>14.611566880074037</v>
      </c>
      <c r="AC4" s="11">
        <f>'Occ T1'!F8-'Occ T1'!D8</f>
        <v>12.818794864757692</v>
      </c>
    </row>
    <row r="5" spans="1:29" x14ac:dyDescent="0.2">
      <c r="W5" s="10" t="str">
        <f>name!E5</f>
        <v>Professional occupations</v>
      </c>
      <c r="X5" s="11">
        <f>'Occ T1'!C9-'Occ T1'!B9</f>
        <v>24.341628220262436</v>
      </c>
      <c r="Y5" s="11">
        <f>'Occ T1'!D9-'Occ T1'!C9</f>
        <v>5.0157646733535444</v>
      </c>
      <c r="Z5" s="11">
        <f>'Occ T1'!E9-'Occ T1'!D9</f>
        <v>15.291045797220903</v>
      </c>
      <c r="AA5" s="11">
        <f>'Occ T1'!F9-'Occ T1'!E9</f>
        <v>23.264089544161749</v>
      </c>
      <c r="AB5" s="11">
        <f>'Occ T1'!D9-'Occ T1'!B9</f>
        <v>29.35739289361598</v>
      </c>
      <c r="AC5" s="11">
        <f>'Occ T1'!F9-'Occ T1'!D9</f>
        <v>38.555135341382652</v>
      </c>
    </row>
    <row r="6" spans="1:29" x14ac:dyDescent="0.2">
      <c r="W6" s="10" t="str">
        <f>name!E6</f>
        <v>Associate professional occupations</v>
      </c>
      <c r="X6" s="11">
        <f>'Occ T1'!C10-'Occ T1'!B10</f>
        <v>10.785743908969266</v>
      </c>
      <c r="Y6" s="11">
        <f>'Occ T1'!D10-'Occ T1'!C10</f>
        <v>3.2791425814389754</v>
      </c>
      <c r="Z6" s="11">
        <f>'Occ T1'!E10-'Occ T1'!D10</f>
        <v>-0.18944883432951087</v>
      </c>
      <c r="AA6" s="11">
        <f>'Occ T1'!F10-'Occ T1'!E10</f>
        <v>8.5438466159765767</v>
      </c>
      <c r="AB6" s="11">
        <f>'Occ T1'!D10-'Occ T1'!B10</f>
        <v>14.064886490408242</v>
      </c>
      <c r="AC6" s="11">
        <f>'Occ T1'!F10-'Occ T1'!D10</f>
        <v>8.3543977816470658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0.50500657384009173</v>
      </c>
      <c r="Y7" s="11">
        <f>'Occ T1'!D11-'Occ T1'!C11</f>
        <v>2.5078623818896659</v>
      </c>
      <c r="Z7" s="11">
        <f>'Occ T1'!E11-'Occ T1'!D11</f>
        <v>-4.7493835746944768</v>
      </c>
      <c r="AA7" s="11">
        <f>'Occ T1'!F11-'Occ T1'!E11</f>
        <v>-5.6078373407053164</v>
      </c>
      <c r="AB7" s="11">
        <f>'Occ T1'!D11-'Occ T1'!B11</f>
        <v>3.0128689557297577</v>
      </c>
      <c r="AC7" s="11">
        <f>'Occ T1'!F11-'Occ T1'!D11</f>
        <v>-10.357220915399793</v>
      </c>
    </row>
    <row r="8" spans="1:29" x14ac:dyDescent="0.2">
      <c r="W8" s="10" t="str">
        <f>name!E8</f>
        <v>Skilled trades occupations</v>
      </c>
      <c r="X8" s="11">
        <f>'Occ T1'!C12-'Occ T1'!B12</f>
        <v>2.8478706020365223</v>
      </c>
      <c r="Y8" s="11">
        <f>'Occ T1'!D12-'Occ T1'!C12</f>
        <v>-7.5684853019658078</v>
      </c>
      <c r="Z8" s="11">
        <f>'Occ T1'!E12-'Occ T1'!D12</f>
        <v>2.5972908460026218</v>
      </c>
      <c r="AA8" s="11">
        <f>'Occ T1'!F12-'Occ T1'!E12</f>
        <v>0.32298242050980264</v>
      </c>
      <c r="AB8" s="11">
        <f>'Occ T1'!D12-'Occ T1'!B12</f>
        <v>-4.7206146999292855</v>
      </c>
      <c r="AC8" s="11">
        <f>'Occ T1'!F12-'Occ T1'!D12</f>
        <v>2.9202732665124245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1.9493721374633992</v>
      </c>
      <c r="Y9" s="11">
        <f>'Occ T1'!D13-'Occ T1'!C13</f>
        <v>-3.69409387323212</v>
      </c>
      <c r="Z9" s="11">
        <f>'Occ T1'!E13-'Occ T1'!D13</f>
        <v>6.3386447652324591</v>
      </c>
      <c r="AA9" s="11">
        <f>'Occ T1'!F13-'Occ T1'!E13</f>
        <v>8.0341494798965414</v>
      </c>
      <c r="AB9" s="11">
        <f>'Occ T1'!D13-'Occ T1'!B13</f>
        <v>-1.7447217357687208</v>
      </c>
      <c r="AC9" s="11">
        <f>'Occ T1'!F13-'Occ T1'!D13</f>
        <v>14.372794245129001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-1.1192076339174193</v>
      </c>
      <c r="Y10" s="11">
        <f>'Occ T1'!D14-'Occ T1'!C14</f>
        <v>0.33727137918716465</v>
      </c>
      <c r="Z10" s="11">
        <f>'Occ T1'!E14-'Occ T1'!D14</f>
        <v>0.81786291744953132</v>
      </c>
      <c r="AA10" s="11">
        <f>'Occ T1'!F14-'Occ T1'!E14</f>
        <v>-0.10666505864013232</v>
      </c>
      <c r="AB10" s="11">
        <f>'Occ T1'!D14-'Occ T1'!B14</f>
        <v>-0.78193625473025463</v>
      </c>
      <c r="AC10" s="11">
        <f>'Occ T1'!F14-'Occ T1'!D14</f>
        <v>0.71119785880939901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2.1463865224241232</v>
      </c>
      <c r="Y11" s="11">
        <f>'Occ T1'!D15-'Occ T1'!C15</f>
        <v>-4.2306276193530721</v>
      </c>
      <c r="Z11" s="11">
        <f>'Occ T1'!E15-'Occ T1'!D15</f>
        <v>4.5000075874815906</v>
      </c>
      <c r="AA11" s="11">
        <f>'Occ T1'!F15-'Occ T1'!E15</f>
        <v>0.59449299597827121</v>
      </c>
      <c r="AB11" s="11">
        <f>'Occ T1'!D15-'Occ T1'!B15</f>
        <v>-2.0842410969289489</v>
      </c>
      <c r="AC11" s="11">
        <f>'Occ T1'!F15-'Occ T1'!D15</f>
        <v>5.0945005834598618</v>
      </c>
    </row>
    <row r="12" spans="1:29" x14ac:dyDescent="0.2">
      <c r="W12" s="10" t="str">
        <f>name!E12</f>
        <v>Elementary occupations</v>
      </c>
      <c r="X12" s="11">
        <f>'Occ T1'!C16-'Occ T1'!B16</f>
        <v>0.17306687429370982</v>
      </c>
      <c r="Y12" s="11">
        <f>'Occ T1'!D16-'Occ T1'!C16</f>
        <v>-5.0312683067643178</v>
      </c>
      <c r="Z12" s="11">
        <f>'Occ T1'!E16-'Occ T1'!D16</f>
        <v>2.0665665081064901</v>
      </c>
      <c r="AA12" s="11">
        <f>'Occ T1'!F16-'Occ T1'!E16</f>
        <v>-1.6034395344050125</v>
      </c>
      <c r="AB12" s="11">
        <f>'Occ T1'!D16-'Occ T1'!B16</f>
        <v>-4.858201432470608</v>
      </c>
      <c r="AC12" s="11">
        <f>'Occ T1'!F16-'Occ T1'!D16</f>
        <v>0.4631269737014776</v>
      </c>
    </row>
    <row r="14" spans="1:29" x14ac:dyDescent="0.2">
      <c r="W14" s="10" t="str">
        <f>name!E3</f>
        <v>All occupations</v>
      </c>
      <c r="X14" s="11">
        <f>'Occ T1'!C18-'Occ T1'!B18</f>
        <v>54.546999999999798</v>
      </c>
      <c r="Y14" s="11">
        <f>'Occ T1'!D18-'Occ T1'!C18</f>
        <v>-7.6899999999995998</v>
      </c>
      <c r="Z14" s="11">
        <f>'Occ T1'!E18-'Occ T1'!D18</f>
        <v>29.586000000000126</v>
      </c>
      <c r="AA14" s="11">
        <f>'Occ T1'!F18-'Occ T1'!E18</f>
        <v>43.346999999999639</v>
      </c>
      <c r="AB14" s="11">
        <f>'Occ T1'!D18-'Occ T1'!B18</f>
        <v>46.857000000000198</v>
      </c>
      <c r="AC14" s="11">
        <f>'Occ T1'!F18-'Occ T1'!D18</f>
        <v>72.932999999999765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 and North Somerset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12.818794864757692</v>
      </c>
      <c r="O3" s="11">
        <f>'Occ T1'!AB64</f>
        <v>6.4020648241295781</v>
      </c>
      <c r="P3" s="11">
        <f>'Occ T1'!Q64</f>
        <v>6.4167300406282806</v>
      </c>
    </row>
    <row r="4" spans="1:16" x14ac:dyDescent="0.2">
      <c r="M4" s="10" t="str">
        <f>name!E5</f>
        <v>Professional occupations</v>
      </c>
      <c r="N4" s="11">
        <f>'Occ T1'!F65</f>
        <v>38.555135341382652</v>
      </c>
      <c r="O4" s="11">
        <f>'Occ T1'!AB65</f>
        <v>21.886005407542513</v>
      </c>
      <c r="P4" s="11">
        <f>'Occ T1'!Q65</f>
        <v>16.669129933840196</v>
      </c>
    </row>
    <row r="5" spans="1:16" x14ac:dyDescent="0.2">
      <c r="M5" s="10" t="str">
        <f>name!E6</f>
        <v>Associate professional occupations</v>
      </c>
      <c r="N5" s="11">
        <f>'Occ T1'!F66</f>
        <v>8.3543977816470658</v>
      </c>
      <c r="O5" s="11">
        <f>'Occ T1'!AB66</f>
        <v>9.1006166749471475</v>
      </c>
      <c r="P5" s="11">
        <f>'Occ T1'!Q66</f>
        <v>-0.74621889330011015</v>
      </c>
    </row>
    <row r="6" spans="1:16" x14ac:dyDescent="0.2">
      <c r="M6" s="10" t="str">
        <f>name!E7</f>
        <v>Administrative and secretarial occupations</v>
      </c>
      <c r="N6" s="11">
        <f>'Occ T1'!F67</f>
        <v>-10.357220915399793</v>
      </c>
      <c r="O6" s="11">
        <f>'Occ T1'!AB67</f>
        <v>-10.506585071632315</v>
      </c>
      <c r="P6" s="11">
        <f>'Occ T1'!Q67</f>
        <v>0.14936415623257204</v>
      </c>
    </row>
    <row r="7" spans="1:16" x14ac:dyDescent="0.2">
      <c r="M7" s="10" t="str">
        <f>name!E8</f>
        <v>Skilled trades occupations</v>
      </c>
      <c r="N7" s="11">
        <f>'Occ T1'!F68</f>
        <v>2.9202732665124245</v>
      </c>
      <c r="O7" s="11">
        <f>'Occ T1'!AB68</f>
        <v>2.2892927448128093</v>
      </c>
      <c r="P7" s="11">
        <f>'Occ T1'!Q68</f>
        <v>0.63098052169963381</v>
      </c>
    </row>
    <row r="8" spans="1:16" x14ac:dyDescent="0.2">
      <c r="M8" s="10" t="str">
        <f>name!E9</f>
        <v>Caring, leisure and other service occupations</v>
      </c>
      <c r="N8" s="11">
        <f>'Occ T1'!F69</f>
        <v>14.372794245129001</v>
      </c>
      <c r="O8" s="11">
        <f>'Occ T1'!AB69</f>
        <v>10.800241032169502</v>
      </c>
      <c r="P8" s="11">
        <f>'Occ T1'!Q69</f>
        <v>3.5725532129594875</v>
      </c>
    </row>
    <row r="9" spans="1:16" x14ac:dyDescent="0.2">
      <c r="M9" s="10" t="str">
        <f>name!E10</f>
        <v>Sales and customer service occupations</v>
      </c>
      <c r="N9" s="11">
        <f>'Occ T1'!F70</f>
        <v>0.71119785880939901</v>
      </c>
      <c r="O9" s="11">
        <f>'Occ T1'!AB70</f>
        <v>-0.92932513714919196</v>
      </c>
      <c r="P9" s="11">
        <f>'Occ T1'!Q70</f>
        <v>1.640522995958662</v>
      </c>
    </row>
    <row r="10" spans="1:16" x14ac:dyDescent="0.2">
      <c r="M10" s="10" t="str">
        <f>name!E11</f>
        <v>Process, plant and machine operatives</v>
      </c>
      <c r="N10" s="11">
        <f>'Occ T1'!F71</f>
        <v>5.0945005834598618</v>
      </c>
      <c r="O10" s="11">
        <f>'Occ T1'!AB71</f>
        <v>2.3242491106603271</v>
      </c>
      <c r="P10" s="11">
        <f>'Occ T1'!Q71</f>
        <v>2.7702514727994938</v>
      </c>
    </row>
    <row r="11" spans="1:16" x14ac:dyDescent="0.2">
      <c r="M11" s="10" t="str">
        <f>name!E12</f>
        <v>Elementary occupations</v>
      </c>
      <c r="N11" s="11">
        <f>'Occ T1'!F72</f>
        <v>0.4631269737014776</v>
      </c>
      <c r="O11" s="11">
        <f>'Occ T1'!AB72</f>
        <v>0.33499288923970028</v>
      </c>
      <c r="P11" s="11">
        <f>'Occ T1'!Q72</f>
        <v>0.12813408446180574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72.932999999999765</v>
      </c>
      <c r="O13" s="11">
        <f>'Occ T1'!AB74</f>
        <v>41.701552474720017</v>
      </c>
      <c r="P13" s="11">
        <f>'Occ T1'!Q74</f>
        <v>31.231447525280146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 and North Somerset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2.767510993452639</v>
      </c>
      <c r="O3" s="11">
        <f>'Occ T5'!H44</f>
        <v>3.0879757360386648</v>
      </c>
      <c r="P3" s="11">
        <f>'Occ T5'!G44</f>
        <v>6.9633081352665798</v>
      </c>
    </row>
    <row r="4" spans="1:16" x14ac:dyDescent="0.2">
      <c r="M4" s="10" t="str">
        <f>name!E5</f>
        <v>Professional occupations</v>
      </c>
      <c r="N4" s="11">
        <f>'Occ T5'!I45</f>
        <v>0.69038521975487654</v>
      </c>
      <c r="O4" s="11">
        <f>'Occ T5'!H45</f>
        <v>11.384765169354452</v>
      </c>
      <c r="P4" s="11">
        <f>'Occ T5'!G45</f>
        <v>26.479984952273284</v>
      </c>
    </row>
    <row r="5" spans="1:16" x14ac:dyDescent="0.2">
      <c r="M5" s="10" t="str">
        <f>name!E6</f>
        <v>Associate professional occupations</v>
      </c>
      <c r="N5" s="11">
        <f>'Occ T5'!I46</f>
        <v>2.1889783528589462</v>
      </c>
      <c r="O5" s="11">
        <f>'Occ T5'!H46</f>
        <v>3.1813412657304028</v>
      </c>
      <c r="P5" s="11">
        <f>'Occ T5'!G46</f>
        <v>2.9840781630577524</v>
      </c>
    </row>
    <row r="6" spans="1:16" x14ac:dyDescent="0.2">
      <c r="M6" s="10" t="str">
        <f>name!E7</f>
        <v>Administrative and secretarial occupations</v>
      </c>
      <c r="N6" s="11">
        <f>'Occ T5'!I47</f>
        <v>0.87918260988502439</v>
      </c>
      <c r="O6" s="11">
        <f>'Occ T5'!H47</f>
        <v>-4.6211421139048738</v>
      </c>
      <c r="P6" s="11">
        <f>'Occ T5'!G47</f>
        <v>-6.6152614113799686</v>
      </c>
    </row>
    <row r="7" spans="1:16" x14ac:dyDescent="0.2">
      <c r="M7" s="10" t="str">
        <f>name!E8</f>
        <v>Skilled trades occupations</v>
      </c>
      <c r="N7" s="11">
        <f>'Occ T5'!I48</f>
        <v>4.167926814054951</v>
      </c>
      <c r="O7" s="11">
        <f>'Occ T5'!H48</f>
        <v>1.2675443034191192</v>
      </c>
      <c r="P7" s="11">
        <f>'Occ T5'!G48</f>
        <v>-2.51519785096162</v>
      </c>
    </row>
    <row r="8" spans="1:16" x14ac:dyDescent="0.2">
      <c r="M8" s="10" t="str">
        <f>name!E9</f>
        <v>Caring, leisure and other service occupations</v>
      </c>
      <c r="N8" s="11">
        <f>'Occ T5'!I49</f>
        <v>2.6987221464505264</v>
      </c>
      <c r="O8" s="11">
        <f>'Occ T5'!H49</f>
        <v>4.5669034661018877</v>
      </c>
      <c r="P8" s="11">
        <f>'Occ T5'!G49</f>
        <v>7.1071686325766414</v>
      </c>
    </row>
    <row r="9" spans="1:16" x14ac:dyDescent="0.2">
      <c r="M9" s="10" t="str">
        <f>name!E10</f>
        <v>Sales and customer service occupations</v>
      </c>
      <c r="N9" s="11">
        <f>'Occ T5'!I50</f>
        <v>-0.44096811182327889</v>
      </c>
      <c r="O9" s="11">
        <f>'Occ T5'!H50</f>
        <v>1.1302590927775213</v>
      </c>
      <c r="P9" s="11">
        <f>'Occ T5'!G50</f>
        <v>2.1906877855212059E-2</v>
      </c>
    </row>
    <row r="10" spans="1:16" x14ac:dyDescent="0.2">
      <c r="M10" s="10" t="str">
        <f>name!E11</f>
        <v>Process, plant and machine operatives</v>
      </c>
      <c r="N10" s="11">
        <f>'Occ T5'!I51</f>
        <v>1.3280184596011528</v>
      </c>
      <c r="O10" s="11">
        <f>'Occ T5'!H51</f>
        <v>2.4927859924855733</v>
      </c>
      <c r="P10" s="11">
        <f>'Occ T5'!G51</f>
        <v>1.2736961313731001</v>
      </c>
    </row>
    <row r="11" spans="1:16" x14ac:dyDescent="0.2">
      <c r="M11" s="10" t="str">
        <f>name!E12</f>
        <v>Elementary occupations</v>
      </c>
      <c r="N11" s="11">
        <f>'Occ T5'!I52</f>
        <v>2.7789357442943423</v>
      </c>
      <c r="O11" s="11">
        <f>'Occ T5'!H52</f>
        <v>-2.8102136035131728</v>
      </c>
      <c r="P11" s="11">
        <f>'Occ T5'!G52</f>
        <v>0.49440483292021398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17.058692228529182</v>
      </c>
      <c r="O13" s="11">
        <f>'Occ T5'!H54</f>
        <v>19.680219308489569</v>
      </c>
      <c r="P13" s="11">
        <f>'Occ T5'!G54</f>
        <v>36.194088462981199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0.48723814003406929</v>
      </c>
      <c r="O18" s="11">
        <f>'Occ T5'!AN44</f>
        <v>1.6532617186182588</v>
      </c>
      <c r="P18" s="11">
        <f>'Occ T5'!AM44</f>
        <v>4.2615649654772199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1.2828005743666804</v>
      </c>
      <c r="O19" s="11">
        <f>'Occ T5'!AN45</f>
        <v>8.1000611049983924</v>
      </c>
      <c r="P19" s="11">
        <f>'Occ T5'!AM45</f>
        <v>12.503143728177456</v>
      </c>
    </row>
    <row r="20" spans="13:16" x14ac:dyDescent="0.2">
      <c r="M20" s="10" t="str">
        <f t="shared" si="0"/>
        <v>Associate professional occupations</v>
      </c>
      <c r="N20" s="11">
        <f>'Occ T5'!AO46</f>
        <v>1.4849946195007373</v>
      </c>
      <c r="O20" s="11">
        <f>'Occ T5'!AN46</f>
        <v>3.2698022595255374</v>
      </c>
      <c r="P20" s="11">
        <f>'Occ T5'!AM46</f>
        <v>4.345819795920896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0.55431314547708332</v>
      </c>
      <c r="O21" s="11">
        <f>'Occ T5'!AN47</f>
        <v>-4.1042629790990901</v>
      </c>
      <c r="P21" s="11">
        <f>'Occ T5'!AM47</f>
        <v>-6.956635238010346</v>
      </c>
    </row>
    <row r="22" spans="13:16" x14ac:dyDescent="0.2">
      <c r="M22" s="10" t="str">
        <f t="shared" si="0"/>
        <v>Skilled trades occupations</v>
      </c>
      <c r="N22" s="11">
        <f>'Occ T5'!AO48</f>
        <v>0.59439632450515933</v>
      </c>
      <c r="O22" s="11">
        <f>'Occ T5'!AN48</f>
        <v>0.4381508789480586</v>
      </c>
      <c r="P22" s="11">
        <f>'Occ T5'!AM48</f>
        <v>1.256745541359594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1.8373676313091858</v>
      </c>
      <c r="O23" s="11">
        <f>'Occ T5'!AN49</f>
        <v>3.6113216338544376</v>
      </c>
      <c r="P23" s="11">
        <f>'Occ T5'!AM49</f>
        <v>5.3515517670059332</v>
      </c>
    </row>
    <row r="24" spans="13:16" x14ac:dyDescent="0.2">
      <c r="M24" s="10" t="str">
        <f t="shared" si="0"/>
        <v>Sales and customer service occupations</v>
      </c>
      <c r="N24" s="11">
        <f>'Occ T5'!AO50</f>
        <v>-0.24632313105651971</v>
      </c>
      <c r="O24" s="11">
        <f>'Occ T5'!AN50</f>
        <v>0.17343647555858865</v>
      </c>
      <c r="P24" s="11">
        <f>'Occ T5'!AM50</f>
        <v>-0.85643848165128666</v>
      </c>
    </row>
    <row r="25" spans="13:16" x14ac:dyDescent="0.2">
      <c r="M25" s="10" t="str">
        <f t="shared" si="0"/>
        <v>Process, plant and machine operatives</v>
      </c>
      <c r="N25" s="11">
        <f>'Occ T5'!AO51</f>
        <v>0.40525751288194778</v>
      </c>
      <c r="O25" s="11">
        <f>'Occ T5'!AN51</f>
        <v>1.3369911744505709</v>
      </c>
      <c r="P25" s="11">
        <f>'Occ T5'!AM51</f>
        <v>0.58200042332780688</v>
      </c>
    </row>
    <row r="26" spans="13:16" x14ac:dyDescent="0.2">
      <c r="M26" s="10" t="str">
        <f t="shared" si="0"/>
        <v>Elementary occupations</v>
      </c>
      <c r="N26" s="11">
        <f>'Occ T5'!AO52</f>
        <v>1.6212473008325365</v>
      </c>
      <c r="O26" s="11">
        <f>'Occ T5'!AN52</f>
        <v>-3.1795355131341303</v>
      </c>
      <c r="P26" s="11">
        <f>'Occ T5'!AM52</f>
        <v>1.8932811015412678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8.0212921178508907</v>
      </c>
      <c r="O28" s="11">
        <f>'Occ T5'!AN54</f>
        <v>11.29922675372066</v>
      </c>
      <c r="P28" s="11">
        <f>'Occ T5'!AM54</f>
        <v>22.381033603148495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2.2802728534185537</v>
      </c>
      <c r="O33" s="11">
        <f>'Occ T5'!X44</f>
        <v>1.4347140174204034</v>
      </c>
      <c r="P33" s="11">
        <f>'Occ T5'!W44</f>
        <v>2.7017431697893883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-0.5924153546117914</v>
      </c>
      <c r="O34" s="11">
        <f>'Occ T5'!X45</f>
        <v>3.2847040643560739</v>
      </c>
      <c r="P34" s="11">
        <f>'Occ T5'!W45</f>
        <v>13.976841224095878</v>
      </c>
    </row>
    <row r="35" spans="1:16" x14ac:dyDescent="0.2">
      <c r="M35" s="10" t="str">
        <f t="shared" si="1"/>
        <v>Associate professional occupations</v>
      </c>
      <c r="N35" s="11">
        <f>'Occ T5'!Y46</f>
        <v>0.70398373335820352</v>
      </c>
      <c r="O35" s="11">
        <f>'Occ T5'!X46</f>
        <v>-8.8460993795132836E-2</v>
      </c>
      <c r="P35" s="11">
        <f>'Occ T5'!W46</f>
        <v>-1.3617416328631649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0.32486946440794107</v>
      </c>
      <c r="O36" s="11">
        <f>'Occ T5'!X47</f>
        <v>-0.51687913480577352</v>
      </c>
      <c r="P36" s="11">
        <f>'Occ T5'!W47</f>
        <v>0.34137382663039517</v>
      </c>
    </row>
    <row r="37" spans="1:16" x14ac:dyDescent="0.2">
      <c r="M37" s="10" t="str">
        <f t="shared" si="1"/>
        <v>Skilled trades occupations</v>
      </c>
      <c r="N37" s="11">
        <f>'Occ T5'!Y48</f>
        <v>3.5735304895497748</v>
      </c>
      <c r="O37" s="11">
        <f>'Occ T5'!X48</f>
        <v>0.82939342447105968</v>
      </c>
      <c r="P37" s="11">
        <f>'Occ T5'!W48</f>
        <v>-3.771943392321198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0.86135451514134331</v>
      </c>
      <c r="O38" s="11">
        <f>'Occ T5'!X49</f>
        <v>0.95558183224744253</v>
      </c>
      <c r="P38" s="11">
        <f>'Occ T5'!W49</f>
        <v>1.7556168655706976</v>
      </c>
    </row>
    <row r="39" spans="1:16" x14ac:dyDescent="0.2">
      <c r="M39" s="10" t="str">
        <f t="shared" si="1"/>
        <v>Sales and customer service occupations</v>
      </c>
      <c r="N39" s="11">
        <f>'Occ T5'!Y50</f>
        <v>-0.19464498076675962</v>
      </c>
      <c r="O39" s="11">
        <f>'Occ T5'!X50</f>
        <v>0.95682261721892381</v>
      </c>
      <c r="P39" s="11">
        <f>'Occ T5'!W50</f>
        <v>0.8783453595065005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 and North Somerset</v>
      </c>
      <c r="M40" s="10" t="str">
        <f t="shared" si="1"/>
        <v>Process, plant and machine operatives</v>
      </c>
      <c r="N40" s="11">
        <f>'Occ T5'!Y51</f>
        <v>0.9227609467192055</v>
      </c>
      <c r="O40" s="11">
        <f>'Occ T5'!X51</f>
        <v>1.1557948180350044</v>
      </c>
      <c r="P40" s="11">
        <f>'Occ T5'!W51</f>
        <v>0.69169570804528036</v>
      </c>
    </row>
    <row r="41" spans="1:16" x14ac:dyDescent="0.2">
      <c r="M41" s="10" t="str">
        <f t="shared" si="1"/>
        <v>Elementary occupations</v>
      </c>
      <c r="N41" s="11">
        <f>'Occ T5'!Y52</f>
        <v>1.1576884434618151</v>
      </c>
      <c r="O41" s="11">
        <f>'Occ T5'!X52</f>
        <v>0.36932190962093614</v>
      </c>
      <c r="P41" s="11">
        <f>'Occ T5'!W52</f>
        <v>-1.3988762686210485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9.0374001106782842</v>
      </c>
      <c r="O43" s="11">
        <f>'Occ T5'!X54</f>
        <v>8.3809925547689303</v>
      </c>
      <c r="P43" s="11">
        <f>'Occ T5'!W54</f>
        <v>13.813054859832647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 and North Somerset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 and North Somerset, West of England and North Somerset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8.9928309538442406</v>
      </c>
      <c r="C5" s="11">
        <f>HLOOKUP(C$3,'Qual F1'!$M$4:$BW$14,11,FALSE)</f>
        <v>12.165460813831665</v>
      </c>
      <c r="D5" s="11">
        <f>HLOOKUP(D$3,'Qual F1'!$M$4:$BW$14,11,FALSE)</f>
        <v>11.93632885433613</v>
      </c>
      <c r="E5" s="11">
        <f>HLOOKUP(E$3,'Qual F1'!$M$4:$BW$14,11,FALSE)</f>
        <v>15.662942337380088</v>
      </c>
      <c r="F5" s="11">
        <f>HLOOKUP(F$3,'Qual F1'!$M$4:$BW$14,11,FALSE)</f>
        <v>23.118104246297868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60.677363051198768</v>
      </c>
      <c r="C6" s="11">
        <f>HLOOKUP(C$3,'Qual F1'!$M$4:$BW$14,10,FALSE)</f>
        <v>82.754799081636946</v>
      </c>
      <c r="D6" s="11">
        <f>HLOOKUP(D$3,'Qual F1'!$M$4:$BW$14,10,FALSE)</f>
        <v>84.495120325286905</v>
      </c>
      <c r="E6" s="11">
        <f>HLOOKUP(E$3,'Qual F1'!$M$4:$BW$14,10,FALSE)</f>
        <v>109.68580323778512</v>
      </c>
      <c r="F6" s="11">
        <f>HLOOKUP(F$3,'Qual F1'!$M$4:$BW$14,10,FALSE)</f>
        <v>161.76968256365015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126.66778583166143</v>
      </c>
      <c r="C7" s="11">
        <f>HLOOKUP(C$3,'Qual F1'!$M$4:$BW$14,9,FALSE)</f>
        <v>135.99225855009223</v>
      </c>
      <c r="D7" s="11">
        <f>HLOOKUP(D$3,'Qual F1'!$M$4:$BW$14,9,FALSE)</f>
        <v>142.67323742396263</v>
      </c>
      <c r="E7" s="11">
        <f>HLOOKUP(E$3,'Qual F1'!$M$4:$BW$14,9,FALSE)</f>
        <v>158.50904516371602</v>
      </c>
      <c r="F7" s="11">
        <f>HLOOKUP(F$3,'Qual F1'!$M$4:$BW$14,9,FALSE)</f>
        <v>177.53735865380156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38.581609161201449</v>
      </c>
      <c r="C8" s="11">
        <f>HLOOKUP(C$3,'Qual F1'!$M$4:$BW$14,8,FALSE)</f>
        <v>35.999395314228778</v>
      </c>
      <c r="D8" s="11">
        <f>HLOOKUP(D$3,'Qual F1'!$M$4:$BW$14,8,FALSE)</f>
        <v>37.962676249169995</v>
      </c>
      <c r="E8" s="11">
        <f>HLOOKUP(E$3,'Qual F1'!$M$4:$BW$14,8,FALSE)</f>
        <v>39.778603598017227</v>
      </c>
      <c r="F8" s="11">
        <f>HLOOKUP(F$3,'Qual F1'!$M$4:$BW$14,8,FALSE)</f>
        <v>43.819176850473369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34.986858555132955</v>
      </c>
      <c r="C9" s="11">
        <f>HLOOKUP(C$3,'Qual F1'!$M$4:$BW$14,7,FALSE)</f>
        <v>36.124288151843068</v>
      </c>
      <c r="D9" s="11">
        <f>HLOOKUP(D$3,'Qual F1'!$M$4:$BW$14,7,FALSE)</f>
        <v>37.823249388740507</v>
      </c>
      <c r="E9" s="11">
        <f>HLOOKUP(E$3,'Qual F1'!$M$4:$BW$14,7,FALSE)</f>
        <v>41.298824908965848</v>
      </c>
      <c r="F9" s="11">
        <f>HLOOKUP(F$3,'Qual F1'!$M$4:$BW$14,7,FALSE)</f>
        <v>46.385728514677048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143.50954666053372</v>
      </c>
      <c r="C10" s="11">
        <f>HLOOKUP(C$3,'Qual F1'!$M$4:$BW$14,6,FALSE)</f>
        <v>156.12878233752346</v>
      </c>
      <c r="D10" s="11">
        <f>HLOOKUP(D$3,'Qual F1'!$M$4:$BW$14,6,FALSE)</f>
        <v>148.56796366400877</v>
      </c>
      <c r="E10" s="11">
        <f>HLOOKUP(E$3,'Qual F1'!$M$4:$BW$14,6,FALSE)</f>
        <v>153.08650389893199</v>
      </c>
      <c r="F10" s="11">
        <f>HLOOKUP(F$3,'Qual F1'!$M$4:$BW$14,6,FALSE)</f>
        <v>158.70588543239239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139.27445334793657</v>
      </c>
      <c r="C11" s="11">
        <f>HLOOKUP(C$3,'Qual F1'!$M$4:$BW$14,5,FALSE)</f>
        <v>134.93834877575384</v>
      </c>
      <c r="D11" s="11">
        <f>HLOOKUP(D$3,'Qual F1'!$M$4:$BW$14,5,FALSE)</f>
        <v>127.77264102493363</v>
      </c>
      <c r="E11" s="11">
        <f>HLOOKUP(E$3,'Qual F1'!$M$4:$BW$14,5,FALSE)</f>
        <v>116.67894281206537</v>
      </c>
      <c r="F11" s="11">
        <f>HLOOKUP(F$3,'Qual F1'!$M$4:$BW$14,5,FALSE)</f>
        <v>91.735554205409926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79.062042498794398</v>
      </c>
      <c r="C12" s="11">
        <f>HLOOKUP(C$3,'Qual F1'!$M$4:$BW$14,4,FALSE)</f>
        <v>93.546992862432788</v>
      </c>
      <c r="D12" s="11">
        <f>HLOOKUP(D$3,'Qual F1'!$M$4:$BW$14,4,FALSE)</f>
        <v>84.962603990685437</v>
      </c>
      <c r="E12" s="11">
        <f>HLOOKUP(E$3,'Qual F1'!$M$4:$BW$14,4,FALSE)</f>
        <v>76.825833358181754</v>
      </c>
      <c r="F12" s="11">
        <f>HLOOKUP(F$3,'Qual F1'!$M$4:$BW$14,4,FALSE)</f>
        <v>56.083901016923569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20.308509939696165</v>
      </c>
      <c r="C13" s="11">
        <f>HLOOKUP(C$3,'Qual F1'!$M$4:$BW$14,3,FALSE)</f>
        <v>18.957674112656939</v>
      </c>
      <c r="D13" s="11">
        <f>HLOOKUP(D$3,'Qual F1'!$M$4:$BW$14,3,FALSE)</f>
        <v>22.724179078875757</v>
      </c>
      <c r="E13" s="11">
        <f>HLOOKUP(E$3,'Qual F1'!$M$4:$BW$14,3,FALSE)</f>
        <v>16.977500684955508</v>
      </c>
      <c r="F13" s="11">
        <f>HLOOKUP(F$3,'Qual F1'!$M$4:$BW$14,3,FALSE)</f>
        <v>12.695608516374177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652.06099999999969</v>
      </c>
      <c r="C15" s="11">
        <f t="shared" ref="C15:F15" si="0">SUM(C5:C13)</f>
        <v>706.60799999999983</v>
      </c>
      <c r="D15" s="11">
        <f t="shared" si="0"/>
        <v>698.91799999999978</v>
      </c>
      <c r="E15" s="11">
        <f t="shared" si="0"/>
        <v>728.503999999999</v>
      </c>
      <c r="F15" s="11">
        <f t="shared" si="0"/>
        <v>771.851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1.3791395212785682</v>
      </c>
      <c r="C19" s="18">
        <f t="shared" si="1"/>
        <v>1.7216704047833689</v>
      </c>
      <c r="D19" s="18">
        <f t="shared" si="1"/>
        <v>1.7078296530259822</v>
      </c>
      <c r="E19" s="18">
        <f t="shared" si="1"/>
        <v>2.1500145966775897</v>
      </c>
      <c r="F19" s="18">
        <f t="shared" si="1"/>
        <v>2.9951511685931442</v>
      </c>
      <c r="G19" s="11"/>
    </row>
    <row r="20" spans="1:7" x14ac:dyDescent="0.2">
      <c r="A20" t="str">
        <f>$A6</f>
        <v>RQF7 Other higher degree</v>
      </c>
      <c r="B20" s="18">
        <f t="shared" si="1"/>
        <v>9.305473422148971</v>
      </c>
      <c r="C20" s="18">
        <f t="shared" si="1"/>
        <v>11.71155705591176</v>
      </c>
      <c r="D20" s="18">
        <f t="shared" si="1"/>
        <v>12.089418261553849</v>
      </c>
      <c r="E20" s="18">
        <f t="shared" si="1"/>
        <v>15.056307616400908</v>
      </c>
      <c r="F20" s="18">
        <f t="shared" si="1"/>
        <v>20.958667225105643</v>
      </c>
      <c r="G20" s="11"/>
    </row>
    <row r="21" spans="1:7" x14ac:dyDescent="0.2">
      <c r="A21" t="str">
        <f>$A7</f>
        <v>RQF6 First degree</v>
      </c>
      <c r="B21" s="18">
        <f t="shared" si="1"/>
        <v>19.425757073596102</v>
      </c>
      <c r="C21" s="18">
        <f t="shared" si="1"/>
        <v>19.245785293980859</v>
      </c>
      <c r="D21" s="18">
        <f t="shared" si="1"/>
        <v>20.41344441321624</v>
      </c>
      <c r="E21" s="18">
        <f t="shared" si="1"/>
        <v>21.758157149956109</v>
      </c>
      <c r="F21" s="18">
        <f t="shared" si="1"/>
        <v>23.001506593086173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5.9168711456752465</v>
      </c>
      <c r="C22" s="18">
        <f t="shared" si="3"/>
        <v>5.0946770082179631</v>
      </c>
      <c r="D22" s="18">
        <f t="shared" si="3"/>
        <v>5.4316352203219846</v>
      </c>
      <c r="E22" s="18">
        <f t="shared" si="3"/>
        <v>5.4603136836609378</v>
      </c>
      <c r="F22" s="18">
        <f t="shared" si="3"/>
        <v>5.6771548978330495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5.3655806059759703</v>
      </c>
      <c r="C23" s="18">
        <f t="shared" si="4"/>
        <v>5.1123519903317076</v>
      </c>
      <c r="D23" s="18">
        <f t="shared" si="4"/>
        <v>5.4116862620136441</v>
      </c>
      <c r="E23" s="18">
        <f t="shared" si="4"/>
        <v>5.6689908235185955</v>
      </c>
      <c r="F23" s="18">
        <f t="shared" si="4"/>
        <v>6.0096739545167459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22.008607578207222</v>
      </c>
      <c r="C24" s="18">
        <f t="shared" si="5"/>
        <v>22.09552995968394</v>
      </c>
      <c r="D24" s="18">
        <f t="shared" si="5"/>
        <v>21.256851828685029</v>
      </c>
      <c r="E24" s="18">
        <f t="shared" si="5"/>
        <v>21.013817892411328</v>
      </c>
      <c r="F24" s="18">
        <f t="shared" si="5"/>
        <v>20.56172569995924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21.359114154647592</v>
      </c>
      <c r="C25" s="18">
        <f t="shared" si="6"/>
        <v>19.096634736056465</v>
      </c>
      <c r="D25" s="18">
        <f t="shared" si="6"/>
        <v>18.281492396094201</v>
      </c>
      <c r="E25" s="18">
        <f t="shared" si="6"/>
        <v>16.016239143788578</v>
      </c>
      <c r="F25" s="18">
        <f t="shared" si="6"/>
        <v>11.885137702148462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12.124945748755781</v>
      </c>
      <c r="C26" s="18">
        <f>C12/C$15*100</f>
        <v>13.238881085755159</v>
      </c>
      <c r="D26" s="18">
        <f t="shared" si="7"/>
        <v>12.156305030158826</v>
      </c>
      <c r="E26" s="18">
        <f t="shared" si="7"/>
        <v>10.545698219664114</v>
      </c>
      <c r="F26" s="18">
        <f t="shared" si="7"/>
        <v>7.2661564235744418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3.1145107497145474</v>
      </c>
      <c r="C27" s="18">
        <f>C13/C$15*100</f>
        <v>2.6829124652787604</v>
      </c>
      <c r="D27" s="18">
        <f t="shared" si="8"/>
        <v>3.2513369349302441</v>
      </c>
      <c r="E27" s="18">
        <f t="shared" si="8"/>
        <v>2.3304608739218362</v>
      </c>
      <c r="F27" s="18">
        <f t="shared" si="8"/>
        <v>1.6448263351831089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7.8469912749985049</v>
      </c>
      <c r="C33" s="18">
        <f t="shared" si="9"/>
        <v>-1.8834630516833317</v>
      </c>
      <c r="D33" s="18">
        <f t="shared" si="9"/>
        <v>5.5845843841277443</v>
      </c>
      <c r="E33" s="18">
        <f t="shared" si="9"/>
        <v>3.9699623890844915</v>
      </c>
      <c r="F33" s="18">
        <f>IF(F$3-D$3 &lt;&gt; 0,(EXP(LN(F5/D5)/(F$3-D$3))-1)*100,0)</f>
        <v>4.50540744622836</v>
      </c>
    </row>
    <row r="34" spans="1:6" x14ac:dyDescent="0.2">
      <c r="A34" t="str">
        <f>$A20</f>
        <v>RQF7 Other higher degree</v>
      </c>
      <c r="B34" s="18">
        <f t="shared" si="9"/>
        <v>8.0666334912950166</v>
      </c>
      <c r="C34" s="18">
        <f t="shared" si="9"/>
        <v>2.1029852805674043</v>
      </c>
      <c r="D34" s="18">
        <f t="shared" si="9"/>
        <v>5.3570879358383117</v>
      </c>
      <c r="E34" s="18">
        <f t="shared" si="9"/>
        <v>3.9620109045753527</v>
      </c>
      <c r="F34" s="18">
        <f t="shared" ref="F34:F43" si="10">IF(F$3-D$3 &lt;&gt; 0,(EXP(LN(F6/D6)/(F$3-D$3))-1)*100,0)</f>
        <v>4.4249718754061806</v>
      </c>
    </row>
    <row r="35" spans="1:6" x14ac:dyDescent="0.2">
      <c r="A35" t="str">
        <f>$A21</f>
        <v>RQF6 First degree</v>
      </c>
      <c r="B35" s="18">
        <f t="shared" si="9"/>
        <v>1.791614307003675</v>
      </c>
      <c r="C35" s="18">
        <f t="shared" si="9"/>
        <v>4.9127641125318089</v>
      </c>
      <c r="D35" s="18">
        <f t="shared" si="9"/>
        <v>2.1274073279520689</v>
      </c>
      <c r="E35" s="18">
        <f t="shared" si="9"/>
        <v>1.1401446551134731</v>
      </c>
      <c r="F35" s="18">
        <f t="shared" si="10"/>
        <v>1.4681672042051286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-1.7169292303939043</v>
      </c>
      <c r="C36" s="18">
        <f t="shared" ref="C36:E36" si="12">IF(D$3-C$3 &lt;&gt; 0,(EXP(LN(D8/C8)/(D$3-C$3))-1)*100,0)</f>
        <v>5.4536497566258557</v>
      </c>
      <c r="D36" s="18">
        <f t="shared" si="12"/>
        <v>0.93889414767434065</v>
      </c>
      <c r="E36" s="18">
        <f t="shared" si="12"/>
        <v>0.97211846597708984</v>
      </c>
      <c r="F36" s="18">
        <f t="shared" si="10"/>
        <v>0.96104247828978639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0.80303012813849328</v>
      </c>
      <c r="C37" s="18">
        <f t="shared" si="13"/>
        <v>4.7030995593770886</v>
      </c>
      <c r="D37" s="18">
        <f t="shared" si="13"/>
        <v>1.7737487501012117</v>
      </c>
      <c r="E37" s="18">
        <f t="shared" si="13"/>
        <v>1.1683504114546883</v>
      </c>
      <c r="F37" s="18">
        <f t="shared" si="10"/>
        <v>1.369748663313386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2.1293446300093999</v>
      </c>
      <c r="C38" s="18">
        <f t="shared" si="14"/>
        <v>-4.8426808691619083</v>
      </c>
      <c r="D38" s="18">
        <f t="shared" si="14"/>
        <v>0.60101137469483756</v>
      </c>
      <c r="E38" s="18">
        <f t="shared" si="14"/>
        <v>0.36114622242879868</v>
      </c>
      <c r="F38" s="18">
        <f t="shared" si="10"/>
        <v>0.44103765956891028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-0.78759391044611604</v>
      </c>
      <c r="C39" s="18">
        <f t="shared" si="15"/>
        <v>-5.3103567783599264</v>
      </c>
      <c r="D39" s="18">
        <f t="shared" si="15"/>
        <v>-1.8001277584531294</v>
      </c>
      <c r="E39" s="18">
        <f t="shared" si="15"/>
        <v>-2.3764670868803628</v>
      </c>
      <c r="F39" s="18">
        <f t="shared" si="10"/>
        <v>-2.184730801209156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4.2954711600218465</v>
      </c>
      <c r="C40" s="18">
        <f t="shared" si="16"/>
        <v>-9.1765524567649965</v>
      </c>
      <c r="D40" s="18">
        <f t="shared" si="16"/>
        <v>-1.9932713751708908</v>
      </c>
      <c r="E40" s="18">
        <f t="shared" si="16"/>
        <v>-3.0979213039157183</v>
      </c>
      <c r="F40" s="18">
        <f t="shared" si="10"/>
        <v>-2.7310950470515127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-1.7060589219912492</v>
      </c>
      <c r="C41" s="18">
        <f t="shared" si="17"/>
        <v>19.867969793320484</v>
      </c>
      <c r="D41" s="18">
        <f t="shared" si="17"/>
        <v>-5.6640753293807355</v>
      </c>
      <c r="E41" s="18">
        <f t="shared" si="17"/>
        <v>-2.8645007813765333</v>
      </c>
      <c r="F41" s="18">
        <f t="shared" si="10"/>
        <v>-3.8068039402803788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2.0287535595143291</v>
      </c>
      <c r="C43" s="18">
        <f t="shared" ref="C43" si="18">IF(D$3-C$3 &lt;&gt; 0,(EXP(LN(D15/C15)/(D$3-C$3))-1)*100,0)</f>
        <v>-1.0882978964291468</v>
      </c>
      <c r="D43" s="18">
        <f>IF(E$3-D$3 &lt;&gt; 0,(EXP(LN(E15/D15)/(E$3-D$3))-1)*100,0)</f>
        <v>0.83264116271475341</v>
      </c>
      <c r="E43" s="18">
        <f>IF(F$3-E$3 &lt;&gt; 0,(EXP(LN(F15/E15)/(F$3-E$3))-1)*100,0)</f>
        <v>0.57965764943315179</v>
      </c>
      <c r="F43" s="18">
        <f t="shared" si="10"/>
        <v>0.66391488381216668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3.1726298599874241</v>
      </c>
      <c r="C47" s="27">
        <f>D5-C5</f>
        <v>-0.22913195949553433</v>
      </c>
      <c r="D47" s="27">
        <f>E5-D5</f>
        <v>3.7266134830439572</v>
      </c>
      <c r="E47" s="27">
        <f>F5-E5</f>
        <v>7.4551619089177805</v>
      </c>
      <c r="F47" s="27">
        <f>F5-D5</f>
        <v>11.181775391961738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22.077436030438179</v>
      </c>
      <c r="C48" s="27">
        <f t="shared" si="20"/>
        <v>1.7403212436499587</v>
      </c>
      <c r="D48" s="27">
        <f t="shared" si="20"/>
        <v>25.190682912498218</v>
      </c>
      <c r="E48" s="27">
        <f t="shared" si="20"/>
        <v>52.083879325865027</v>
      </c>
      <c r="F48" s="27">
        <f t="shared" ref="F48:F57" si="21">F6-D6</f>
        <v>77.274562238363245</v>
      </c>
    </row>
    <row r="49" spans="1:6" x14ac:dyDescent="0.2">
      <c r="A49" t="str">
        <f t="shared" si="19"/>
        <v>RQF6 First degree</v>
      </c>
      <c r="B49" s="27">
        <f t="shared" ref="B49:E49" si="22">C7-B7</f>
        <v>9.3244727184307976</v>
      </c>
      <c r="C49" s="27">
        <f t="shared" si="22"/>
        <v>6.6809788738704015</v>
      </c>
      <c r="D49" s="27">
        <f t="shared" si="22"/>
        <v>15.835807739753392</v>
      </c>
      <c r="E49" s="27">
        <f t="shared" si="22"/>
        <v>19.028313490085537</v>
      </c>
      <c r="F49" s="27">
        <f t="shared" si="21"/>
        <v>34.864121229838929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-2.582213846972671</v>
      </c>
      <c r="C50" s="27">
        <f t="shared" si="23"/>
        <v>1.963280934941217</v>
      </c>
      <c r="D50" s="27">
        <f t="shared" si="23"/>
        <v>1.8159273488472323</v>
      </c>
      <c r="E50" s="27">
        <f t="shared" si="23"/>
        <v>4.0405732524561415</v>
      </c>
      <c r="F50" s="27">
        <f t="shared" si="21"/>
        <v>5.8565006013033738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1.1374295967101133</v>
      </c>
      <c r="C51" s="27">
        <f t="shared" si="24"/>
        <v>1.6989612368974392</v>
      </c>
      <c r="D51" s="27">
        <f t="shared" si="24"/>
        <v>3.4755755202253411</v>
      </c>
      <c r="E51" s="27">
        <f t="shared" si="24"/>
        <v>5.0869036057111998</v>
      </c>
      <c r="F51" s="27">
        <f t="shared" si="21"/>
        <v>8.5624791259365409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12.619235676989746</v>
      </c>
      <c r="C52" s="27">
        <f t="shared" si="25"/>
        <v>-7.5608186735146887</v>
      </c>
      <c r="D52" s="27">
        <f t="shared" si="25"/>
        <v>4.518540234923222</v>
      </c>
      <c r="E52" s="27">
        <f t="shared" si="25"/>
        <v>5.6193815334603983</v>
      </c>
      <c r="F52" s="27">
        <f t="shared" si="21"/>
        <v>10.13792176838362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-4.3361045721827338</v>
      </c>
      <c r="C53" s="27">
        <f>D11-C11</f>
        <v>-7.1657077508202036</v>
      </c>
      <c r="D53" s="27">
        <f t="shared" si="26"/>
        <v>-11.093698212868262</v>
      </c>
      <c r="E53" s="27">
        <f t="shared" si="26"/>
        <v>-24.943388606655446</v>
      </c>
      <c r="F53" s="27">
        <f t="shared" si="21"/>
        <v>-36.037086819523708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14.48495036363839</v>
      </c>
      <c r="C54" s="27">
        <f t="shared" si="27"/>
        <v>-8.5843888717473504</v>
      </c>
      <c r="D54" s="27">
        <f t="shared" si="27"/>
        <v>-8.1367706325036835</v>
      </c>
      <c r="E54" s="27">
        <f t="shared" si="27"/>
        <v>-20.741932341258185</v>
      </c>
      <c r="F54" s="27">
        <f t="shared" si="21"/>
        <v>-28.878702973761868</v>
      </c>
    </row>
    <row r="55" spans="1:6" x14ac:dyDescent="0.2">
      <c r="A55" t="str">
        <f t="shared" si="19"/>
        <v>No Qualification</v>
      </c>
      <c r="B55" s="27">
        <f t="shared" ref="B55:E55" si="28">C13-B13</f>
        <v>-1.3508358270392264</v>
      </c>
      <c r="C55" s="27">
        <f t="shared" si="28"/>
        <v>3.7665049662188181</v>
      </c>
      <c r="D55" s="27">
        <f t="shared" si="28"/>
        <v>-5.7466783939202486</v>
      </c>
      <c r="E55" s="27">
        <f t="shared" si="28"/>
        <v>-4.2818921685813311</v>
      </c>
      <c r="F55" s="27">
        <f t="shared" si="21"/>
        <v>-10.02857056250158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54.547000000000139</v>
      </c>
      <c r="C57" s="29">
        <f t="shared" ref="C57" si="29">D15-C15</f>
        <v>-7.6900000000000546</v>
      </c>
      <c r="D57" s="29">
        <f>E15-D15</f>
        <v>29.585999999999217</v>
      </c>
      <c r="E57" s="29">
        <f>F15-E15</f>
        <v>43.347000000001003</v>
      </c>
      <c r="F57" s="29">
        <f t="shared" si="21"/>
        <v>72.93300000000022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 and North Somerset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26.624798331785438</v>
      </c>
      <c r="N6" s="11">
        <v>33.116621707741402</v>
      </c>
      <c r="O6" s="11">
        <v>24.700813215806608</v>
      </c>
      <c r="P6" s="11">
        <v>25.482184310661509</v>
      </c>
      <c r="Q6" s="11">
        <v>24.907199454491099</v>
      </c>
      <c r="R6" s="11">
        <v>20.308509939696165</v>
      </c>
      <c r="S6" s="11">
        <v>20.433225748478957</v>
      </c>
      <c r="T6" s="11">
        <v>19.123950405008788</v>
      </c>
      <c r="U6" s="11">
        <v>20.765660212488775</v>
      </c>
      <c r="V6" s="11">
        <v>18.957674112656939</v>
      </c>
      <c r="W6" s="11">
        <v>22.724179078875757</v>
      </c>
      <c r="X6" s="11">
        <v>21.394861379033721</v>
      </c>
      <c r="Y6" s="11">
        <v>18.64501740713153</v>
      </c>
      <c r="Z6" s="11">
        <v>18.027150660086146</v>
      </c>
      <c r="AA6" s="11">
        <v>17.350674287179633</v>
      </c>
      <c r="AB6" s="11">
        <v>16.977500684955508</v>
      </c>
      <c r="AC6" s="11">
        <v>16.585830552576127</v>
      </c>
      <c r="AD6" s="11">
        <v>16.145422557680327</v>
      </c>
      <c r="AE6" s="11">
        <v>15.712725517689377</v>
      </c>
      <c r="AF6" s="11">
        <v>15.264977248934377</v>
      </c>
      <c r="AG6" s="11">
        <v>14.801687860068906</v>
      </c>
      <c r="AH6" s="11">
        <v>14.309901885235719</v>
      </c>
      <c r="AI6" s="11">
        <v>13.765567769830733</v>
      </c>
      <c r="AJ6" s="11">
        <v>13.192934119759569</v>
      </c>
      <c r="AK6" s="11">
        <v>12.633077924285452</v>
      </c>
      <c r="AL6" s="11">
        <v>12.695608516374177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93.698532901030106</v>
      </c>
      <c r="N7" s="11">
        <v>88.918112881794528</v>
      </c>
      <c r="O7" s="11">
        <v>85.234215764865723</v>
      </c>
      <c r="P7" s="11">
        <v>81.473775107533925</v>
      </c>
      <c r="Q7" s="11">
        <v>89.782222937932133</v>
      </c>
      <c r="R7" s="11">
        <v>79.062042498794398</v>
      </c>
      <c r="S7" s="11">
        <v>90.276418407746604</v>
      </c>
      <c r="T7" s="11">
        <v>80.774149211155063</v>
      </c>
      <c r="U7" s="11">
        <v>85.274656619446489</v>
      </c>
      <c r="V7" s="11">
        <v>93.546992862432788</v>
      </c>
      <c r="W7" s="11">
        <v>84.962603990685437</v>
      </c>
      <c r="X7" s="11">
        <v>77.007735257474081</v>
      </c>
      <c r="Y7" s="11">
        <v>80.764772592785775</v>
      </c>
      <c r="Z7" s="11">
        <v>79.700625299768006</v>
      </c>
      <c r="AA7" s="11">
        <v>78.45074289473277</v>
      </c>
      <c r="AB7" s="11">
        <v>76.825833358181754</v>
      </c>
      <c r="AC7" s="11">
        <v>75.064496981268121</v>
      </c>
      <c r="AD7" s="11">
        <v>73.202107660336949</v>
      </c>
      <c r="AE7" s="11">
        <v>71.274515444953934</v>
      </c>
      <c r="AF7" s="11">
        <v>69.285120206601619</v>
      </c>
      <c r="AG7" s="11">
        <v>67.335983915521837</v>
      </c>
      <c r="AH7" s="11">
        <v>65.315206484514661</v>
      </c>
      <c r="AI7" s="11">
        <v>63.209390935523089</v>
      </c>
      <c r="AJ7" s="11">
        <v>61.011599514994728</v>
      </c>
      <c r="AK7" s="11">
        <v>58.657262514468293</v>
      </c>
      <c r="AL7" s="11">
        <v>56.083901016923569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130.20501645268729</v>
      </c>
      <c r="N8" s="11">
        <v>136.85165421592939</v>
      </c>
      <c r="O8" s="11">
        <v>136.058492228728</v>
      </c>
      <c r="P8" s="11">
        <v>133.51293106172091</v>
      </c>
      <c r="Q8" s="11">
        <v>133.30485219942776</v>
      </c>
      <c r="R8" s="11">
        <v>139.27445334793657</v>
      </c>
      <c r="S8" s="11">
        <v>130.47352711149409</v>
      </c>
      <c r="T8" s="11">
        <v>134.40084434571835</v>
      </c>
      <c r="U8" s="11">
        <v>134.22891580866923</v>
      </c>
      <c r="V8" s="11">
        <v>134.93834877575384</v>
      </c>
      <c r="W8" s="11">
        <v>127.77264102493363</v>
      </c>
      <c r="X8" s="11">
        <v>122.12629100885408</v>
      </c>
      <c r="Y8" s="11">
        <v>122.96240143088151</v>
      </c>
      <c r="Z8" s="11">
        <v>121.10941043942039</v>
      </c>
      <c r="AA8" s="11">
        <v>119.11465154038099</v>
      </c>
      <c r="AB8" s="11">
        <v>116.67894281206537</v>
      </c>
      <c r="AC8" s="11">
        <v>114.18396486836876</v>
      </c>
      <c r="AD8" s="11">
        <v>111.64507841688632</v>
      </c>
      <c r="AE8" s="11">
        <v>109.12891945490014</v>
      </c>
      <c r="AF8" s="11">
        <v>106.60612847332851</v>
      </c>
      <c r="AG8" s="11">
        <v>104.1170864355732</v>
      </c>
      <c r="AH8" s="11">
        <v>101.64728867910551</v>
      </c>
      <c r="AI8" s="11">
        <v>99.181639821072935</v>
      </c>
      <c r="AJ8" s="11">
        <v>96.718886200420954</v>
      </c>
      <c r="AK8" s="11">
        <v>94.264671634488906</v>
      </c>
      <c r="AL8" s="11">
        <v>91.735554205409926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133.4004543334834</v>
      </c>
      <c r="N9" s="11">
        <v>127.45658504484443</v>
      </c>
      <c r="O9" s="11">
        <v>127.30895182915916</v>
      </c>
      <c r="P9" s="11">
        <v>138.46174415821028</v>
      </c>
      <c r="Q9" s="11">
        <v>136.10137489085668</v>
      </c>
      <c r="R9" s="11">
        <v>143.50954666053372</v>
      </c>
      <c r="S9" s="11">
        <v>143.75226418219066</v>
      </c>
      <c r="T9" s="11">
        <v>148.73333695240268</v>
      </c>
      <c r="U9" s="11">
        <v>149.86559940686524</v>
      </c>
      <c r="V9" s="11">
        <v>156.12878233752346</v>
      </c>
      <c r="W9" s="11">
        <v>148.56796366400877</v>
      </c>
      <c r="X9" s="11">
        <v>140.75615510981984</v>
      </c>
      <c r="Y9" s="11">
        <v>149.88776102503408</v>
      </c>
      <c r="Z9" s="11">
        <v>151.23931119657868</v>
      </c>
      <c r="AA9" s="11">
        <v>152.44570673265335</v>
      </c>
      <c r="AB9" s="11">
        <v>153.08650389893199</v>
      </c>
      <c r="AC9" s="11">
        <v>153.65776957558504</v>
      </c>
      <c r="AD9" s="11">
        <v>154.18312196399296</v>
      </c>
      <c r="AE9" s="11">
        <v>154.72403793939918</v>
      </c>
      <c r="AF9" s="11">
        <v>155.26128158714667</v>
      </c>
      <c r="AG9" s="11">
        <v>155.84657793731898</v>
      </c>
      <c r="AH9" s="11">
        <v>156.41633981624793</v>
      </c>
      <c r="AI9" s="11">
        <v>157.00490326159462</v>
      </c>
      <c r="AJ9" s="11">
        <v>157.60339643057713</v>
      </c>
      <c r="AK9" s="11">
        <v>158.20925514856489</v>
      </c>
      <c r="AL9" s="11">
        <v>158.70588543239239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32.436898325644279</v>
      </c>
      <c r="N10" s="11">
        <v>32.67100608380423</v>
      </c>
      <c r="O10" s="11">
        <v>33.313039334937059</v>
      </c>
      <c r="P10" s="11">
        <v>33.043094970138931</v>
      </c>
      <c r="Q10" s="11">
        <v>35.52015928021644</v>
      </c>
      <c r="R10" s="11">
        <v>34.986858555132955</v>
      </c>
      <c r="S10" s="11">
        <v>37.472920644357899</v>
      </c>
      <c r="T10" s="11">
        <v>36.994490845636804</v>
      </c>
      <c r="U10" s="11">
        <v>36.041851137690458</v>
      </c>
      <c r="V10" s="11">
        <v>36.124288151843068</v>
      </c>
      <c r="W10" s="11">
        <v>37.823249388740507</v>
      </c>
      <c r="X10" s="11">
        <v>42.678388291830316</v>
      </c>
      <c r="Y10" s="11">
        <v>39.52758199065471</v>
      </c>
      <c r="Z10" s="11">
        <v>40.18625672687547</v>
      </c>
      <c r="AA10" s="11">
        <v>40.812099524012581</v>
      </c>
      <c r="AB10" s="11">
        <v>41.298824908965848</v>
      </c>
      <c r="AC10" s="11">
        <v>41.785624609639669</v>
      </c>
      <c r="AD10" s="11">
        <v>42.274804535838697</v>
      </c>
      <c r="AE10">
        <v>42.753509108483833</v>
      </c>
      <c r="AF10">
        <v>43.23135173936933</v>
      </c>
      <c r="AG10">
        <v>43.73463325340925</v>
      </c>
      <c r="AH10">
        <v>44.236404334734637</v>
      </c>
      <c r="AI10" s="11">
        <v>44.743625010828104</v>
      </c>
      <c r="AJ10" s="11">
        <v>45.30343045096955</v>
      </c>
      <c r="AK10" s="11">
        <v>45.88218699978195</v>
      </c>
      <c r="AL10" s="11">
        <v>46.385728514677048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38.76278292763503</v>
      </c>
      <c r="N11" s="11">
        <v>38.439858050628906</v>
      </c>
      <c r="O11" s="11">
        <v>38.32151600526543</v>
      </c>
      <c r="P11" s="11">
        <v>40.033582416075895</v>
      </c>
      <c r="Q11" s="11">
        <v>40.268720781033295</v>
      </c>
      <c r="R11" s="11">
        <v>38.581609161201449</v>
      </c>
      <c r="S11" s="11">
        <v>39.908439326539209</v>
      </c>
      <c r="T11" s="11">
        <v>39.529429921493055</v>
      </c>
      <c r="U11" s="11">
        <v>38.130665312048777</v>
      </c>
      <c r="V11" s="11">
        <v>35.999395314228778</v>
      </c>
      <c r="W11" s="11">
        <v>37.962676249169995</v>
      </c>
      <c r="X11" s="11">
        <v>41.639338527856388</v>
      </c>
      <c r="Y11" s="11">
        <v>38.658456067651294</v>
      </c>
      <c r="Z11" s="11">
        <v>39.061308619512282</v>
      </c>
      <c r="AA11" s="11">
        <v>39.483917975452641</v>
      </c>
      <c r="AB11" s="11">
        <v>39.778603598017227</v>
      </c>
      <c r="AC11" s="11">
        <v>40.073701017698866</v>
      </c>
      <c r="AD11" s="11">
        <v>40.399546683937189</v>
      </c>
      <c r="AE11">
        <v>40.7552210166427</v>
      </c>
      <c r="AF11">
        <v>41.151794977342227</v>
      </c>
      <c r="AG11">
        <v>41.56754094039119</v>
      </c>
      <c r="AH11">
        <v>42.000666705161272</v>
      </c>
      <c r="AI11" s="11">
        <v>42.483103625046908</v>
      </c>
      <c r="AJ11" s="11">
        <v>42.959513681827737</v>
      </c>
      <c r="AK11" s="11">
        <v>43.396113622272132</v>
      </c>
      <c r="AL11" s="11">
        <v>43.819176850473369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104.39206697661803</v>
      </c>
      <c r="N12" s="11">
        <v>110.09011848616169</v>
      </c>
      <c r="O12" s="11">
        <v>112.47273492894051</v>
      </c>
      <c r="P12" s="11">
        <v>118.10989426958261</v>
      </c>
      <c r="Q12" s="11">
        <v>125.78497867958893</v>
      </c>
      <c r="R12" s="11">
        <v>126.66778583166143</v>
      </c>
      <c r="S12" s="11">
        <v>135.19047418801102</v>
      </c>
      <c r="T12" s="11">
        <v>136.43411327245013</v>
      </c>
      <c r="U12" s="11">
        <v>135.94340026356642</v>
      </c>
      <c r="V12" s="11">
        <v>135.99225855009223</v>
      </c>
      <c r="W12" s="11">
        <v>142.67323742396263</v>
      </c>
      <c r="X12" s="11">
        <v>159.62545889433039</v>
      </c>
      <c r="Y12" s="11">
        <v>150.80097597971132</v>
      </c>
      <c r="Z12" s="11">
        <v>153.63761472866761</v>
      </c>
      <c r="AA12" s="11">
        <v>156.33362670878594</v>
      </c>
      <c r="AB12" s="11">
        <v>158.50904516371602</v>
      </c>
      <c r="AC12" s="11">
        <v>160.56696216906369</v>
      </c>
      <c r="AD12" s="11">
        <v>162.54066710245201</v>
      </c>
      <c r="AE12">
        <v>164.45450713515521</v>
      </c>
      <c r="AF12">
        <v>166.33392473506666</v>
      </c>
      <c r="AG12">
        <v>168.23923595807116</v>
      </c>
      <c r="AH12">
        <v>170.10638983475297</v>
      </c>
      <c r="AI12">
        <v>171.96526400172993</v>
      </c>
      <c r="AJ12">
        <v>173.81378881403691</v>
      </c>
      <c r="AK12">
        <v>175.71832742234145</v>
      </c>
      <c r="AL12">
        <v>177.53735865380156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49.851350922693328</v>
      </c>
      <c r="N13" s="11">
        <v>43.84612665120541</v>
      </c>
      <c r="O13" s="11">
        <v>46.187278201454419</v>
      </c>
      <c r="P13" s="11">
        <v>43.27138042728587</v>
      </c>
      <c r="Q13" s="11">
        <v>56.780990997853635</v>
      </c>
      <c r="R13" s="11">
        <v>60.677363051198768</v>
      </c>
      <c r="S13" s="11">
        <v>64.590179290906832</v>
      </c>
      <c r="T13" s="11">
        <v>75.93264378302959</v>
      </c>
      <c r="U13" s="11">
        <v>73.858382680849189</v>
      </c>
      <c r="V13" s="11">
        <v>82.754799081636946</v>
      </c>
      <c r="W13" s="11">
        <v>84.495120325286905</v>
      </c>
      <c r="X13" s="11">
        <v>85.585833728596938</v>
      </c>
      <c r="Y13" s="11">
        <v>94.208299119867007</v>
      </c>
      <c r="Z13" s="11">
        <v>99.469702841050164</v>
      </c>
      <c r="AA13" s="11">
        <v>104.72057392719094</v>
      </c>
      <c r="AB13" s="11">
        <v>109.68580323778512</v>
      </c>
      <c r="AC13" s="11">
        <v>114.65493311118225</v>
      </c>
      <c r="AD13" s="11">
        <v>119.64978289397477</v>
      </c>
      <c r="AE13">
        <v>124.68433513517459</v>
      </c>
      <c r="AF13">
        <v>129.77833613627701</v>
      </c>
      <c r="AG13">
        <v>134.96907201355401</v>
      </c>
      <c r="AH13">
        <v>140.20344237017662</v>
      </c>
      <c r="AI13">
        <v>145.51464963845589</v>
      </c>
      <c r="AJ13">
        <v>150.9054790735351</v>
      </c>
      <c r="AK13">
        <v>156.36366741420107</v>
      </c>
      <c r="AL13">
        <v>161.76968256365015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7.0100988284235823</v>
      </c>
      <c r="N14" s="11">
        <v>6.3849168778901788</v>
      </c>
      <c r="O14" s="11">
        <v>6.6079584908430427</v>
      </c>
      <c r="P14" s="11">
        <v>6.5204132787910751</v>
      </c>
      <c r="Q14" s="11">
        <v>8.2815007786002486</v>
      </c>
      <c r="R14" s="11">
        <v>8.9928309538442406</v>
      </c>
      <c r="S14" s="11">
        <v>9.3395511002759939</v>
      </c>
      <c r="T14" s="11">
        <v>11.165041263106074</v>
      </c>
      <c r="U14" s="11">
        <v>10.894868558375874</v>
      </c>
      <c r="V14" s="11">
        <v>12.165460813831665</v>
      </c>
      <c r="W14" s="11">
        <v>11.93632885433613</v>
      </c>
      <c r="X14" s="11">
        <v>12.175937802204258</v>
      </c>
      <c r="Y14" s="11">
        <v>13.478734386283163</v>
      </c>
      <c r="Z14" s="11">
        <v>14.215619488041202</v>
      </c>
      <c r="AA14" s="11">
        <v>14.960006409611438</v>
      </c>
      <c r="AB14" s="11">
        <v>15.662942337380088</v>
      </c>
      <c r="AC14" s="11">
        <v>16.362717114617119</v>
      </c>
      <c r="AD14" s="11">
        <v>17.065468184900588</v>
      </c>
      <c r="AE14">
        <v>17.787229247601065</v>
      </c>
      <c r="AF14">
        <v>18.518084895933786</v>
      </c>
      <c r="AG14">
        <v>19.265181686090951</v>
      </c>
      <c r="AH14">
        <v>20.02035989007129</v>
      </c>
      <c r="AI14">
        <v>20.783855935917256</v>
      </c>
      <c r="AJ14">
        <v>21.555971713877135</v>
      </c>
      <c r="AK14">
        <v>22.33843731959578</v>
      </c>
      <c r="AL14">
        <v>23.118104246297868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 and North Somerset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 and North Somerset</v>
      </c>
      <c r="W1" s="203" t="str">
        <f>CONCATENATE("Shift-share Figure 1: Levels of Employment, ",C4," - ",F40,", ",Info!B5)</f>
        <v>Shift-share Figure 1: Levels of Employment, 2015 - 2035, West of England and North Somerset</v>
      </c>
      <c r="AK1" s="203" t="str">
        <f>CONCATENATE("Shift-share Figure 1.1: Net Changes, ",C4,"-",F40,", ",Info!B5)</f>
        <v>Shift-share Figure 1.1: Net Changes, 2015-2035, West of England and North Somerset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42.938149344297912</v>
      </c>
      <c r="C8" s="141">
        <f t="shared" ref="C8:C33" si="0">B8/B$35*100</f>
        <v>6.5849896473332876</v>
      </c>
      <c r="E8" s="151">
        <v>54.180297161373659</v>
      </c>
      <c r="F8" s="141">
        <f t="shared" ref="F8:F33" si="1">E8/E$35*100</f>
        <v>7.7520248672052583</v>
      </c>
      <c r="H8" s="151">
        <f>E8-B8</f>
        <v>11.242147817075747</v>
      </c>
      <c r="I8" s="141">
        <f>IF(B8&lt;&gt;0,((E8/B8)-1)*100,0)</f>
        <v>26.182189937742816</v>
      </c>
      <c r="K8" s="207">
        <f t="shared" ref="K8:K33" si="2">(($E$35/$B$35)-1)*B8</f>
        <v>3.0855285990509675</v>
      </c>
      <c r="L8" s="141">
        <f>IF(B8&lt;&gt;0,K8/B8*100,0)</f>
        <v>7.1859841333863139</v>
      </c>
      <c r="N8" s="151">
        <f>H8-(K8+Q8)</f>
        <v>8.1497069549808856</v>
      </c>
      <c r="O8" s="141">
        <f>IF(B8&lt;&gt;0,N8/B8*100,0)</f>
        <v>18.98010761859523</v>
      </c>
      <c r="Q8" s="151">
        <v>6.9122630438929848E-3</v>
      </c>
      <c r="R8" s="141">
        <f>IF(B8&lt;&gt;0,Q8/B8*100,0)</f>
        <v>1.6098185761261548E-2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22.464797068351196</v>
      </c>
      <c r="C9" s="141">
        <f t="shared" si="0"/>
        <v>3.4451986958813969</v>
      </c>
      <c r="E9" s="151">
        <v>25.834216131349482</v>
      </c>
      <c r="F9" s="141">
        <f t="shared" si="1"/>
        <v>3.696315752541711</v>
      </c>
      <c r="H9" s="151">
        <f t="shared" ref="H9:H32" si="3">E9-B9</f>
        <v>3.3694190629982863</v>
      </c>
      <c r="I9" s="141">
        <f t="shared" ref="I9:I32" si="4">IF(B9&lt;&gt;0,((E9/B9)-1)*100,0)</f>
        <v>14.998662363815352</v>
      </c>
      <c r="K9" s="207">
        <f t="shared" si="2"/>
        <v>1.6143167529291507</v>
      </c>
      <c r="L9" s="141">
        <f t="shared" ref="L9:L32" si="5">IF(B9&lt;&gt;0,K9/B9*100,0)</f>
        <v>7.1859841333863139</v>
      </c>
      <c r="N9" s="151">
        <f t="shared" ref="N9:N31" si="6">H9-(K9+Q9)</f>
        <v>1.0042650540445437</v>
      </c>
      <c r="O9" s="141">
        <f>IF(B9&lt;&gt;0,N9/B9*100,0)</f>
        <v>4.4703945065204715</v>
      </c>
      <c r="Q9" s="151">
        <v>0.75083725602459195</v>
      </c>
      <c r="R9" s="141">
        <f>IF(B9&lt;&gt;0,Q9/B9*100,0)</f>
        <v>3.3422837239085714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36.672318620886401</v>
      </c>
      <c r="C10" s="141">
        <f t="shared" si="0"/>
        <v>5.624062567901837</v>
      </c>
      <c r="E10" s="151">
        <v>45.067500927904305</v>
      </c>
      <c r="F10" s="141">
        <f t="shared" si="1"/>
        <v>6.448181464478564</v>
      </c>
      <c r="H10" s="151">
        <f t="shared" si="3"/>
        <v>8.3951823070179046</v>
      </c>
      <c r="I10" s="141">
        <f t="shared" si="4"/>
        <v>22.892423012044016</v>
      </c>
      <c r="K10" s="207">
        <f t="shared" si="2"/>
        <v>2.6352669974417715</v>
      </c>
      <c r="L10" s="141">
        <f t="shared" si="5"/>
        <v>7.1859841333863139</v>
      </c>
      <c r="N10" s="151">
        <f t="shared" si="6"/>
        <v>5.3421142920255216</v>
      </c>
      <c r="O10" s="141">
        <f t="shared" ref="O10:O32" si="7">IF(B10&lt;&gt;0,N10/B10*100,0)</f>
        <v>14.56715717173925</v>
      </c>
      <c r="Q10" s="151">
        <v>0.41780101755061161</v>
      </c>
      <c r="R10" s="141">
        <f t="shared" ref="R10:R32" si="8">IF(B10&lt;&gt;0,Q10/B10*100,0)</f>
        <v>1.1392817069184622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28.238401733936694</v>
      </c>
      <c r="C11" s="141">
        <f t="shared" si="0"/>
        <v>4.3306380436702536</v>
      </c>
      <c r="E11" s="151">
        <v>31.993399422001332</v>
      </c>
      <c r="F11" s="141">
        <f t="shared" si="1"/>
        <v>4.5775612335068372</v>
      </c>
      <c r="H11" s="151">
        <f>E11-B11</f>
        <v>3.7549976880646376</v>
      </c>
      <c r="I11" s="141">
        <f>IF(B11&lt;&gt;0,((E11/B11)-1)*100,0)</f>
        <v>13.297486605100284</v>
      </c>
      <c r="K11" s="207">
        <f t="shared" si="2"/>
        <v>2.0292070681225765</v>
      </c>
      <c r="L11" s="141">
        <f t="shared" si="5"/>
        <v>7.1859841333863139</v>
      </c>
      <c r="N11" s="151">
        <f t="shared" si="6"/>
        <v>3.5501215014295937</v>
      </c>
      <c r="O11" s="141">
        <f t="shared" si="7"/>
        <v>12.571963296219717</v>
      </c>
      <c r="Q11" s="151">
        <v>-1.8243308814875325</v>
      </c>
      <c r="R11" s="141">
        <f>IF(B11&lt;&gt;0,Q11/B11*100,0)</f>
        <v>-6.4604608245057493</v>
      </c>
      <c r="T11" s="136"/>
    </row>
    <row r="12" spans="1:97" x14ac:dyDescent="0.2">
      <c r="A12" s="10" t="str">
        <f>name!$D8</f>
        <v>23 Teaching and other educational professionals</v>
      </c>
      <c r="B12" s="151">
        <v>32.143468280986859</v>
      </c>
      <c r="C12" s="141">
        <f t="shared" si="0"/>
        <v>4.9295186004050011</v>
      </c>
      <c r="E12" s="151">
        <v>36.952850069536403</v>
      </c>
      <c r="F12" s="141">
        <f t="shared" si="1"/>
        <v>5.2871510062033593</v>
      </c>
      <c r="H12" s="151">
        <f t="shared" si="3"/>
        <v>4.809381788549544</v>
      </c>
      <c r="I12" s="141">
        <f t="shared" si="4"/>
        <v>14.962236640139848</v>
      </c>
      <c r="K12" s="207">
        <f t="shared" si="2"/>
        <v>2.3098245305917784</v>
      </c>
      <c r="L12" s="141">
        <f t="shared" si="5"/>
        <v>7.1859841333863139</v>
      </c>
      <c r="N12" s="151">
        <f t="shared" si="6"/>
        <v>3.3550307303139557</v>
      </c>
      <c r="O12" s="141">
        <f t="shared" si="7"/>
        <v>10.437674929741435</v>
      </c>
      <c r="Q12" s="151">
        <v>-0.85547347235618998</v>
      </c>
      <c r="R12" s="141">
        <f t="shared" si="8"/>
        <v>-2.6614224229879078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38.678127669784701</v>
      </c>
      <c r="C13" s="141">
        <f t="shared" si="0"/>
        <v>5.9316732130559409</v>
      </c>
      <c r="E13" s="151">
        <v>51.075958779768619</v>
      </c>
      <c r="F13" s="141">
        <f t="shared" si="1"/>
        <v>7.3078614057398159</v>
      </c>
      <c r="H13" s="151">
        <f t="shared" si="3"/>
        <v>12.397831109983919</v>
      </c>
      <c r="I13" s="141">
        <f t="shared" si="4"/>
        <v>32.053855387806387</v>
      </c>
      <c r="K13" s="207">
        <f t="shared" si="2"/>
        <v>2.7794041174416302</v>
      </c>
      <c r="L13" s="141">
        <f t="shared" si="5"/>
        <v>7.1859841333863139</v>
      </c>
      <c r="N13" s="151">
        <f>H13-(K13+Q13)</f>
        <v>8.6996244422927571</v>
      </c>
      <c r="O13" s="141">
        <f>IF(B13&lt;&gt;0,N13/B13*100,0)</f>
        <v>22.492361875853913</v>
      </c>
      <c r="Q13" s="151">
        <v>0.91880255024953206</v>
      </c>
      <c r="R13" s="141">
        <f t="shared" si="8"/>
        <v>2.3755093785661692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10.907788798291339</v>
      </c>
      <c r="C14" s="141">
        <f t="shared" si="0"/>
        <v>1.6728172361621594</v>
      </c>
      <c r="E14" s="151">
        <v>14.668046101047215</v>
      </c>
      <c r="F14" s="141">
        <f t="shared" si="1"/>
        <v>2.0986791155825446</v>
      </c>
      <c r="H14" s="151">
        <f t="shared" si="3"/>
        <v>3.7602573027558766</v>
      </c>
      <c r="I14" s="141">
        <f t="shared" si="4"/>
        <v>34.473139994651405</v>
      </c>
      <c r="K14" s="207">
        <f t="shared" si="2"/>
        <v>0.78383197234850532</v>
      </c>
      <c r="L14" s="141">
        <f>IF(B14&lt;&gt;0,K14/B14*100,0)</f>
        <v>7.1859841333863139</v>
      </c>
      <c r="N14" s="151">
        <f t="shared" si="6"/>
        <v>2.6776885559237664</v>
      </c>
      <c r="O14" s="141">
        <f t="shared" si="7"/>
        <v>24.548408531188425</v>
      </c>
      <c r="Q14" s="151">
        <v>0.29873677448360481</v>
      </c>
      <c r="R14" s="141">
        <f t="shared" si="8"/>
        <v>2.7387473300766576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12.672322398251792</v>
      </c>
      <c r="C15" s="141">
        <f t="shared" si="0"/>
        <v>1.9434259062038353</v>
      </c>
      <c r="E15" s="151">
        <v>14.011311272266314</v>
      </c>
      <c r="F15" s="141">
        <f t="shared" si="1"/>
        <v>2.0047146120526738</v>
      </c>
      <c r="H15" s="151">
        <f t="shared" si="3"/>
        <v>1.3389888740145217</v>
      </c>
      <c r="I15" s="141">
        <f t="shared" si="4"/>
        <v>10.566246911452005</v>
      </c>
      <c r="K15" s="207">
        <f t="shared" si="2"/>
        <v>0.91063107686993383</v>
      </c>
      <c r="L15" s="141">
        <f t="shared" si="5"/>
        <v>7.1859841333863139</v>
      </c>
      <c r="N15" s="151">
        <f t="shared" si="6"/>
        <v>1.1773692842485524</v>
      </c>
      <c r="O15" s="141">
        <f t="shared" si="7"/>
        <v>9.2908722430465946</v>
      </c>
      <c r="Q15" s="151">
        <v>-0.74901148710396437</v>
      </c>
      <c r="R15" s="141">
        <f t="shared" si="8"/>
        <v>-5.9106094649808947</v>
      </c>
      <c r="T15" s="11"/>
    </row>
    <row r="16" spans="1:97" x14ac:dyDescent="0.2">
      <c r="A16" s="10" t="str">
        <f>name!$D12</f>
        <v>33 Protective service occupations</v>
      </c>
      <c r="B16" s="151">
        <v>6.2012482905548607</v>
      </c>
      <c r="C16" s="141">
        <f t="shared" si="0"/>
        <v>0.95102272495285889</v>
      </c>
      <c r="E16" s="151">
        <v>7.6028903181280167</v>
      </c>
      <c r="F16" s="141">
        <f t="shared" si="1"/>
        <v>1.0878086296429645</v>
      </c>
      <c r="H16" s="151">
        <f t="shared" si="3"/>
        <v>1.401642027573156</v>
      </c>
      <c r="I16" s="141">
        <f t="shared" si="4"/>
        <v>22.602578737381009</v>
      </c>
      <c r="K16" s="207">
        <f t="shared" si="2"/>
        <v>0.44562071823116234</v>
      </c>
      <c r="L16" s="141">
        <f t="shared" si="5"/>
        <v>7.1859841333863139</v>
      </c>
      <c r="N16" s="151">
        <f t="shared" si="6"/>
        <v>0.42866287962365512</v>
      </c>
      <c r="O16" s="141">
        <f t="shared" si="7"/>
        <v>6.9125256648174007</v>
      </c>
      <c r="Q16" s="151">
        <v>0.52735842971833857</v>
      </c>
      <c r="R16" s="141">
        <f t="shared" si="8"/>
        <v>8.504068939177289</v>
      </c>
      <c r="T16" s="11"/>
    </row>
    <row r="17" spans="1:20" x14ac:dyDescent="0.2">
      <c r="A17" s="10" t="str">
        <f>name!$D13</f>
        <v>34 Culture, media and sports occupations</v>
      </c>
      <c r="B17" s="151">
        <v>13.508690891635464</v>
      </c>
      <c r="C17" s="141">
        <f t="shared" si="0"/>
        <v>2.0716912822014293</v>
      </c>
      <c r="E17" s="151">
        <v>15.314048136312609</v>
      </c>
      <c r="F17" s="141">
        <f t="shared" si="1"/>
        <v>2.1911079892508996</v>
      </c>
      <c r="H17" s="151">
        <f t="shared" si="3"/>
        <v>1.8053572446771451</v>
      </c>
      <c r="I17" s="141">
        <f t="shared" si="4"/>
        <v>13.364413022397436</v>
      </c>
      <c r="K17" s="207">
        <f t="shared" si="2"/>
        <v>0.97073238410112661</v>
      </c>
      <c r="L17" s="141">
        <f t="shared" si="5"/>
        <v>7.1859841333863139</v>
      </c>
      <c r="N17" s="151">
        <f t="shared" si="6"/>
        <v>0.78116327252928008</v>
      </c>
      <c r="O17" s="141">
        <f t="shared" si="7"/>
        <v>5.7826719020787847</v>
      </c>
      <c r="Q17" s="151">
        <v>5.3461588046738444E-2</v>
      </c>
      <c r="R17" s="141">
        <f t="shared" si="8"/>
        <v>0.39575698693232869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39.468903284007595</v>
      </c>
      <c r="C18" s="141">
        <f t="shared" si="0"/>
        <v>6.0529464703467299</v>
      </c>
      <c r="E18" s="151">
        <v>45.227544325395129</v>
      </c>
      <c r="F18" s="141">
        <f t="shared" si="1"/>
        <v>6.471080201882784</v>
      </c>
      <c r="H18" s="151">
        <f t="shared" si="3"/>
        <v>5.7586410413875342</v>
      </c>
      <c r="I18" s="141">
        <f t="shared" si="4"/>
        <v>14.59032443833037</v>
      </c>
      <c r="K18" s="207">
        <f t="shared" si="2"/>
        <v>2.8362291276103755</v>
      </c>
      <c r="L18" s="141">
        <f t="shared" si="5"/>
        <v>7.1859841333863139</v>
      </c>
      <c r="N18" s="151">
        <f t="shared" si="6"/>
        <v>2.8521870323347258</v>
      </c>
      <c r="O18" s="141">
        <f t="shared" si="7"/>
        <v>7.226415722299544</v>
      </c>
      <c r="Q18" s="151">
        <v>7.0224881442432982E-2</v>
      </c>
      <c r="R18" s="141">
        <f t="shared" si="8"/>
        <v>0.17792458264450281</v>
      </c>
      <c r="T18" s="11"/>
    </row>
    <row r="19" spans="1:20" x14ac:dyDescent="0.2">
      <c r="A19" s="10" t="str">
        <f>name!$D15</f>
        <v>41 Administrative occupations</v>
      </c>
      <c r="B19" s="151">
        <v>58.918156417682454</v>
      </c>
      <c r="C19" s="141">
        <f t="shared" si="0"/>
        <v>9.0356816950687833</v>
      </c>
      <c r="E19" s="151">
        <v>62.826104123104926</v>
      </c>
      <c r="F19" s="141">
        <f t="shared" si="1"/>
        <v>8.9890522383319507</v>
      </c>
      <c r="H19" s="151">
        <f t="shared" si="3"/>
        <v>3.9079477054224725</v>
      </c>
      <c r="I19" s="141">
        <f t="shared" si="4"/>
        <v>6.6328411189892966</v>
      </c>
      <c r="K19" s="207">
        <f t="shared" si="2"/>
        <v>4.2338493718583914</v>
      </c>
      <c r="L19" s="141">
        <f t="shared" si="5"/>
        <v>7.1859841333863139</v>
      </c>
      <c r="N19" s="151">
        <f t="shared" si="6"/>
        <v>-0.81077350342198606</v>
      </c>
      <c r="O19" s="141">
        <f t="shared" si="7"/>
        <v>-1.3761012779732149</v>
      </c>
      <c r="Q19" s="151">
        <v>0.48487183698606695</v>
      </c>
      <c r="R19" s="141">
        <f t="shared" si="8"/>
        <v>0.82295826357619661</v>
      </c>
      <c r="T19" s="11"/>
    </row>
    <row r="20" spans="1:20" x14ac:dyDescent="0.2">
      <c r="A20" s="10" t="str">
        <f>name!$D16</f>
        <v>42 Secretarial and related occupations</v>
      </c>
      <c r="B20" s="151">
        <v>14.289760381319402</v>
      </c>
      <c r="C20" s="141">
        <f t="shared" si="0"/>
        <v>2.1914760093487269</v>
      </c>
      <c r="E20" s="151">
        <v>13.394681631626684</v>
      </c>
      <c r="F20" s="141">
        <f t="shared" si="1"/>
        <v>1.9164882907045859</v>
      </c>
      <c r="H20" s="151">
        <f t="shared" si="3"/>
        <v>-0.89507874969271839</v>
      </c>
      <c r="I20" s="141">
        <f t="shared" si="4"/>
        <v>-6.2637771789569641</v>
      </c>
      <c r="K20" s="207">
        <f t="shared" si="2"/>
        <v>1.0268599137005359</v>
      </c>
      <c r="L20" s="141">
        <f t="shared" si="5"/>
        <v>7.1859841333863139</v>
      </c>
      <c r="N20" s="151">
        <f t="shared" si="6"/>
        <v>-2.0365384989945521</v>
      </c>
      <c r="O20" s="141">
        <f t="shared" si="7"/>
        <v>-14.25173302175774</v>
      </c>
      <c r="Q20" s="151">
        <v>0.11459983560129781</v>
      </c>
      <c r="R20" s="141">
        <f t="shared" si="8"/>
        <v>0.80197170941446239</v>
      </c>
      <c r="T20" s="11"/>
    </row>
    <row r="21" spans="1:20" x14ac:dyDescent="0.2">
      <c r="A21" s="10" t="str">
        <f>name!$D17</f>
        <v>51 Skilled agricultural and related trades</v>
      </c>
      <c r="B21" s="151">
        <v>6.5022055073567637</v>
      </c>
      <c r="C21" s="141">
        <f t="shared" si="0"/>
        <v>0.9971774891239874</v>
      </c>
      <c r="E21" s="151">
        <v>7.3834152424356194</v>
      </c>
      <c r="F21" s="141">
        <f t="shared" si="1"/>
        <v>1.0564065086942414</v>
      </c>
      <c r="H21" s="151">
        <f t="shared" si="3"/>
        <v>0.88120973507885569</v>
      </c>
      <c r="I21" s="141">
        <f t="shared" si="4"/>
        <v>13.552474373223555</v>
      </c>
      <c r="K21" s="207">
        <f t="shared" si="2"/>
        <v>0.46724745607882812</v>
      </c>
      <c r="L21" s="141">
        <f t="shared" si="5"/>
        <v>7.1859841333863139</v>
      </c>
      <c r="N21" s="151">
        <f t="shared" si="6"/>
        <v>-0.58877242331553736</v>
      </c>
      <c r="O21" s="141">
        <f t="shared" si="7"/>
        <v>-9.0549648523010386</v>
      </c>
      <c r="Q21" s="151">
        <v>1.0027347023155648</v>
      </c>
      <c r="R21" s="141">
        <f t="shared" si="8"/>
        <v>15.421455092138272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25.165222536923586</v>
      </c>
      <c r="C22" s="141">
        <f t="shared" si="0"/>
        <v>3.8593356353046087</v>
      </c>
      <c r="E22" s="151">
        <v>22.653589404493289</v>
      </c>
      <c r="F22" s="141">
        <f t="shared" si="1"/>
        <v>3.2412370842492653</v>
      </c>
      <c r="H22" s="151">
        <f t="shared" si="3"/>
        <v>-2.5116331324302976</v>
      </c>
      <c r="I22" s="141">
        <f t="shared" si="4"/>
        <v>-9.9805719132628923</v>
      </c>
      <c r="K22" s="207">
        <f t="shared" si="2"/>
        <v>1.8083688986346858</v>
      </c>
      <c r="L22" s="141">
        <f t="shared" si="5"/>
        <v>7.1859841333863139</v>
      </c>
      <c r="N22" s="151">
        <f t="shared" si="6"/>
        <v>-4.5259662281257906</v>
      </c>
      <c r="O22" s="141">
        <f t="shared" si="7"/>
        <v>-17.985003794363756</v>
      </c>
      <c r="Q22" s="151">
        <v>0.20596419706080663</v>
      </c>
      <c r="R22" s="141">
        <f t="shared" si="8"/>
        <v>0.81844774771455475</v>
      </c>
      <c r="T22" s="11"/>
    </row>
    <row r="23" spans="1:20" x14ac:dyDescent="0.2">
      <c r="A23" s="10" t="str">
        <f>name!$D19</f>
        <v>53 Skilled construction and building trades</v>
      </c>
      <c r="B23" s="151">
        <v>22.82906567007748</v>
      </c>
      <c r="C23" s="141">
        <f t="shared" si="0"/>
        <v>3.5010628867663423</v>
      </c>
      <c r="E23" s="151">
        <v>20.310217181801722</v>
      </c>
      <c r="F23" s="141">
        <f t="shared" si="1"/>
        <v>2.905951367943266</v>
      </c>
      <c r="H23" s="151">
        <f t="shared" si="3"/>
        <v>-2.5188484882757578</v>
      </c>
      <c r="I23" s="141">
        <f t="shared" si="4"/>
        <v>-11.033515452089937</v>
      </c>
      <c r="K23" s="207">
        <f t="shared" si="2"/>
        <v>1.6404930368521098</v>
      </c>
      <c r="L23" s="141">
        <f t="shared" si="5"/>
        <v>7.1859841333863139</v>
      </c>
      <c r="N23" s="151">
        <f t="shared" si="6"/>
        <v>-6.7056312030781067</v>
      </c>
      <c r="O23" s="141">
        <f t="shared" si="7"/>
        <v>-29.373217896811752</v>
      </c>
      <c r="Q23" s="151">
        <v>2.5462896779502389</v>
      </c>
      <c r="R23" s="141">
        <f t="shared" si="8"/>
        <v>11.153718311335503</v>
      </c>
      <c r="T23" s="11"/>
    </row>
    <row r="24" spans="1:20" x14ac:dyDescent="0.2">
      <c r="A24" s="10" t="str">
        <f>name!$D20</f>
        <v>54 Textiles, printing and other skilled trades</v>
      </c>
      <c r="B24" s="151">
        <v>11.977940144091628</v>
      </c>
      <c r="C24" s="141">
        <f t="shared" si="0"/>
        <v>1.8369355235310234</v>
      </c>
      <c r="E24" s="151">
        <v>11.406597329789552</v>
      </c>
      <c r="F24" s="141">
        <f t="shared" si="1"/>
        <v>1.6320365664912833</v>
      </c>
      <c r="H24" s="151">
        <f t="shared" si="3"/>
        <v>-0.57134281430207601</v>
      </c>
      <c r="I24" s="141">
        <f t="shared" si="4"/>
        <v>-4.7699588362353218</v>
      </c>
      <c r="K24" s="207">
        <f t="shared" si="2"/>
        <v>0.86073287826093414</v>
      </c>
      <c r="L24" s="141">
        <f t="shared" si="5"/>
        <v>7.1859841333863139</v>
      </c>
      <c r="N24" s="151">
        <f t="shared" si="6"/>
        <v>-1.9623646526202252</v>
      </c>
      <c r="O24" s="141">
        <f t="shared" si="7"/>
        <v>-16.383156277402197</v>
      </c>
      <c r="Q24" s="151">
        <v>0.53028896005721504</v>
      </c>
      <c r="R24" s="141">
        <f t="shared" si="8"/>
        <v>4.4272133077805638</v>
      </c>
      <c r="T24" s="11"/>
    </row>
    <row r="25" spans="1:20" x14ac:dyDescent="0.2">
      <c r="A25" s="10" t="str">
        <f>name!$D21</f>
        <v>61 Caring personal service occupations</v>
      </c>
      <c r="B25" s="151">
        <v>52.413457013328141</v>
      </c>
      <c r="C25" s="141">
        <f t="shared" si="0"/>
        <v>8.0381217421879452</v>
      </c>
      <c r="E25" s="151">
        <v>50.578591133898236</v>
      </c>
      <c r="F25" s="141">
        <f t="shared" si="1"/>
        <v>7.2366988879808813</v>
      </c>
      <c r="H25" s="151">
        <f t="shared" si="3"/>
        <v>-1.8348658794299055</v>
      </c>
      <c r="I25" s="141">
        <f t="shared" si="4"/>
        <v>-3.5007534018664743</v>
      </c>
      <c r="K25" s="207">
        <f t="shared" si="2"/>
        <v>3.7664227047370162</v>
      </c>
      <c r="L25" s="141">
        <f t="shared" si="5"/>
        <v>7.1859841333863139</v>
      </c>
      <c r="N25" s="151">
        <f t="shared" si="6"/>
        <v>-2.4168739536848025</v>
      </c>
      <c r="O25" s="141">
        <f t="shared" si="7"/>
        <v>-4.6111706638053258</v>
      </c>
      <c r="Q25" s="151">
        <v>-3.1844146304821193</v>
      </c>
      <c r="R25" s="141">
        <f t="shared" si="8"/>
        <v>-6.0755668714474593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13.548928185269016</v>
      </c>
      <c r="C26" s="141">
        <f t="shared" si="0"/>
        <v>2.0778620689274492</v>
      </c>
      <c r="E26" s="151">
        <v>13.546887350536661</v>
      </c>
      <c r="F26" s="141">
        <f t="shared" si="1"/>
        <v>1.938265626373431</v>
      </c>
      <c r="H26" s="151">
        <f t="shared" si="3"/>
        <v>-2.0408347323552789E-3</v>
      </c>
      <c r="I26" s="141">
        <f t="shared" si="4"/>
        <v>-1.506270241047325E-2</v>
      </c>
      <c r="K26" s="207">
        <f t="shared" si="2"/>
        <v>0.97362382963733773</v>
      </c>
      <c r="L26" s="141">
        <f t="shared" si="5"/>
        <v>7.1859841333863139</v>
      </c>
      <c r="N26" s="151">
        <f t="shared" si="6"/>
        <v>-0.73684014136839671</v>
      </c>
      <c r="O26" s="141">
        <f t="shared" si="7"/>
        <v>-5.4383648012063519</v>
      </c>
      <c r="Q26" s="151">
        <v>-0.23882452300129636</v>
      </c>
      <c r="R26" s="141">
        <f t="shared" si="8"/>
        <v>-1.7626820345904317</v>
      </c>
      <c r="T26" s="11"/>
    </row>
    <row r="27" spans="1:20" x14ac:dyDescent="0.2">
      <c r="A27" s="10" t="str">
        <f>name!$D23</f>
        <v>63 Community and civil enforcement occupations</v>
      </c>
      <c r="B27" s="151">
        <v>0.63230944269270872</v>
      </c>
      <c r="C27" s="141">
        <f t="shared" si="0"/>
        <v>9.6970903441964587E-2</v>
      </c>
      <c r="E27" s="151">
        <v>0.72449442108626372</v>
      </c>
      <c r="F27" s="141">
        <f t="shared" si="1"/>
        <v>0.10365943087547659</v>
      </c>
      <c r="H27" s="151">
        <f t="shared" si="3"/>
        <v>9.2184978393554995E-2</v>
      </c>
      <c r="I27" s="141">
        <f t="shared" si="4"/>
        <v>14.579092477408295</v>
      </c>
      <c r="K27" s="207">
        <f t="shared" si="2"/>
        <v>4.5437656225801475E-2</v>
      </c>
      <c r="L27" s="141">
        <f t="shared" si="5"/>
        <v>7.1859841333863139</v>
      </c>
      <c r="N27" s="151">
        <f t="shared" si="6"/>
        <v>1.924242497189671E-2</v>
      </c>
      <c r="O27" s="141">
        <f t="shared" si="7"/>
        <v>3.0431974714709726</v>
      </c>
      <c r="Q27" s="151">
        <v>2.7504897195856817E-2</v>
      </c>
      <c r="R27" s="141">
        <f t="shared" si="8"/>
        <v>4.3499108725510069</v>
      </c>
      <c r="T27" s="172"/>
    </row>
    <row r="28" spans="1:20" x14ac:dyDescent="0.2">
      <c r="A28" s="10" t="str">
        <f>name!$D24</f>
        <v>71 Sales occupations</v>
      </c>
      <c r="B28" s="151">
        <v>46.091838121478574</v>
      </c>
      <c r="C28" s="141">
        <f t="shared" si="0"/>
        <v>7.0686389956581621</v>
      </c>
      <c r="E28" s="151">
        <v>43.808563393281005</v>
      </c>
      <c r="F28" s="141">
        <f t="shared" si="1"/>
        <v>6.2680548209204785</v>
      </c>
      <c r="H28" s="151">
        <f t="shared" si="3"/>
        <v>-2.2832747281975685</v>
      </c>
      <c r="I28" s="141">
        <f t="shared" si="4"/>
        <v>-4.9537506449185749</v>
      </c>
      <c r="K28" s="207">
        <f t="shared" si="2"/>
        <v>3.3121521741955546</v>
      </c>
      <c r="L28" s="141">
        <f t="shared" si="5"/>
        <v>7.1859841333863139</v>
      </c>
      <c r="N28" s="151">
        <f>H28-(K28+Q28)</f>
        <v>-4.1147014493827188</v>
      </c>
      <c r="O28" s="141">
        <f t="shared" si="7"/>
        <v>-8.9271802060445236</v>
      </c>
      <c r="Q28" s="151">
        <v>-1.4807254530104046</v>
      </c>
      <c r="R28" s="141">
        <f t="shared" si="8"/>
        <v>-3.2125545722603621</v>
      </c>
      <c r="T28" s="11"/>
    </row>
    <row r="29" spans="1:20" x14ac:dyDescent="0.2">
      <c r="A29" s="10" t="str">
        <f>name!$D25</f>
        <v>72 Customer service occupations</v>
      </c>
      <c r="B29" s="151">
        <v>10.234478084594558</v>
      </c>
      <c r="C29" s="141">
        <f t="shared" si="0"/>
        <v>1.5695583825124579</v>
      </c>
      <c r="E29" s="151">
        <v>11.73581655806187</v>
      </c>
      <c r="F29" s="141">
        <f t="shared" si="1"/>
        <v>1.6791406943392311</v>
      </c>
      <c r="H29" s="151">
        <f t="shared" si="3"/>
        <v>1.5013384734673121</v>
      </c>
      <c r="I29" s="141">
        <f t="shared" si="4"/>
        <v>14.66941900757206</v>
      </c>
      <c r="K29" s="207">
        <f t="shared" si="2"/>
        <v>0.73544797129386452</v>
      </c>
      <c r="L29" s="141">
        <f t="shared" si="5"/>
        <v>7.1859841333863139</v>
      </c>
      <c r="N29" s="151">
        <f t="shared" si="6"/>
        <v>0.85848394524468452</v>
      </c>
      <c r="O29" s="141">
        <f t="shared" si="7"/>
        <v>8.3881555869167084</v>
      </c>
      <c r="Q29" s="151">
        <v>-9.2593443071236958E-2</v>
      </c>
      <c r="R29" s="141">
        <f t="shared" si="8"/>
        <v>-0.90472071273095189</v>
      </c>
      <c r="T29" s="11"/>
    </row>
    <row r="30" spans="1:20" x14ac:dyDescent="0.2">
      <c r="A30" s="10" t="str">
        <f>name!$D26</f>
        <v>81 Process, plant and machine operatives</v>
      </c>
      <c r="B30" s="151">
        <v>14.372579669233323</v>
      </c>
      <c r="C30" s="141">
        <f t="shared" si="0"/>
        <v>2.204177165822419</v>
      </c>
      <c r="E30" s="151">
        <v>12.588639401905297</v>
      </c>
      <c r="F30" s="141">
        <f t="shared" si="1"/>
        <v>1.8011611379167933</v>
      </c>
      <c r="H30" s="151">
        <f t="shared" si="3"/>
        <v>-1.7839402673280258</v>
      </c>
      <c r="I30" s="141">
        <f t="shared" si="4"/>
        <v>-12.412109088160561</v>
      </c>
      <c r="K30" s="207">
        <f t="shared" si="2"/>
        <v>1.0328112945894137</v>
      </c>
      <c r="L30" s="141">
        <f t="shared" si="5"/>
        <v>7.1859841333863139</v>
      </c>
      <c r="N30" s="151">
        <f t="shared" si="6"/>
        <v>-3.1561640587177688</v>
      </c>
      <c r="O30" s="141">
        <f t="shared" si="7"/>
        <v>-21.959621246518569</v>
      </c>
      <c r="Q30" s="151">
        <v>0.3394124968003292</v>
      </c>
      <c r="R30" s="141">
        <f t="shared" si="8"/>
        <v>2.3615280249716957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20.377212675867636</v>
      </c>
      <c r="C31" s="141">
        <f t="shared" si="0"/>
        <v>3.1250469934358343</v>
      </c>
      <c r="E31" s="151">
        <v>20.076911846266714</v>
      </c>
      <c r="F31" s="141">
        <f t="shared" si="1"/>
        <v>2.8725704369134442</v>
      </c>
      <c r="H31" s="151">
        <f t="shared" si="3"/>
        <v>-0.3003008296009213</v>
      </c>
      <c r="I31" s="141">
        <f t="shared" si="4"/>
        <v>-1.4737090610854819</v>
      </c>
      <c r="K31" s="207">
        <f t="shared" si="2"/>
        <v>1.4643032697142331</v>
      </c>
      <c r="L31" s="141">
        <f t="shared" si="5"/>
        <v>7.1859841333863139</v>
      </c>
      <c r="N31" s="151">
        <f t="shared" si="6"/>
        <v>-1.4205868995908133</v>
      </c>
      <c r="O31" s="141">
        <f t="shared" si="7"/>
        <v>-6.971448559660903</v>
      </c>
      <c r="Q31" s="151">
        <v>-0.34401719972434114</v>
      </c>
      <c r="R31" s="141">
        <f t="shared" si="8"/>
        <v>-1.6882446348108957</v>
      </c>
      <c r="T31" s="11"/>
    </row>
    <row r="32" spans="1:20" x14ac:dyDescent="0.2">
      <c r="A32" s="10" t="str">
        <f>name!$D28</f>
        <v>91 Elementary trades and related occupations</v>
      </c>
      <c r="B32" s="151">
        <v>10.453262576239467</v>
      </c>
      <c r="C32" s="141">
        <f t="shared" si="0"/>
        <v>1.6031111469999688</v>
      </c>
      <c r="E32" s="151">
        <v>8.5924174293383544</v>
      </c>
      <c r="F32" s="141">
        <f t="shared" si="1"/>
        <v>1.2293884875390748</v>
      </c>
      <c r="H32" s="151">
        <f t="shared" si="3"/>
        <v>-1.8608451469011129</v>
      </c>
      <c r="I32" s="141">
        <f t="shared" si="4"/>
        <v>-17.801572794419819</v>
      </c>
      <c r="K32" s="207">
        <f t="shared" si="2"/>
        <v>0.75116979014977758</v>
      </c>
      <c r="L32" s="141">
        <f t="shared" si="5"/>
        <v>7.1859841333863139</v>
      </c>
      <c r="N32" s="151">
        <f>H32-(K32+Q32)</f>
        <v>-2.9209941958884258</v>
      </c>
      <c r="O32" s="141">
        <f t="shared" si="7"/>
        <v>-27.943373416524715</v>
      </c>
      <c r="Q32" s="151">
        <v>0.30897925883753524</v>
      </c>
      <c r="R32" s="141">
        <f t="shared" si="8"/>
        <v>2.9558164887185843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60.360367192860409</v>
      </c>
      <c r="C33" s="141">
        <f t="shared" si="0"/>
        <v>9.2568589737555858</v>
      </c>
      <c r="E33" s="151">
        <v>57.363010907290921</v>
      </c>
      <c r="F33" s="141">
        <f t="shared" si="1"/>
        <v>8.2074021426391788</v>
      </c>
      <c r="H33" s="151">
        <f t="shared" ref="H33" si="9">E33-B33</f>
        <v>-2.997356285569488</v>
      </c>
      <c r="I33" s="141">
        <f>IF(B33&lt;&gt;0,((E33/B33)-1)*100,0)</f>
        <v>-4.9657688065291028</v>
      </c>
      <c r="K33" s="207">
        <f t="shared" si="2"/>
        <v>4.3374864093326666</v>
      </c>
      <c r="L33" s="141">
        <f t="shared" ref="L33" si="10">IF(B33&lt;&gt;0,K33/B33*100,0)</f>
        <v>7.1859841333863139</v>
      </c>
      <c r="N33" s="151">
        <f>H33-(K33+Q33)</f>
        <v>-7.4994531617779865</v>
      </c>
      <c r="O33" s="141">
        <f t="shared" ref="O33" si="11">IF(B33&lt;&gt;0,N33/B33*100,0)</f>
        <v>-12.42446577207874</v>
      </c>
      <c r="Q33" s="151">
        <v>0.16461046687583183</v>
      </c>
      <c r="R33" s="141">
        <f t="shared" ref="R33" si="12">IF(B33&lt;&gt;0,Q33/B33*100,0)</f>
        <v>0.27271283216332459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652.06100000000004</v>
      </c>
      <c r="C35" s="147">
        <f>B35/B$35*100</f>
        <v>100</v>
      </c>
      <c r="D35" s="145"/>
      <c r="E35" s="152">
        <f>SUM(E8:E33)</f>
        <v>698.91800000000023</v>
      </c>
      <c r="F35" s="147">
        <f t="shared" ref="F35" si="13">E35/E$35*100</f>
        <v>100</v>
      </c>
      <c r="G35" s="145"/>
      <c r="H35" s="152">
        <f>E35-B35</f>
        <v>46.857000000000198</v>
      </c>
      <c r="I35" s="147">
        <f>IF(B35&lt;&gt;0,((E35/B35)-1)*100,0)</f>
        <v>7.1859841333863139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 and North Somerset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54.180297161373659</v>
      </c>
      <c r="C44" s="141">
        <f t="shared" ref="C44:C68" si="15">B44/B$71*100</f>
        <v>7.7520248672052583</v>
      </c>
      <c r="E44" s="151">
        <v>56.127050128569742</v>
      </c>
      <c r="F44" s="141">
        <f t="shared" ref="F44:F68" si="16">E44/E$71*100</f>
        <v>7.2717467657060455</v>
      </c>
      <c r="H44" s="151">
        <f>E44-B44</f>
        <v>1.9467529671960833</v>
      </c>
      <c r="I44" s="141">
        <f>IF(B44&gt;0,((E44/B44)-1)*100,0)</f>
        <v>3.5931013102378673</v>
      </c>
      <c r="K44" s="151">
        <f>(($E$71/$B$71)-1)*B44</f>
        <v>5.6537842963987668</v>
      </c>
      <c r="L44" s="141">
        <f>IF(B44&gt;0,K44/B44*100,0)</f>
        <v>10.435129729095461</v>
      </c>
      <c r="N44" s="151">
        <f>H44-(K44+Q44)</f>
        <v>-2.2112676174649675</v>
      </c>
      <c r="O44" s="141">
        <f>IF(B44&gt;0,N44/B44*100,0)</f>
        <v>-4.0813131956046735</v>
      </c>
      <c r="Q44" s="151">
        <v>-1.4957637117377165</v>
      </c>
      <c r="R44" s="141">
        <f>IF(B44&gt;0,Q44/B44*100,0)</f>
        <v>-2.7607152232529275</v>
      </c>
      <c r="T44" s="151"/>
    </row>
    <row r="45" spans="1:20" x14ac:dyDescent="0.2">
      <c r="A45" s="135" t="str">
        <f t="shared" si="14"/>
        <v>12 Other managers and proprietors</v>
      </c>
      <c r="B45" s="151">
        <v>25.834216131349482</v>
      </c>
      <c r="C45" s="141">
        <f t="shared" si="15"/>
        <v>3.696315752541711</v>
      </c>
      <c r="E45" s="151">
        <v>36.706258028911087</v>
      </c>
      <c r="F45" s="141">
        <f t="shared" si="16"/>
        <v>4.7556144941071663</v>
      </c>
      <c r="H45" s="151">
        <f t="shared" ref="H45:H71" si="17">E45-B45</f>
        <v>10.872041897561605</v>
      </c>
      <c r="I45" s="141">
        <f t="shared" ref="I45:I71" si="18">IF(B45&gt;0,((E45/B45)-1)*100,0)</f>
        <v>42.083885349122419</v>
      </c>
      <c r="K45" s="151">
        <f t="shared" ref="K45:K68" si="19">(($E$71/$B$71)-1)*B45</f>
        <v>2.6958339678012249</v>
      </c>
      <c r="L45" s="141">
        <f t="shared" ref="L45:L68" si="20">IF(B45&gt;0,K45/B45*100,0)</f>
        <v>10.435129729095461</v>
      </c>
      <c r="N45" s="151">
        <f t="shared" ref="N45:N68" si="21">H45-(K45+Q45)</f>
        <v>8.0096294114298416</v>
      </c>
      <c r="O45" s="141">
        <f t="shared" ref="O45:O68" si="22">IF(B45&gt;0,N45/B45*100,0)</f>
        <v>31.003957583641416</v>
      </c>
      <c r="Q45" s="151">
        <v>0.16657851833053869</v>
      </c>
      <c r="R45" s="141">
        <f>IF(B45&gt;0,Q45/B45*100,0)</f>
        <v>0.64479803638554323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45.067500927904305</v>
      </c>
      <c r="C46" s="141">
        <f t="shared" si="15"/>
        <v>6.448181464478564</v>
      </c>
      <c r="E46" s="151">
        <v>53.740746494622861</v>
      </c>
      <c r="F46" s="141">
        <f t="shared" si="16"/>
        <v>6.9625804066617629</v>
      </c>
      <c r="H46" s="151">
        <f t="shared" si="17"/>
        <v>8.6732455667185562</v>
      </c>
      <c r="I46" s="141">
        <f t="shared" si="18"/>
        <v>19.245011123632928</v>
      </c>
      <c r="K46" s="151">
        <f t="shared" si="19"/>
        <v>4.7028521874881148</v>
      </c>
      <c r="L46" s="141">
        <f t="shared" si="20"/>
        <v>10.435129729095461</v>
      </c>
      <c r="N46" s="151">
        <f t="shared" si="21"/>
        <v>4.8598634996600243</v>
      </c>
      <c r="O46" s="141">
        <f t="shared" si="22"/>
        <v>10.78352116181121</v>
      </c>
      <c r="Q46" s="151">
        <v>-0.88947012042958262</v>
      </c>
      <c r="R46" s="141">
        <f t="shared" ref="R46:R68" si="23">IF(B46&gt;0,Q46/B46*100,0)</f>
        <v>-1.9736397672737434</v>
      </c>
      <c r="T46" s="151"/>
    </row>
    <row r="47" spans="1:20" x14ac:dyDescent="0.2">
      <c r="A47" s="135" t="str">
        <f t="shared" si="14"/>
        <v>22 Health professionals</v>
      </c>
      <c r="B47" s="151">
        <v>31.993399422001332</v>
      </c>
      <c r="C47" s="141">
        <f t="shared" si="15"/>
        <v>4.5775612335068372</v>
      </c>
      <c r="E47" s="151">
        <v>41.655296523313282</v>
      </c>
      <c r="F47" s="141">
        <f t="shared" si="16"/>
        <v>5.3968054097634521</v>
      </c>
      <c r="H47" s="151">
        <f t="shared" si="17"/>
        <v>9.6618971013119506</v>
      </c>
      <c r="I47" s="141">
        <f t="shared" si="18"/>
        <v>30.199657666473612</v>
      </c>
      <c r="K47" s="151">
        <f t="shared" si="19"/>
        <v>3.3385527344335162</v>
      </c>
      <c r="L47" s="141">
        <f t="shared" si="20"/>
        <v>10.435129729095461</v>
      </c>
      <c r="N47" s="151">
        <f t="shared" si="21"/>
        <v>3.6825786480417957</v>
      </c>
      <c r="O47" s="141">
        <f t="shared" si="22"/>
        <v>11.510432509742454</v>
      </c>
      <c r="Q47" s="151">
        <v>2.6407657188366391</v>
      </c>
      <c r="R47" s="141">
        <f t="shared" si="23"/>
        <v>8.2540954276357024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36.952850069536403</v>
      </c>
      <c r="C48" s="141">
        <f t="shared" si="15"/>
        <v>5.2871510062033593</v>
      </c>
      <c r="E48" s="151">
        <v>43.301720134497579</v>
      </c>
      <c r="F48" s="141">
        <f t="shared" si="16"/>
        <v>5.6101138865529228</v>
      </c>
      <c r="H48" s="151">
        <f t="shared" si="17"/>
        <v>6.3488700649611758</v>
      </c>
      <c r="I48" s="141">
        <f t="shared" si="18"/>
        <v>17.181002420690493</v>
      </c>
      <c r="K48" s="151">
        <f t="shared" si="19"/>
        <v>3.8560778433542655</v>
      </c>
      <c r="L48" s="141">
        <f t="shared" si="20"/>
        <v>10.435129729095461</v>
      </c>
      <c r="N48" s="151">
        <f t="shared" si="21"/>
        <v>3.1435311944762394</v>
      </c>
      <c r="O48" s="141">
        <f t="shared" si="22"/>
        <v>8.5068707516764395</v>
      </c>
      <c r="Q48" s="151">
        <v>-0.65073897286932925</v>
      </c>
      <c r="R48" s="141">
        <f t="shared" si="23"/>
        <v>-1.7609980600814132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51.075958779768619</v>
      </c>
      <c r="C49" s="141">
        <f t="shared" si="15"/>
        <v>7.3078614057398159</v>
      </c>
      <c r="E49" s="151">
        <v>64.947081388159603</v>
      </c>
      <c r="F49" s="141">
        <f t="shared" si="16"/>
        <v>8.4144584107761258</v>
      </c>
      <c r="H49" s="151">
        <f t="shared" si="17"/>
        <v>13.871122608390984</v>
      </c>
      <c r="I49" s="141">
        <f t="shared" si="18"/>
        <v>27.157831080961301</v>
      </c>
      <c r="K49" s="151">
        <f t="shared" si="19"/>
        <v>5.3298425590481777</v>
      </c>
      <c r="L49" s="141">
        <f t="shared" si="20"/>
        <v>10.435129729095459</v>
      </c>
      <c r="N49" s="151">
        <f t="shared" si="21"/>
        <v>8.9194859712201069</v>
      </c>
      <c r="O49" s="141">
        <f t="shared" si="22"/>
        <v>17.463178732834965</v>
      </c>
      <c r="Q49" s="151">
        <v>-0.37820592187730101</v>
      </c>
      <c r="R49" s="141">
        <f t="shared" si="23"/>
        <v>-0.74047738096912596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14.668046101047215</v>
      </c>
      <c r="C50" s="141">
        <f t="shared" si="15"/>
        <v>2.0986791155825446</v>
      </c>
      <c r="E50" s="151">
        <v>14.073986811785645</v>
      </c>
      <c r="F50" s="141">
        <f t="shared" si="16"/>
        <v>1.8234072135406509</v>
      </c>
      <c r="H50" s="151">
        <f t="shared" si="17"/>
        <v>-0.59405928926157081</v>
      </c>
      <c r="I50" s="141">
        <f t="shared" si="18"/>
        <v>-4.0500233307772193</v>
      </c>
      <c r="K50" s="151">
        <f t="shared" si="19"/>
        <v>1.5306296393678056</v>
      </c>
      <c r="L50" s="141">
        <f t="shared" si="20"/>
        <v>10.435129729095461</v>
      </c>
      <c r="N50" s="151">
        <f t="shared" si="21"/>
        <v>-1.8101916235991045</v>
      </c>
      <c r="O50" s="141">
        <f t="shared" si="22"/>
        <v>-12.341054910305109</v>
      </c>
      <c r="Q50" s="151">
        <v>-0.31449730503027207</v>
      </c>
      <c r="R50" s="141">
        <f t="shared" si="23"/>
        <v>-2.1440981495675739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14.011311272266314</v>
      </c>
      <c r="C51" s="141">
        <f t="shared" si="15"/>
        <v>2.0047146120526738</v>
      </c>
      <c r="E51" s="151">
        <v>16.82649231978526</v>
      </c>
      <c r="F51" s="141">
        <f t="shared" si="16"/>
        <v>2.1800182055584911</v>
      </c>
      <c r="H51" s="151">
        <f t="shared" si="17"/>
        <v>2.815181047518946</v>
      </c>
      <c r="I51" s="141">
        <f t="shared" si="18"/>
        <v>20.092202598419572</v>
      </c>
      <c r="K51" s="151">
        <f t="shared" si="19"/>
        <v>1.4620985080083655</v>
      </c>
      <c r="L51" s="141">
        <f t="shared" si="20"/>
        <v>10.435129729095461</v>
      </c>
      <c r="N51" s="151">
        <f t="shared" si="21"/>
        <v>0.27015282468199686</v>
      </c>
      <c r="O51" s="141">
        <f t="shared" si="22"/>
        <v>1.928105224646115</v>
      </c>
      <c r="Q51" s="151">
        <v>1.0829297148285839</v>
      </c>
      <c r="R51" s="141">
        <f t="shared" si="23"/>
        <v>7.7289676446779936</v>
      </c>
      <c r="T51" s="151"/>
    </row>
    <row r="52" spans="1:20" x14ac:dyDescent="0.2">
      <c r="A52" s="135" t="str">
        <f t="shared" si="14"/>
        <v>33 Protective service occupations</v>
      </c>
      <c r="B52" s="151">
        <v>7.6028903181280167</v>
      </c>
      <c r="C52" s="141">
        <f t="shared" si="15"/>
        <v>1.0878086296429645</v>
      </c>
      <c r="E52" s="151">
        <v>9.9290426865952348</v>
      </c>
      <c r="F52" s="141">
        <f t="shared" si="16"/>
        <v>1.2863937063753546</v>
      </c>
      <c r="H52" s="151">
        <f t="shared" si="17"/>
        <v>2.3261523684672181</v>
      </c>
      <c r="I52" s="141">
        <f t="shared" si="18"/>
        <v>30.595632333677592</v>
      </c>
      <c r="K52" s="151">
        <f t="shared" si="19"/>
        <v>0.79337146785749713</v>
      </c>
      <c r="L52" s="141">
        <f t="shared" si="20"/>
        <v>10.435129729095461</v>
      </c>
      <c r="N52" s="151">
        <f t="shared" si="21"/>
        <v>1.9849809318043956</v>
      </c>
      <c r="O52" s="141">
        <f t="shared" si="22"/>
        <v>26.108241060264799</v>
      </c>
      <c r="Q52" s="151">
        <v>-0.45220003119467456</v>
      </c>
      <c r="R52" s="141">
        <f t="shared" si="23"/>
        <v>-5.9477384556826705</v>
      </c>
      <c r="T52" s="151"/>
    </row>
    <row r="53" spans="1:20" x14ac:dyDescent="0.2">
      <c r="A53" s="135" t="str">
        <f t="shared" si="14"/>
        <v>34 Culture, media and sports occupations</v>
      </c>
      <c r="B53" s="151">
        <v>15.314048136312609</v>
      </c>
      <c r="C53" s="141">
        <f t="shared" si="15"/>
        <v>2.1911079892508996</v>
      </c>
      <c r="E53" s="151">
        <v>18.39505905987399</v>
      </c>
      <c r="F53" s="141">
        <f t="shared" si="16"/>
        <v>2.3832396485687002</v>
      </c>
      <c r="H53" s="151">
        <f t="shared" si="17"/>
        <v>3.0810109235613812</v>
      </c>
      <c r="I53" s="141">
        <f t="shared" si="18"/>
        <v>20.118853592053831</v>
      </c>
      <c r="K53" s="151">
        <f t="shared" si="19"/>
        <v>1.5980407898003464</v>
      </c>
      <c r="L53" s="141">
        <f t="shared" si="20"/>
        <v>10.435129729095461</v>
      </c>
      <c r="N53" s="151">
        <f t="shared" si="21"/>
        <v>0.5601258100922113</v>
      </c>
      <c r="O53" s="141">
        <f t="shared" si="22"/>
        <v>3.65759468108268</v>
      </c>
      <c r="Q53" s="151">
        <v>0.92284432366882363</v>
      </c>
      <c r="R53" s="141">
        <f t="shared" si="23"/>
        <v>6.0261291818756852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45.227544325395129</v>
      </c>
      <c r="C54" s="141">
        <f t="shared" si="15"/>
        <v>6.471080201882784</v>
      </c>
      <c r="E54" s="151">
        <v>45.953657056756228</v>
      </c>
      <c r="F54" s="141">
        <f t="shared" si="16"/>
        <v>5.9536953449248946</v>
      </c>
      <c r="H54" s="151">
        <f t="shared" si="17"/>
        <v>0.72611273136109844</v>
      </c>
      <c r="I54" s="141">
        <f t="shared" si="18"/>
        <v>1.6054657448058451</v>
      </c>
      <c r="K54" s="151">
        <f t="shared" si="19"/>
        <v>4.7195529236391343</v>
      </c>
      <c r="L54" s="141">
        <f t="shared" si="20"/>
        <v>10.435129729095461</v>
      </c>
      <c r="N54" s="151">
        <f t="shared" si="21"/>
        <v>-2.4292772699251799</v>
      </c>
      <c r="O54" s="141">
        <f t="shared" si="22"/>
        <v>-5.3712340702105026</v>
      </c>
      <c r="Q54" s="151">
        <v>-1.5641629223528559</v>
      </c>
      <c r="R54" s="141">
        <f t="shared" si="23"/>
        <v>-3.4584299140791144</v>
      </c>
      <c r="T54" s="151"/>
    </row>
    <row r="55" spans="1:20" x14ac:dyDescent="0.2">
      <c r="A55" s="135" t="str">
        <f t="shared" si="14"/>
        <v>41 Administrative occupations</v>
      </c>
      <c r="B55" s="151">
        <v>62.826104123104926</v>
      </c>
      <c r="C55" s="141">
        <f t="shared" si="15"/>
        <v>8.9890522383319507</v>
      </c>
      <c r="E55" s="151">
        <v>53.539180478220437</v>
      </c>
      <c r="F55" s="141">
        <f t="shared" si="16"/>
        <v>6.9364657787863795</v>
      </c>
      <c r="H55" s="151">
        <f t="shared" si="17"/>
        <v>-9.2869236448844887</v>
      </c>
      <c r="I55" s="141">
        <f t="shared" si="18"/>
        <v>-14.781950551457367</v>
      </c>
      <c r="K55" s="151">
        <f t="shared" si="19"/>
        <v>6.5559854689825912</v>
      </c>
      <c r="L55" s="141">
        <f t="shared" si="20"/>
        <v>10.435129729095461</v>
      </c>
      <c r="N55" s="151">
        <f t="shared" si="21"/>
        <v>-14.01304280310617</v>
      </c>
      <c r="O55" s="141">
        <f t="shared" si="22"/>
        <v>-22.304491100782318</v>
      </c>
      <c r="Q55" s="151">
        <v>-1.8298663107609101</v>
      </c>
      <c r="R55" s="141">
        <f t="shared" si="23"/>
        <v>-2.9125891797705128</v>
      </c>
      <c r="T55" s="151"/>
    </row>
    <row r="56" spans="1:20" x14ac:dyDescent="0.2">
      <c r="A56" s="135" t="str">
        <f t="shared" si="14"/>
        <v>42 Secretarial and related occupations</v>
      </c>
      <c r="B56" s="151">
        <v>13.394681631626684</v>
      </c>
      <c r="C56" s="141">
        <f t="shared" si="15"/>
        <v>1.9164882907045859</v>
      </c>
      <c r="E56" s="151">
        <v>12.32438436111137</v>
      </c>
      <c r="F56" s="141">
        <f t="shared" si="16"/>
        <v>1.5967310220640223</v>
      </c>
      <c r="H56" s="151">
        <f t="shared" si="17"/>
        <v>-1.0702972705153133</v>
      </c>
      <c r="I56" s="141">
        <f t="shared" si="18"/>
        <v>-7.9904644242397964</v>
      </c>
      <c r="K56" s="151">
        <f t="shared" si="19"/>
        <v>1.3977524050595649</v>
      </c>
      <c r="L56" s="141">
        <f t="shared" si="20"/>
        <v>10.435129729095461</v>
      </c>
      <c r="N56" s="151">
        <f t="shared" si="21"/>
        <v>-2.677953819830122</v>
      </c>
      <c r="O56" s="141">
        <f t="shared" si="22"/>
        <v>-19.992664950745116</v>
      </c>
      <c r="Q56" s="151">
        <v>0.20990414425524381</v>
      </c>
      <c r="R56" s="141">
        <f t="shared" si="23"/>
        <v>1.5670707974098561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7.3834152424356194</v>
      </c>
      <c r="C57" s="141">
        <f t="shared" si="15"/>
        <v>1.0564065086942414</v>
      </c>
      <c r="E57" s="151">
        <v>8.5176087776758589</v>
      </c>
      <c r="F57" s="141">
        <f t="shared" si="16"/>
        <v>1.1035301862245255</v>
      </c>
      <c r="H57" s="151">
        <f t="shared" si="17"/>
        <v>1.1341935352402395</v>
      </c>
      <c r="I57" s="141">
        <f t="shared" si="18"/>
        <v>15.361367307659313</v>
      </c>
      <c r="K57" s="151">
        <f t="shared" si="19"/>
        <v>0.77046895898596501</v>
      </c>
      <c r="L57" s="141">
        <f t="shared" si="20"/>
        <v>10.435129729095461</v>
      </c>
      <c r="N57" s="151">
        <f t="shared" si="21"/>
        <v>0.34387251095013227</v>
      </c>
      <c r="O57" s="141">
        <f t="shared" si="22"/>
        <v>4.6573638304094169</v>
      </c>
      <c r="Q57" s="151">
        <v>1.9852065304142179E-2</v>
      </c>
      <c r="R57" s="141">
        <f t="shared" si="23"/>
        <v>0.26887374815443044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22.653589404493289</v>
      </c>
      <c r="C58" s="141">
        <f t="shared" si="15"/>
        <v>3.2412370842492653</v>
      </c>
      <c r="E58" s="151">
        <v>22.053360861978735</v>
      </c>
      <c r="F58" s="141">
        <f t="shared" si="16"/>
        <v>2.8572044166527926</v>
      </c>
      <c r="H58" s="151">
        <f t="shared" si="17"/>
        <v>-0.60022854251455371</v>
      </c>
      <c r="I58" s="141">
        <f t="shared" si="18"/>
        <v>-2.6495957519010238</v>
      </c>
      <c r="K58" s="151">
        <f t="shared" si="19"/>
        <v>2.3639314426554985</v>
      </c>
      <c r="L58" s="141">
        <f t="shared" si="20"/>
        <v>10.435129729095461</v>
      </c>
      <c r="N58" s="151">
        <f t="shared" si="21"/>
        <v>-1.891390104738389</v>
      </c>
      <c r="O58" s="141">
        <f t="shared" si="22"/>
        <v>-8.3491850715862093</v>
      </c>
      <c r="Q58" s="151">
        <v>-1.0727698804316632</v>
      </c>
      <c r="R58" s="141">
        <f t="shared" si="23"/>
        <v>-4.7355404094102704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20.310217181801722</v>
      </c>
      <c r="C59" s="141">
        <f t="shared" si="15"/>
        <v>2.905951367943266</v>
      </c>
      <c r="E59" s="151">
        <v>22.784549454920924</v>
      </c>
      <c r="F59" s="141">
        <f t="shared" si="16"/>
        <v>2.9519362486957892</v>
      </c>
      <c r="H59" s="151">
        <f t="shared" si="17"/>
        <v>2.4743322731192023</v>
      </c>
      <c r="I59" s="141">
        <f t="shared" si="18"/>
        <v>12.182697264981712</v>
      </c>
      <c r="K59" s="151">
        <f t="shared" si="19"/>
        <v>2.1193975111820458</v>
      </c>
      <c r="L59" s="141">
        <f t="shared" si="20"/>
        <v>10.435129729095461</v>
      </c>
      <c r="N59" s="151">
        <f t="shared" si="21"/>
        <v>-0.93384100077950016</v>
      </c>
      <c r="O59" s="141">
        <f t="shared" si="22"/>
        <v>-4.5978878139040109</v>
      </c>
      <c r="Q59" s="151">
        <v>1.2887757627166569</v>
      </c>
      <c r="R59" s="141">
        <f t="shared" si="23"/>
        <v>6.3454553497902548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11.406597329789552</v>
      </c>
      <c r="C60" s="141">
        <f t="shared" si="15"/>
        <v>1.6320365664912833</v>
      </c>
      <c r="E60" s="151">
        <v>11.31857333045709</v>
      </c>
      <c r="F60" s="141">
        <f t="shared" si="16"/>
        <v>1.4664194683244687</v>
      </c>
      <c r="H60" s="151">
        <f t="shared" si="17"/>
        <v>-8.8023999332461855E-2</v>
      </c>
      <c r="I60" s="141">
        <f t="shared" si="18"/>
        <v>-0.77169375570554921</v>
      </c>
      <c r="K60" s="151">
        <f t="shared" si="19"/>
        <v>1.1902932290390784</v>
      </c>
      <c r="L60" s="141">
        <f t="shared" si="20"/>
        <v>10.435129729095461</v>
      </c>
      <c r="N60" s="151">
        <f t="shared" si="21"/>
        <v>-1.3077863828912724</v>
      </c>
      <c r="O60" s="141">
        <f t="shared" si="22"/>
        <v>-11.465175328630634</v>
      </c>
      <c r="Q60" s="151">
        <v>2.9469154519732095E-2</v>
      </c>
      <c r="R60" s="141">
        <f t="shared" si="23"/>
        <v>0.25835184382962517</v>
      </c>
      <c r="T60" s="151"/>
    </row>
    <row r="61" spans="1:20" x14ac:dyDescent="0.2">
      <c r="A61" s="135" t="str">
        <f t="shared" si="14"/>
        <v>61 Caring personal service occupations</v>
      </c>
      <c r="B61" s="151">
        <v>50.578591133898236</v>
      </c>
      <c r="C61" s="141">
        <f t="shared" si="15"/>
        <v>7.2366988879808813</v>
      </c>
      <c r="E61" s="151">
        <v>62.337603443646799</v>
      </c>
      <c r="F61" s="141">
        <f t="shared" si="16"/>
        <v>8.0763778816956684</v>
      </c>
      <c r="H61" s="151">
        <f t="shared" si="17"/>
        <v>11.759012309748563</v>
      </c>
      <c r="I61" s="141">
        <f t="shared" si="18"/>
        <v>23.248991413419517</v>
      </c>
      <c r="K61" s="151">
        <f t="shared" si="19"/>
        <v>5.2779415999710553</v>
      </c>
      <c r="L61" s="141">
        <f t="shared" si="20"/>
        <v>10.435129729095461</v>
      </c>
      <c r="N61" s="151">
        <f t="shared" si="21"/>
        <v>2.7503599390436548</v>
      </c>
      <c r="O61" s="141">
        <f t="shared" si="22"/>
        <v>5.4377946822649594</v>
      </c>
      <c r="Q61" s="151">
        <v>3.7307107707338525</v>
      </c>
      <c r="R61" s="141">
        <f t="shared" si="23"/>
        <v>7.3760670020590906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13.546887350536661</v>
      </c>
      <c r="C62" s="141">
        <f t="shared" si="15"/>
        <v>1.938265626373431</v>
      </c>
      <c r="E62" s="151">
        <v>16.27073399726499</v>
      </c>
      <c r="F62" s="141">
        <f t="shared" si="16"/>
        <v>2.1080148885296515</v>
      </c>
      <c r="H62" s="151">
        <f t="shared" si="17"/>
        <v>2.7238466467283295</v>
      </c>
      <c r="I62" s="141">
        <f t="shared" si="18"/>
        <v>20.106808126816112</v>
      </c>
      <c r="K62" s="151">
        <f t="shared" si="19"/>
        <v>1.4136352692829235</v>
      </c>
      <c r="L62" s="141">
        <f t="shared" si="20"/>
        <v>10.435129729095461</v>
      </c>
      <c r="N62" s="151">
        <f t="shared" si="21"/>
        <v>1.0115935510809919</v>
      </c>
      <c r="O62" s="141">
        <f t="shared" si="22"/>
        <v>7.4673504319124469</v>
      </c>
      <c r="Q62" s="151">
        <v>0.29861782636441414</v>
      </c>
      <c r="R62" s="141">
        <f t="shared" si="23"/>
        <v>2.2043279658082073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0.72449442108626372</v>
      </c>
      <c r="C63" s="141">
        <f t="shared" si="15"/>
        <v>0.10365943087547659</v>
      </c>
      <c r="E63" s="151">
        <v>0.61442970973837574</v>
      </c>
      <c r="F63" s="141">
        <f t="shared" si="16"/>
        <v>7.9604704760164333E-2</v>
      </c>
      <c r="H63" s="151">
        <f t="shared" si="17"/>
        <v>-0.11006471134788798</v>
      </c>
      <c r="I63" s="141">
        <f t="shared" si="18"/>
        <v>-15.191933594583585</v>
      </c>
      <c r="K63" s="151">
        <f t="shared" si="19"/>
        <v>7.5601932720410756E-2</v>
      </c>
      <c r="L63" s="141">
        <f t="shared" si="20"/>
        <v>10.435129729095461</v>
      </c>
      <c r="N63" s="151">
        <f t="shared" si="21"/>
        <v>-0.17793694208832506</v>
      </c>
      <c r="O63" s="141">
        <f t="shared" si="22"/>
        <v>-24.560153523547775</v>
      </c>
      <c r="Q63" s="151">
        <v>-7.7297019799736693E-3</v>
      </c>
      <c r="R63" s="141">
        <f t="shared" si="23"/>
        <v>-1.0669098001312716</v>
      </c>
      <c r="T63" s="151"/>
    </row>
    <row r="64" spans="1:20" x14ac:dyDescent="0.2">
      <c r="A64" s="135" t="str">
        <f t="shared" si="14"/>
        <v>71 Sales occupations</v>
      </c>
      <c r="B64" s="151">
        <v>43.808563393281005</v>
      </c>
      <c r="C64" s="141">
        <f t="shared" si="15"/>
        <v>6.2680548209204785</v>
      </c>
      <c r="E64" s="151">
        <v>39.077360695658875</v>
      </c>
      <c r="F64" s="141">
        <f t="shared" si="16"/>
        <v>5.0628114358417484</v>
      </c>
      <c r="H64" s="151">
        <f t="shared" si="17"/>
        <v>-4.7312026976221304</v>
      </c>
      <c r="I64" s="141">
        <f t="shared" si="18"/>
        <v>-10.799721175855225</v>
      </c>
      <c r="K64" s="151">
        <f t="shared" si="19"/>
        <v>4.5714804225418968</v>
      </c>
      <c r="L64" s="141">
        <f t="shared" si="20"/>
        <v>10.435129729095459</v>
      </c>
      <c r="N64" s="151">
        <f t="shared" si="21"/>
        <v>-6.9812926534107689</v>
      </c>
      <c r="O64" s="141">
        <f t="shared" si="22"/>
        <v>-15.935908673237847</v>
      </c>
      <c r="Q64" s="151">
        <v>-2.3213904667532588</v>
      </c>
      <c r="R64" s="141">
        <f t="shared" si="23"/>
        <v>-5.2989422317128403</v>
      </c>
      <c r="T64" s="151"/>
    </row>
    <row r="65" spans="1:20" x14ac:dyDescent="0.2">
      <c r="A65" s="135" t="str">
        <f t="shared" si="14"/>
        <v>72 Customer service occupations</v>
      </c>
      <c r="B65" s="151">
        <v>11.73581655806187</v>
      </c>
      <c r="C65" s="141">
        <f t="shared" si="15"/>
        <v>1.6791406943392311</v>
      </c>
      <c r="E65" s="151">
        <v>17.178217114493396</v>
      </c>
      <c r="F65" s="141">
        <f t="shared" si="16"/>
        <v>2.225587207180324</v>
      </c>
      <c r="H65" s="151">
        <f t="shared" si="17"/>
        <v>5.4424005564315259</v>
      </c>
      <c r="I65" s="141">
        <f t="shared" si="18"/>
        <v>46.374281069457332</v>
      </c>
      <c r="K65" s="151">
        <f t="shared" si="19"/>
        <v>1.2246476826024217</v>
      </c>
      <c r="L65" s="141">
        <f t="shared" si="20"/>
        <v>10.435129729095459</v>
      </c>
      <c r="N65" s="151">
        <f t="shared" si="21"/>
        <v>4.5652692244206712</v>
      </c>
      <c r="O65" s="141">
        <f t="shared" si="22"/>
        <v>38.900311723810802</v>
      </c>
      <c r="Q65" s="151">
        <v>-0.34751635059156677</v>
      </c>
      <c r="R65" s="141">
        <f t="shared" si="23"/>
        <v>-2.9611603834489202</v>
      </c>
      <c r="T65" s="151"/>
    </row>
    <row r="66" spans="1:20" x14ac:dyDescent="0.2">
      <c r="A66" s="135" t="str">
        <f t="shared" si="14"/>
        <v>81 Process, plant and machine operatives</v>
      </c>
      <c r="B66" s="151">
        <v>12.588639401905297</v>
      </c>
      <c r="C66" s="141">
        <f t="shared" si="15"/>
        <v>1.8011611379167933</v>
      </c>
      <c r="E66" s="151">
        <v>15.48263998182496</v>
      </c>
      <c r="F66" s="141">
        <f t="shared" si="16"/>
        <v>2.0059104648209263</v>
      </c>
      <c r="H66" s="151">
        <f t="shared" si="17"/>
        <v>2.8940005799196626</v>
      </c>
      <c r="I66" s="141">
        <f t="shared" si="18"/>
        <v>22.988986240098775</v>
      </c>
      <c r="K66" s="151">
        <f t="shared" si="19"/>
        <v>1.3136408527168446</v>
      </c>
      <c r="L66" s="141">
        <f t="shared" si="20"/>
        <v>10.435129729095461</v>
      </c>
      <c r="N66" s="151">
        <f t="shared" si="21"/>
        <v>2.3947000795748927</v>
      </c>
      <c r="O66" s="141">
        <f t="shared" si="22"/>
        <v>19.022707721792823</v>
      </c>
      <c r="Q66" s="151">
        <v>-0.81434035237207447</v>
      </c>
      <c r="R66" s="141">
        <f t="shared" si="23"/>
        <v>-6.468851210789496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20.076911846266714</v>
      </c>
      <c r="C67" s="141">
        <f t="shared" si="15"/>
        <v>2.8725704369134442</v>
      </c>
      <c r="E67" s="151">
        <v>22.277411849806906</v>
      </c>
      <c r="F67" s="141">
        <f t="shared" si="16"/>
        <v>2.8862321678415803</v>
      </c>
      <c r="H67" s="151">
        <f t="shared" si="17"/>
        <v>2.200500003540192</v>
      </c>
      <c r="I67" s="141">
        <f t="shared" si="18"/>
        <v>10.96035097623529</v>
      </c>
      <c r="K67" s="151">
        <f t="shared" si="19"/>
        <v>2.0950517967540661</v>
      </c>
      <c r="L67" s="141">
        <f t="shared" si="20"/>
        <v>10.435129729095461</v>
      </c>
      <c r="N67" s="151">
        <f t="shared" si="21"/>
        <v>0.57121959857853555</v>
      </c>
      <c r="O67" s="141">
        <f t="shared" si="22"/>
        <v>2.8451566802329382</v>
      </c>
      <c r="Q67" s="151">
        <v>-0.46577139179240951</v>
      </c>
      <c r="R67" s="141">
        <f t="shared" si="23"/>
        <v>-2.3199354330931095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8.5924174293383544</v>
      </c>
      <c r="C68" s="141">
        <f t="shared" si="15"/>
        <v>1.2293884875390748</v>
      </c>
      <c r="E68" s="151">
        <v>7.4235278246892404</v>
      </c>
      <c r="F68" s="141">
        <f t="shared" si="16"/>
        <v>0.96178249748840694</v>
      </c>
      <c r="H68" s="151">
        <f t="shared" si="17"/>
        <v>-1.168889604649114</v>
      </c>
      <c r="I68" s="141">
        <f t="shared" si="18"/>
        <v>-13.603733923098316</v>
      </c>
      <c r="K68" s="151">
        <f t="shared" si="19"/>
        <v>0.89662990561686651</v>
      </c>
      <c r="L68" s="141">
        <f t="shared" si="20"/>
        <v>10.435129729095461</v>
      </c>
      <c r="N68" s="151">
        <f t="shared" si="21"/>
        <v>-1.9147795613090519</v>
      </c>
      <c r="O68" s="141">
        <f t="shared" si="22"/>
        <v>-22.284526759269614</v>
      </c>
      <c r="Q68" s="151">
        <v>-0.15073994895692844</v>
      </c>
      <c r="R68" s="141">
        <f t="shared" si="23"/>
        <v>-1.7543368929241596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57.363010907290921</v>
      </c>
      <c r="C69" s="141">
        <f t="shared" ref="C69" si="25">B69/B$71*100</f>
        <v>8.2074021426391788</v>
      </c>
      <c r="E69" s="151">
        <v>58.995027485641501</v>
      </c>
      <c r="F69" s="141">
        <f t="shared" ref="F69" si="26">E69/E$71*100</f>
        <v>7.643318138558028</v>
      </c>
      <c r="H69" s="151">
        <f t="shared" ref="H69" si="27">E69-B69</f>
        <v>1.63201657835058</v>
      </c>
      <c r="I69" s="141">
        <f t="shared" ref="I69" si="28">IF(B69&gt;0,((E69/B69)-1)*100,0)</f>
        <v>2.8450678451802602</v>
      </c>
      <c r="K69" s="151">
        <f t="shared" ref="K69" si="29">(($E$71/$B$71)-1)*B69</f>
        <v>5.9859046046909867</v>
      </c>
      <c r="L69" s="141">
        <f t="shared" ref="L69" si="30">IF(B69&gt;0,K69/B69*100,0)</f>
        <v>10.435129729095461</v>
      </c>
      <c r="N69" s="151">
        <f t="shared" ref="N69" si="31">H69-(K69+Q69)</f>
        <v>-6.7186034159132788</v>
      </c>
      <c r="O69" s="141">
        <f t="shared" ref="O69" si="32">IF(B69&gt;0,N69/B69*100,0)</f>
        <v>-11.712431599470548</v>
      </c>
      <c r="Q69" s="151">
        <v>2.3647153895728725</v>
      </c>
      <c r="R69" s="141">
        <f t="shared" ref="R69" si="33">IF(B69&gt;0,Q69/B69*100,0)</f>
        <v>4.1223697155553491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698.91800000000023</v>
      </c>
      <c r="C71" s="147">
        <f>B71/B$71*100</f>
        <v>100</v>
      </c>
      <c r="D71" s="145"/>
      <c r="E71" s="152">
        <f>SUM(E44:E69)</f>
        <v>771.85099999999966</v>
      </c>
      <c r="F71" s="147">
        <f>E71/E$71*100</f>
        <v>100</v>
      </c>
      <c r="G71" s="145"/>
      <c r="H71" s="152">
        <f t="shared" si="17"/>
        <v>72.932999999999424</v>
      </c>
      <c r="I71" s="147">
        <f t="shared" si="18"/>
        <v>10.435129729095461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 and North Somerset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 and North Somerset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 and North Somerset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 and North Somerset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54.180297161373517</v>
      </c>
      <c r="C7" s="11">
        <f t="shared" si="2"/>
        <v>56.127050128569735</v>
      </c>
      <c r="D7" s="11">
        <f t="shared" si="2"/>
        <v>1.9467529671962032</v>
      </c>
      <c r="E7" s="11">
        <f t="shared" si="2"/>
        <v>27.047173117963826</v>
      </c>
      <c r="F7" s="11">
        <f t="shared" si="2"/>
        <v>28.993926085160034</v>
      </c>
      <c r="G7" s="200">
        <f>IF(B7&gt;0,(1+(E7/B7))^(1/($C$6-$B$6))-1,0)</f>
        <v>2.7363431154337814E-2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35.984658565765578</v>
      </c>
      <c r="R7" s="11">
        <v>34.926408715828174</v>
      </c>
      <c r="S7" s="345">
        <f>R7-Q7</f>
        <v>-1.058249849937404</v>
      </c>
      <c r="T7" s="345">
        <v>15.789679836554095</v>
      </c>
      <c r="U7" s="345">
        <f>SUM(S7:T7)</f>
        <v>14.731429986616691</v>
      </c>
      <c r="V7" s="346">
        <f>IF(Q7&gt;0,(1+(T7/Q7))^(1/($C$6-$B$6))-1,0)</f>
        <v>2.4549969617944978E-2</v>
      </c>
      <c r="X7" s="10" t="str">
        <f>name!B4</f>
        <v>Agriculture</v>
      </c>
      <c r="Y7" s="11">
        <v>7.68700000000001</v>
      </c>
      <c r="Z7" s="11">
        <v>8.3030000000000026</v>
      </c>
      <c r="AA7" s="345">
        <f>Z7-Y7</f>
        <v>0.61599999999999255</v>
      </c>
      <c r="AB7" s="11">
        <v>4.0004854204324358</v>
      </c>
      <c r="AC7" s="345">
        <f>SUM(AA7:AB7)</f>
        <v>4.6164854204324284</v>
      </c>
      <c r="AD7" s="348">
        <f>IF(Y7&gt;0,(1+(AB7/Y7))^(1/($C$6-$B$6))-1,0)</f>
        <v>2.8326308226781505E-2</v>
      </c>
    </row>
    <row r="8" spans="1:30" x14ac:dyDescent="0.2">
      <c r="A8" s="10" t="str">
        <f>name!D5</f>
        <v>12 Other managers and proprietors</v>
      </c>
      <c r="B8" s="11">
        <f t="shared" si="2"/>
        <v>25.834216131349461</v>
      </c>
      <c r="C8" s="11">
        <f t="shared" si="2"/>
        <v>36.706258028911137</v>
      </c>
      <c r="D8" s="11">
        <f t="shared" si="2"/>
        <v>10.872041897561669</v>
      </c>
      <c r="E8" s="11">
        <f t="shared" si="2"/>
        <v>18.708206917174685</v>
      </c>
      <c r="F8" s="11">
        <f t="shared" si="2"/>
        <v>29.580248814736365</v>
      </c>
      <c r="G8" s="200">
        <f t="shared" ref="G8:G33" si="3">IF(B8&gt;0,(1+(E8/B8))^(1/($C$6-$B$6))-1,0)</f>
        <v>3.6983636499541728E-2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80.014513292722981</v>
      </c>
      <c r="K8" s="11">
        <f t="array" ref="K8:K16">MMULT(aggregation!$B$13:$AA$21,C7:C32)</f>
        <v>92.833308157480872</v>
      </c>
      <c r="L8" s="11">
        <f t="array" ref="L8:L16">MMULT(aggregation!$B$13:$AA$21,D7:D32)</f>
        <v>12.818794864757873</v>
      </c>
      <c r="M8" s="11">
        <f t="array" ref="M8:M16">MMULT(aggregation!$B$13:$AA$21,E7:E32)</f>
        <v>45.755380035138515</v>
      </c>
      <c r="N8" s="11">
        <f t="array" ref="N8:N16">MMULT(aggregation!$B$13:$AA$21,F7:F32)</f>
        <v>58.574174899896398</v>
      </c>
      <c r="O8" s="11"/>
      <c r="P8" s="10" t="str">
        <f>name!D5</f>
        <v>12 Other managers and proprietors</v>
      </c>
      <c r="Q8" s="11">
        <v>15.153610102361423</v>
      </c>
      <c r="R8" s="11">
        <v>22.628589992927107</v>
      </c>
      <c r="S8" s="345">
        <f t="shared" ref="S8:S31" si="4">R8-Q8</f>
        <v>7.4749798905656846</v>
      </c>
      <c r="T8" s="345">
        <v>10.270829053223146</v>
      </c>
      <c r="U8" s="345">
        <f t="shared" ref="U8:U31" si="5">SUM(S8:T8)</f>
        <v>17.74580894378883</v>
      </c>
      <c r="V8" s="346">
        <f t="shared" ref="V8:V33" si="6">IF(Q8&gt;0,(1+(T8/Q8))^(1/($C$6-$B$6))-1,0)</f>
        <v>3.5100102312519477E-2</v>
      </c>
      <c r="X8" s="10" t="str">
        <f>name!B5</f>
        <v>Mining and quarrying</v>
      </c>
      <c r="Y8" s="11">
        <v>0.37499999999999944</v>
      </c>
      <c r="Z8" s="11">
        <v>0.2100000000000001</v>
      </c>
      <c r="AA8" s="345">
        <f t="shared" ref="AA8:AA29" si="7">Z8-Y8</f>
        <v>-0.16499999999999934</v>
      </c>
      <c r="AB8" s="11">
        <v>0.11575932188546169</v>
      </c>
      <c r="AC8" s="345">
        <f t="shared" ref="AC8:AC29" si="8">SUM(AA8:AB8)</f>
        <v>-4.9240678114537653E-2</v>
      </c>
      <c r="AD8" s="348">
        <f t="shared" ref="AD8:AD29" si="9">IF(Y8&gt;0,(1+(AB8/Y8))^(1/($C$6-$B$6))-1,0)</f>
        <v>1.8096988140379633E-2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45.067500927904256</v>
      </c>
      <c r="C9" s="11">
        <f t="shared" si="2"/>
        <v>53.74074649462279</v>
      </c>
      <c r="D9" s="11">
        <f t="shared" si="2"/>
        <v>8.6732455667185313</v>
      </c>
      <c r="E9" s="11">
        <f t="shared" si="2"/>
        <v>18.509438287384185</v>
      </c>
      <c r="F9" s="11">
        <f t="shared" si="2"/>
        <v>27.182683854102716</v>
      </c>
      <c r="G9" s="200">
        <f t="shared" si="3"/>
        <v>2.320442418439872E-2</v>
      </c>
      <c r="H9" s="11"/>
      <c r="I9" s="10" t="str">
        <f>name!E5</f>
        <v>Professional occupations</v>
      </c>
      <c r="J9" s="11">
        <v>165.08970919921052</v>
      </c>
      <c r="K9" s="11">
        <v>203.64484454059317</v>
      </c>
      <c r="L9" s="11">
        <v>38.555135341382652</v>
      </c>
      <c r="M9" s="11">
        <v>86.950624358719395</v>
      </c>
      <c r="N9" s="11">
        <v>125.50575970010203</v>
      </c>
      <c r="O9" s="11"/>
      <c r="P9" s="10" t="str">
        <f>name!D6</f>
        <v>21 Science, research, engineering and technology professionals</v>
      </c>
      <c r="Q9" s="11">
        <v>35.261702229568598</v>
      </c>
      <c r="R9" s="11">
        <v>39.622900896863968</v>
      </c>
      <c r="S9" s="345">
        <f t="shared" si="4"/>
        <v>4.3611986672953691</v>
      </c>
      <c r="T9" s="345">
        <v>12.207173679077732</v>
      </c>
      <c r="U9" s="345">
        <f t="shared" si="5"/>
        <v>16.568372346373103</v>
      </c>
      <c r="V9" s="346">
        <f t="shared" si="6"/>
        <v>2.0016142681308358E-2</v>
      </c>
      <c r="X9" s="10" t="str">
        <f>name!B6</f>
        <v>Food drink and tobacco</v>
      </c>
      <c r="Y9" s="11">
        <v>4.9519999999999964</v>
      </c>
      <c r="Z9" s="11">
        <v>3.5969999999999946</v>
      </c>
      <c r="AA9" s="345">
        <f t="shared" si="7"/>
        <v>-1.3550000000000018</v>
      </c>
      <c r="AB9" s="11">
        <v>1.9166531925867252</v>
      </c>
      <c r="AC9" s="345">
        <f t="shared" si="8"/>
        <v>0.56165319258672342</v>
      </c>
      <c r="AD9" s="348">
        <f t="shared" si="9"/>
        <v>2.2051382891787652E-2</v>
      </c>
    </row>
    <row r="10" spans="1:30" x14ac:dyDescent="0.2">
      <c r="A10" s="10" t="str">
        <f>name!D7</f>
        <v>22 Health professionals</v>
      </c>
      <c r="B10" s="11">
        <f t="shared" si="2"/>
        <v>31.993399422001314</v>
      </c>
      <c r="C10" s="11">
        <f t="shared" si="2"/>
        <v>41.655296523313289</v>
      </c>
      <c r="D10" s="11">
        <f t="shared" si="2"/>
        <v>9.6618971013119719</v>
      </c>
      <c r="E10" s="11">
        <f t="shared" si="2"/>
        <v>19.738513297155034</v>
      </c>
      <c r="F10" s="11">
        <f t="shared" si="2"/>
        <v>29.400410398467006</v>
      </c>
      <c r="G10" s="200">
        <f t="shared" si="3"/>
        <v>3.2555037648710705E-2</v>
      </c>
      <c r="H10" s="11"/>
      <c r="I10" s="10" t="str">
        <f>name!E6</f>
        <v>Associate professional occupations</v>
      </c>
      <c r="J10" s="11">
        <v>96.823840153149305</v>
      </c>
      <c r="K10" s="11">
        <v>105.17823793479637</v>
      </c>
      <c r="L10" s="11">
        <v>8.3543977816470747</v>
      </c>
      <c r="M10" s="11">
        <v>46.163131324330621</v>
      </c>
      <c r="N10" s="11">
        <v>54.517529105977701</v>
      </c>
      <c r="O10" s="11"/>
      <c r="P10" s="10" t="str">
        <f>name!D7</f>
        <v>22 Health professionals</v>
      </c>
      <c r="Q10" s="11">
        <v>9.2016962694550077</v>
      </c>
      <c r="R10" s="11">
        <v>12.087071217829678</v>
      </c>
      <c r="S10" s="345">
        <f t="shared" si="4"/>
        <v>2.88537494837467</v>
      </c>
      <c r="T10" s="345">
        <v>4.1382752610685127</v>
      </c>
      <c r="U10" s="345">
        <f t="shared" si="5"/>
        <v>7.0236502094431827</v>
      </c>
      <c r="V10" s="346">
        <f t="shared" si="6"/>
        <v>2.5067506899214775E-2</v>
      </c>
      <c r="X10" s="10" t="str">
        <f>name!B7</f>
        <v>Engineering</v>
      </c>
      <c r="Y10" s="11">
        <v>5.9020000000000099</v>
      </c>
      <c r="Z10" s="11">
        <v>4.8280000000000047</v>
      </c>
      <c r="AA10" s="345">
        <f t="shared" si="7"/>
        <v>-1.0740000000000052</v>
      </c>
      <c r="AB10" s="11">
        <v>2.3648764199801655</v>
      </c>
      <c r="AC10" s="345">
        <f t="shared" si="8"/>
        <v>1.2908764199801603</v>
      </c>
      <c r="AD10" s="348">
        <f t="shared" si="9"/>
        <v>2.2718587986692684E-2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36.952850069536375</v>
      </c>
      <c r="C11" s="11">
        <f t="shared" si="2"/>
        <v>43.301720134497543</v>
      </c>
      <c r="D11" s="11">
        <f t="shared" si="2"/>
        <v>6.348870064961166</v>
      </c>
      <c r="E11" s="11">
        <f t="shared" si="2"/>
        <v>20.515134349612772</v>
      </c>
      <c r="F11" s="11">
        <f t="shared" si="2"/>
        <v>26.864004414573937</v>
      </c>
      <c r="G11" s="200">
        <f t="shared" si="3"/>
        <v>2.9876626356678315E-2</v>
      </c>
      <c r="H11" s="11"/>
      <c r="I11" s="10" t="str">
        <f>name!E7</f>
        <v>Administrative and secretarial occupations</v>
      </c>
      <c r="J11" s="11">
        <v>76.220785754731622</v>
      </c>
      <c r="K11" s="11">
        <v>65.863564839331858</v>
      </c>
      <c r="L11" s="11">
        <v>-10.357220915399777</v>
      </c>
      <c r="M11" s="11">
        <v>35.830361789916047</v>
      </c>
      <c r="N11" s="11">
        <v>25.473140874516268</v>
      </c>
      <c r="O11" s="11"/>
      <c r="P11" s="10" t="str">
        <f>name!D8</f>
        <v>23 Teaching and other educational professionals</v>
      </c>
      <c r="Q11" s="11">
        <v>11.570541731989778</v>
      </c>
      <c r="R11" s="11">
        <v>13.948401741761081</v>
      </c>
      <c r="S11" s="345">
        <f t="shared" si="4"/>
        <v>2.3778600097713039</v>
      </c>
      <c r="T11" s="345">
        <v>5.4879312436558019</v>
      </c>
      <c r="U11" s="345">
        <f t="shared" si="5"/>
        <v>7.8657912534271057</v>
      </c>
      <c r="V11" s="346">
        <f t="shared" si="6"/>
        <v>2.6216745934287244E-2</v>
      </c>
      <c r="X11" s="10" t="str">
        <f>name!B8</f>
        <v>Rest of manufacturing</v>
      </c>
      <c r="Y11" s="11">
        <v>30.486999999999973</v>
      </c>
      <c r="Z11" s="11">
        <v>27.592999999999943</v>
      </c>
      <c r="AA11" s="345">
        <f t="shared" si="7"/>
        <v>-2.8940000000000303</v>
      </c>
      <c r="AB11" s="11">
        <v>12.194692305716826</v>
      </c>
      <c r="AC11" s="345">
        <f t="shared" si="8"/>
        <v>9.3006923057167956</v>
      </c>
      <c r="AD11" s="348">
        <f t="shared" si="9"/>
        <v>2.2684787858405775E-2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51.075958779768563</v>
      </c>
      <c r="C12" s="11">
        <f t="shared" si="2"/>
        <v>64.947081388159546</v>
      </c>
      <c r="D12" s="11">
        <f t="shared" si="2"/>
        <v>13.871122608390982</v>
      </c>
      <c r="E12" s="11">
        <f t="shared" si="2"/>
        <v>28.187538424567396</v>
      </c>
      <c r="F12" s="11">
        <f t="shared" si="2"/>
        <v>42.058661032958376</v>
      </c>
      <c r="G12" s="200">
        <f t="shared" si="3"/>
        <v>2.9730982920583404E-2</v>
      </c>
      <c r="H12" s="11"/>
      <c r="I12" s="10" t="str">
        <f>name!E8</f>
        <v>Skilled trades occupations</v>
      </c>
      <c r="J12" s="11">
        <v>61.753819158520123</v>
      </c>
      <c r="K12" s="11">
        <v>64.674092425032569</v>
      </c>
      <c r="L12" s="11">
        <v>2.9202732665124507</v>
      </c>
      <c r="M12" s="11">
        <v>27.527274852342309</v>
      </c>
      <c r="N12" s="11">
        <v>30.447548118854765</v>
      </c>
      <c r="O12" s="11"/>
      <c r="P12" s="10" t="str">
        <f>name!D9</f>
        <v>24 Business, media and public service professionals</v>
      </c>
      <c r="Q12" s="11">
        <v>28.668204657174758</v>
      </c>
      <c r="R12" s="11">
        <v>35.712900965573631</v>
      </c>
      <c r="S12" s="345">
        <f t="shared" si="4"/>
        <v>7.0446963083988727</v>
      </c>
      <c r="T12" s="345">
        <v>13.837874770535919</v>
      </c>
      <c r="U12" s="345">
        <f t="shared" si="5"/>
        <v>20.882571078934792</v>
      </c>
      <c r="V12" s="346">
        <f t="shared" si="6"/>
        <v>2.6604988392880058E-2</v>
      </c>
      <c r="X12" s="10" t="str">
        <f>name!B9</f>
        <v>Electricity and gas</v>
      </c>
      <c r="Y12" s="11">
        <v>2.4569999999999985</v>
      </c>
      <c r="Z12" s="11">
        <v>2.2559999999999953</v>
      </c>
      <c r="AA12" s="345">
        <f t="shared" si="7"/>
        <v>-0.20100000000000318</v>
      </c>
      <c r="AB12" s="11">
        <v>0.95912955944575395</v>
      </c>
      <c r="AC12" s="345">
        <f t="shared" si="8"/>
        <v>0.75812955944575078</v>
      </c>
      <c r="AD12" s="348">
        <f t="shared" si="9"/>
        <v>2.2214283547469238E-2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14.668046101047212</v>
      </c>
      <c r="C13" s="11">
        <f t="shared" si="2"/>
        <v>14.073986811785625</v>
      </c>
      <c r="D13" s="11">
        <f t="shared" si="2"/>
        <v>-0.59405928926158258</v>
      </c>
      <c r="E13" s="11">
        <f t="shared" si="2"/>
        <v>5.6226927413610692</v>
      </c>
      <c r="F13" s="11">
        <f t="shared" si="2"/>
        <v>5.0286334520994886</v>
      </c>
      <c r="G13" s="200">
        <f t="shared" si="3"/>
        <v>2.1868565448235344E-2</v>
      </c>
      <c r="H13" s="11"/>
      <c r="I13" s="10" t="str">
        <f>name!E9</f>
        <v>Caring, leisure and other service occupations</v>
      </c>
      <c r="J13" s="11">
        <v>64.849972905521184</v>
      </c>
      <c r="K13" s="11">
        <v>79.222767150650242</v>
      </c>
      <c r="L13" s="11">
        <v>14.372794245129057</v>
      </c>
      <c r="M13" s="11">
        <v>40.379664207128634</v>
      </c>
      <c r="N13" s="11">
        <v>54.752458452257684</v>
      </c>
      <c r="O13" s="11"/>
      <c r="P13" s="10" t="str">
        <f>name!D10</f>
        <v>31 Science, engineering and technology associate professionals</v>
      </c>
      <c r="Q13" s="11">
        <v>10.409832911992043</v>
      </c>
      <c r="R13" s="11">
        <v>8.7916456497406692</v>
      </c>
      <c r="S13" s="345">
        <f t="shared" si="4"/>
        <v>-1.6181872622513733</v>
      </c>
      <c r="T13" s="345">
        <v>3.2479124353510804</v>
      </c>
      <c r="U13" s="345">
        <f t="shared" si="5"/>
        <v>1.6297251730997071</v>
      </c>
      <c r="V13" s="346">
        <f t="shared" si="6"/>
        <v>1.8268596160526007E-2</v>
      </c>
      <c r="X13" s="10" t="str">
        <f>name!B10</f>
        <v>Water and sewerage</v>
      </c>
      <c r="Y13" s="11">
        <v>6.3469999999999835</v>
      </c>
      <c r="Z13" s="11">
        <v>7.4290000000000127</v>
      </c>
      <c r="AA13" s="345">
        <f t="shared" si="7"/>
        <v>1.0820000000000292</v>
      </c>
      <c r="AB13" s="11">
        <v>3.021742346914845</v>
      </c>
      <c r="AC13" s="345">
        <f t="shared" si="8"/>
        <v>4.1037423469148742</v>
      </c>
      <c r="AD13" s="348">
        <f t="shared" si="9"/>
        <v>2.6299663416586405E-2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14.011311272266301</v>
      </c>
      <c r="C14" s="11">
        <f t="shared" si="2"/>
        <v>16.826492319785249</v>
      </c>
      <c r="D14" s="11">
        <f t="shared" si="2"/>
        <v>2.8151810475189478</v>
      </c>
      <c r="E14" s="11">
        <f t="shared" si="2"/>
        <v>8.7099612482964002</v>
      </c>
      <c r="F14" s="11">
        <f t="shared" si="2"/>
        <v>11.525142295815348</v>
      </c>
      <c r="G14" s="200">
        <f t="shared" si="3"/>
        <v>3.2754092470771656E-2</v>
      </c>
      <c r="H14" s="11"/>
      <c r="I14" s="10" t="str">
        <f>name!E10</f>
        <v>Sales and customer service occupations</v>
      </c>
      <c r="J14" s="11">
        <v>55.544379951342819</v>
      </c>
      <c r="K14" s="11">
        <v>56.255577810152303</v>
      </c>
      <c r="L14" s="11">
        <v>0.71119785880947894</v>
      </c>
      <c r="M14" s="11">
        <v>26.145746310252818</v>
      </c>
      <c r="N14" s="11">
        <v>26.856944169062299</v>
      </c>
      <c r="O14" s="11"/>
      <c r="P14" s="10" t="str">
        <f>name!D11</f>
        <v>32 Health and social care associate professionals</v>
      </c>
      <c r="Q14" s="11">
        <v>3.2170826723091301</v>
      </c>
      <c r="R14" s="11">
        <v>3.4755687788634102</v>
      </c>
      <c r="S14" s="345">
        <f t="shared" si="4"/>
        <v>0.25848610655428006</v>
      </c>
      <c r="T14" s="345">
        <v>1.5611103598777774</v>
      </c>
      <c r="U14" s="345">
        <f t="shared" si="5"/>
        <v>1.8195964664320574</v>
      </c>
      <c r="V14" s="346">
        <f t="shared" si="6"/>
        <v>2.6723331814030526E-2</v>
      </c>
      <c r="X14" s="10" t="str">
        <f>name!B11</f>
        <v>Construction</v>
      </c>
      <c r="Y14" s="11">
        <v>48.388000000000034</v>
      </c>
      <c r="Z14" s="11">
        <v>59.454000000000043</v>
      </c>
      <c r="AA14" s="345">
        <f t="shared" si="7"/>
        <v>11.06600000000001</v>
      </c>
      <c r="AB14" s="11">
        <v>22.649215796785427</v>
      </c>
      <c r="AC14" s="345">
        <f t="shared" si="8"/>
        <v>33.715215796785436</v>
      </c>
      <c r="AD14" s="348">
        <f t="shared" si="9"/>
        <v>2.5927215100745471E-2</v>
      </c>
    </row>
    <row r="15" spans="1:30" x14ac:dyDescent="0.2">
      <c r="A15" s="10" t="str">
        <f>name!D12</f>
        <v>33 Protective service occupations</v>
      </c>
      <c r="B15" s="11">
        <f t="shared" si="2"/>
        <v>7.6028903181280079</v>
      </c>
      <c r="C15" s="11">
        <f t="shared" si="2"/>
        <v>9.9290426865952313</v>
      </c>
      <c r="D15" s="11">
        <f t="shared" si="2"/>
        <v>2.3261523684672247</v>
      </c>
      <c r="E15" s="11">
        <f t="shared" si="2"/>
        <v>3.139244086472869</v>
      </c>
      <c r="F15" s="11">
        <f t="shared" si="2"/>
        <v>5.4653964549400937</v>
      </c>
      <c r="G15" s="200">
        <f t="shared" si="3"/>
        <v>2.3310563020998432E-2</v>
      </c>
      <c r="H15" s="11"/>
      <c r="I15" s="10" t="str">
        <f>name!E11</f>
        <v>Process, plant and machine operatives</v>
      </c>
      <c r="J15" s="11">
        <v>32.665551248172036</v>
      </c>
      <c r="K15" s="11">
        <v>37.760051831631856</v>
      </c>
      <c r="L15" s="11">
        <v>5.0945005834598227</v>
      </c>
      <c r="M15" s="11">
        <v>17.348457899108499</v>
      </c>
      <c r="N15" s="11">
        <v>22.442958482568315</v>
      </c>
      <c r="O15" s="11"/>
      <c r="P15" s="10" t="str">
        <f>name!D12</f>
        <v>33 Protective service occupations</v>
      </c>
      <c r="Q15" s="11">
        <v>5.4582312873941072</v>
      </c>
      <c r="R15" s="11">
        <v>6.3616776135127378</v>
      </c>
      <c r="S15" s="345">
        <f t="shared" si="4"/>
        <v>0.90344632611863052</v>
      </c>
      <c r="T15" s="345">
        <v>1.7095527188905169</v>
      </c>
      <c r="U15" s="345">
        <f t="shared" si="5"/>
        <v>2.6129990450091474</v>
      </c>
      <c r="V15" s="346">
        <f t="shared" si="6"/>
        <v>1.8330766158689338E-2</v>
      </c>
      <c r="X15" s="10" t="str">
        <f>name!B12</f>
        <v>Wholesale and retail trade</v>
      </c>
      <c r="Y15" s="11">
        <v>91.070999999999941</v>
      </c>
      <c r="Z15" s="11">
        <v>92.221999999999952</v>
      </c>
      <c r="AA15" s="345">
        <f t="shared" si="7"/>
        <v>1.1510000000000105</v>
      </c>
      <c r="AB15" s="11">
        <v>41.917660747243239</v>
      </c>
      <c r="AC15" s="345">
        <f t="shared" si="8"/>
        <v>43.06866074724325</v>
      </c>
      <c r="AD15" s="348">
        <f t="shared" si="9"/>
        <v>2.5562897006620622E-2</v>
      </c>
    </row>
    <row r="16" spans="1:30" x14ac:dyDescent="0.2">
      <c r="A16" s="10" t="str">
        <f>name!D13</f>
        <v>34 Culture, media and sports occupations</v>
      </c>
      <c r="B16" s="11">
        <f t="shared" si="2"/>
        <v>15.314048136312614</v>
      </c>
      <c r="C16" s="11">
        <f t="shared" si="2"/>
        <v>18.395059059874015</v>
      </c>
      <c r="D16" s="11">
        <f t="shared" si="2"/>
        <v>3.081010923561402</v>
      </c>
      <c r="E16" s="11">
        <f t="shared" si="2"/>
        <v>8.0295519203420618</v>
      </c>
      <c r="F16" s="11">
        <f t="shared" si="2"/>
        <v>11.110562843903466</v>
      </c>
      <c r="G16" s="200">
        <f t="shared" si="3"/>
        <v>2.8502113322796729E-2</v>
      </c>
      <c r="H16" s="11"/>
      <c r="I16" s="10" t="str">
        <f>name!E12</f>
        <v>Elementary occupations</v>
      </c>
      <c r="J16" s="11">
        <v>65.955428336629268</v>
      </c>
      <c r="K16" s="11">
        <v>66.418555310330675</v>
      </c>
      <c r="L16" s="11">
        <v>0.46312697370141631</v>
      </c>
      <c r="M16" s="11">
        <v>31.2659760516025</v>
      </c>
      <c r="N16" s="11">
        <v>31.729103025303917</v>
      </c>
      <c r="O16" s="11"/>
      <c r="P16" s="10" t="str">
        <f>name!D13</f>
        <v>34 Culture, media and sports occupations</v>
      </c>
      <c r="Q16" s="11">
        <v>6.55384861737575</v>
      </c>
      <c r="R16" s="11">
        <v>7.8713701139529846</v>
      </c>
      <c r="S16" s="345">
        <f t="shared" si="4"/>
        <v>1.3175214965772346</v>
      </c>
      <c r="T16" s="345">
        <v>2.8927265042355379</v>
      </c>
      <c r="U16" s="345">
        <f t="shared" si="5"/>
        <v>4.2102480008127721</v>
      </c>
      <c r="V16" s="346">
        <f t="shared" si="6"/>
        <v>2.4672777512238175E-2</v>
      </c>
      <c r="X16" s="10" t="str">
        <f>name!B13</f>
        <v>Transport and storage</v>
      </c>
      <c r="Y16" s="11">
        <v>30.42500000000005</v>
      </c>
      <c r="Z16" s="11">
        <v>32.368000000000123</v>
      </c>
      <c r="AA16" s="345">
        <f t="shared" si="7"/>
        <v>1.9430000000000724</v>
      </c>
      <c r="AB16" s="11">
        <v>14.657896980474877</v>
      </c>
      <c r="AC16" s="345">
        <f t="shared" si="8"/>
        <v>16.60089698047495</v>
      </c>
      <c r="AD16" s="348">
        <f t="shared" si="9"/>
        <v>2.6562546494261152E-2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45.227544325395165</v>
      </c>
      <c r="C17" s="11">
        <f t="shared" si="10"/>
        <v>45.953657056756249</v>
      </c>
      <c r="D17" s="11">
        <f t="shared" si="10"/>
        <v>0.72611273136108201</v>
      </c>
      <c r="E17" s="11">
        <f t="shared" si="10"/>
        <v>20.661681327858226</v>
      </c>
      <c r="F17" s="11">
        <f t="shared" si="10"/>
        <v>21.387794059219306</v>
      </c>
      <c r="G17" s="200">
        <f t="shared" si="3"/>
        <v>2.5401841501417666E-2</v>
      </c>
      <c r="H17" s="11"/>
      <c r="O17" s="11"/>
      <c r="P17" s="10" t="str">
        <f>name!D14</f>
        <v>35 Business and public service associate professionals</v>
      </c>
      <c r="Q17" s="11">
        <v>23.708884986077926</v>
      </c>
      <c r="R17" s="11">
        <v>22.101399425779043</v>
      </c>
      <c r="S17" s="345">
        <f t="shared" si="4"/>
        <v>-1.6074855602988833</v>
      </c>
      <c r="T17" s="345">
        <v>8.5426838963348573</v>
      </c>
      <c r="U17" s="345">
        <f t="shared" si="5"/>
        <v>6.9351983360359739</v>
      </c>
      <c r="V17" s="346">
        <f t="shared" si="6"/>
        <v>2.0726322243012518E-2</v>
      </c>
      <c r="X17" s="10" t="str">
        <f>name!B14</f>
        <v>Accommodation and food</v>
      </c>
      <c r="Y17" s="11">
        <v>47.232999999999961</v>
      </c>
      <c r="Z17" s="11">
        <v>57.416000000000047</v>
      </c>
      <c r="AA17" s="345">
        <f t="shared" si="7"/>
        <v>10.183000000000085</v>
      </c>
      <c r="AB17" s="11">
        <v>26.2515664375968</v>
      </c>
      <c r="AC17" s="345">
        <f t="shared" si="8"/>
        <v>36.434566437596885</v>
      </c>
      <c r="AD17" s="348">
        <f t="shared" si="9"/>
        <v>2.9903910238644471E-2</v>
      </c>
    </row>
    <row r="18" spans="1:30" x14ac:dyDescent="0.2">
      <c r="A18" s="10" t="str">
        <f>name!D15</f>
        <v>41 Administrative occupations</v>
      </c>
      <c r="B18" s="11">
        <f t="shared" si="10"/>
        <v>62.826104123104948</v>
      </c>
      <c r="C18" s="11">
        <f t="shared" si="10"/>
        <v>53.539180478220487</v>
      </c>
      <c r="D18" s="11">
        <f t="shared" si="10"/>
        <v>-9.2869236448844692</v>
      </c>
      <c r="E18" s="11">
        <f t="shared" si="10"/>
        <v>28.816880440159483</v>
      </c>
      <c r="F18" s="11">
        <f t="shared" si="10"/>
        <v>19.529956795275009</v>
      </c>
      <c r="G18" s="200">
        <f t="shared" si="3"/>
        <v>2.5488055701183177E-2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17.238080688022595</v>
      </c>
      <c r="R18" s="11">
        <v>16.618620844703727</v>
      </c>
      <c r="S18" s="345">
        <f t="shared" si="4"/>
        <v>-0.61945984331886805</v>
      </c>
      <c r="T18" s="345">
        <v>6.0641865285606293</v>
      </c>
      <c r="U18" s="345">
        <f t="shared" si="5"/>
        <v>5.4447266852417613</v>
      </c>
      <c r="V18" s="346">
        <f t="shared" si="6"/>
        <v>2.0298585575871275E-2</v>
      </c>
      <c r="X18" s="10" t="str">
        <f>name!B15</f>
        <v>Media</v>
      </c>
      <c r="Y18" s="11">
        <v>7.9840000000000035</v>
      </c>
      <c r="Z18" s="11">
        <v>7.4970000000000043</v>
      </c>
      <c r="AA18" s="345">
        <f t="shared" si="7"/>
        <v>-0.48699999999999921</v>
      </c>
      <c r="AB18" s="11">
        <v>3.6248030859824429</v>
      </c>
      <c r="AC18" s="345">
        <f t="shared" si="8"/>
        <v>3.1378030859824437</v>
      </c>
      <c r="AD18" s="348">
        <f t="shared" si="9"/>
        <v>2.5268924831509221E-2</v>
      </c>
    </row>
    <row r="19" spans="1:30" x14ac:dyDescent="0.2">
      <c r="A19" s="10" t="str">
        <f>name!D16</f>
        <v>42 Secretarial and related occupations</v>
      </c>
      <c r="B19" s="11">
        <f t="shared" si="10"/>
        <v>13.394681631626678</v>
      </c>
      <c r="C19" s="11">
        <f t="shared" si="10"/>
        <v>12.324384361111367</v>
      </c>
      <c r="D19" s="11">
        <f t="shared" si="10"/>
        <v>-1.0702972705153084</v>
      </c>
      <c r="E19" s="11">
        <f t="shared" si="10"/>
        <v>7.0134813497565647</v>
      </c>
      <c r="F19" s="11">
        <f t="shared" si="10"/>
        <v>5.9431840792412576</v>
      </c>
      <c r="G19" s="200">
        <f t="shared" si="3"/>
        <v>2.8469541785842489E-2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1.2666128807439845</v>
      </c>
      <c r="K19" s="11">
        <f t="array" ref="K19:K27">MMULT(aggregation!$B$13:$AA$21,C36:C61)</f>
        <v>2.7402225368686564</v>
      </c>
      <c r="L19" s="11">
        <f t="array" ref="L19:L27">MMULT(aggregation!$B$13:$AA$21,D36:D61)</f>
        <v>1.4736096561246719</v>
      </c>
      <c r="M19" s="11">
        <f t="array" ref="M19:M27">MMULT(aggregation!$B$13:$AA$21,E36:E61)</f>
        <v>1.0799057144704081</v>
      </c>
      <c r="N19" s="11">
        <f t="array" ref="N19:N27">MMULT(aggregation!$B$13:$AA$21,F36:F61)</f>
        <v>2.5535153705950799</v>
      </c>
      <c r="O19" s="11"/>
      <c r="P19" s="10" t="str">
        <f>name!D16</f>
        <v>42 Secretarial and related occupations</v>
      </c>
      <c r="Q19" s="11">
        <v>1.0433678977695593</v>
      </c>
      <c r="R19" s="11">
        <v>1.8121918973210007</v>
      </c>
      <c r="S19" s="345">
        <f t="shared" si="4"/>
        <v>0.76882399955144143</v>
      </c>
      <c r="T19" s="345">
        <v>0.51327706743443402</v>
      </c>
      <c r="U19" s="345">
        <f t="shared" si="5"/>
        <v>1.2821010669858754</v>
      </c>
      <c r="V19" s="346">
        <f t="shared" si="6"/>
        <v>2.7030812759207601E-2</v>
      </c>
      <c r="X19" s="10" t="str">
        <f>name!B16</f>
        <v>Information technology</v>
      </c>
      <c r="Y19" s="11">
        <v>22.321999999999974</v>
      </c>
      <c r="Z19" s="11">
        <v>24.478000000000037</v>
      </c>
      <c r="AA19" s="345">
        <f t="shared" si="7"/>
        <v>2.1560000000000628</v>
      </c>
      <c r="AB19" s="11">
        <v>10.1873616894938</v>
      </c>
      <c r="AC19" s="345">
        <f t="shared" si="8"/>
        <v>12.343361689493863</v>
      </c>
      <c r="AD19" s="348">
        <f t="shared" si="9"/>
        <v>2.5380425649172311E-2</v>
      </c>
    </row>
    <row r="20" spans="1:30" x14ac:dyDescent="0.2">
      <c r="A20" s="10" t="str">
        <f>name!D17</f>
        <v>51 Skilled agricultural and related trades</v>
      </c>
      <c r="B20" s="11">
        <f t="shared" si="10"/>
        <v>7.3834152424356194</v>
      </c>
      <c r="C20" s="11">
        <f t="shared" si="10"/>
        <v>8.5176087776758589</v>
      </c>
      <c r="D20" s="11">
        <f t="shared" si="10"/>
        <v>1.1341935352402384</v>
      </c>
      <c r="E20" s="11">
        <f t="shared" si="10"/>
        <v>4.204862825901162</v>
      </c>
      <c r="F20" s="11">
        <f t="shared" si="10"/>
        <v>5.3390563611413997</v>
      </c>
      <c r="G20" s="200">
        <f t="shared" si="3"/>
        <v>3.0506592066413152E-2</v>
      </c>
      <c r="H20" s="11"/>
      <c r="I20" s="11" t="str">
        <f t="shared" si="11"/>
        <v>Professional occupations</v>
      </c>
      <c r="J20" s="11">
        <v>8.5676410740996189</v>
      </c>
      <c r="K20" s="11">
        <v>15.790497211882137</v>
      </c>
      <c r="L20" s="11">
        <v>7.222856137782518</v>
      </c>
      <c r="M20" s="11">
        <v>5.6547615092897097</v>
      </c>
      <c r="N20" s="11">
        <v>12.877617647072228</v>
      </c>
      <c r="O20" s="11"/>
      <c r="P20" s="10" t="str">
        <f>name!D17</f>
        <v>51 Skilled agricultural and related trades</v>
      </c>
      <c r="Q20" s="11">
        <v>6.3809096806154892</v>
      </c>
      <c r="R20" s="11">
        <v>7.0799715419685443</v>
      </c>
      <c r="S20" s="345">
        <f t="shared" si="4"/>
        <v>0.69906186135305504</v>
      </c>
      <c r="T20" s="345">
        <v>3.3450445088263994</v>
      </c>
      <c r="U20" s="345">
        <f t="shared" si="5"/>
        <v>4.0441063701794544</v>
      </c>
      <c r="V20" s="346">
        <f t="shared" si="6"/>
        <v>2.8497660496558552E-2</v>
      </c>
      <c r="X20" s="10" t="str">
        <f>name!B17</f>
        <v>Finance and insurance</v>
      </c>
      <c r="Y20" s="11">
        <v>27.750999999999966</v>
      </c>
      <c r="Z20" s="11">
        <v>26.870000000000047</v>
      </c>
      <c r="AA20" s="345">
        <f t="shared" si="7"/>
        <v>-0.88099999999991851</v>
      </c>
      <c r="AB20" s="11">
        <v>13.44533655360965</v>
      </c>
      <c r="AC20" s="345">
        <f t="shared" si="8"/>
        <v>12.564336553609731</v>
      </c>
      <c r="AD20" s="348">
        <f t="shared" si="9"/>
        <v>2.6688420831767701E-2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22.653589404493253</v>
      </c>
      <c r="C21" s="11">
        <f t="shared" si="10"/>
        <v>22.053360861978717</v>
      </c>
      <c r="D21" s="11">
        <f t="shared" si="10"/>
        <v>-0.60022854251453672</v>
      </c>
      <c r="E21" s="11">
        <f t="shared" si="10"/>
        <v>8.68314269669761</v>
      </c>
      <c r="F21" s="11">
        <f t="shared" si="10"/>
        <v>8.082914154183074</v>
      </c>
      <c r="G21" s="200">
        <f t="shared" si="3"/>
        <v>2.186716705182512E-2</v>
      </c>
      <c r="H21" s="11"/>
      <c r="I21" s="11" t="str">
        <f t="shared" si="11"/>
        <v>Associate professional occupations</v>
      </c>
      <c r="J21" s="11">
        <v>1.2701992987097137</v>
      </c>
      <c r="K21" s="11">
        <v>2.5478661836763354</v>
      </c>
      <c r="L21" s="11">
        <v>1.2776668849666217</v>
      </c>
      <c r="M21" s="11">
        <v>0.89888471222236821</v>
      </c>
      <c r="N21" s="11">
        <v>2.1765515971889897</v>
      </c>
      <c r="O21" s="11"/>
      <c r="P21" s="10" t="str">
        <f>name!D18</f>
        <v>52 Skilled metal, electrical and electronic trades</v>
      </c>
      <c r="Q21" s="11">
        <v>22.036646331324988</v>
      </c>
      <c r="R21" s="11">
        <v>20.028036715568501</v>
      </c>
      <c r="S21" s="345">
        <f t="shared" si="4"/>
        <v>-2.0086096157564874</v>
      </c>
      <c r="T21" s="345">
        <v>7.8007853378282279</v>
      </c>
      <c r="U21" s="345">
        <f t="shared" si="5"/>
        <v>5.7921757220717405</v>
      </c>
      <c r="V21" s="346">
        <f t="shared" si="6"/>
        <v>2.0409270879424568E-2</v>
      </c>
      <c r="X21" s="10" t="str">
        <f>name!B18</f>
        <v>Real estate</v>
      </c>
      <c r="Y21" s="11">
        <v>12.518999999999973</v>
      </c>
      <c r="Z21" s="11">
        <v>11.09799999999999</v>
      </c>
      <c r="AA21" s="345">
        <f t="shared" si="7"/>
        <v>-1.4209999999999834</v>
      </c>
      <c r="AB21" s="11">
        <v>5.6560584168721144</v>
      </c>
      <c r="AC21" s="345">
        <f t="shared" si="8"/>
        <v>4.235058416872131</v>
      </c>
      <c r="AD21" s="348">
        <f t="shared" si="9"/>
        <v>2.5164939761032512E-2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20.310217181801711</v>
      </c>
      <c r="C22" s="11">
        <f t="shared" si="10"/>
        <v>22.784549454920906</v>
      </c>
      <c r="D22" s="11">
        <f t="shared" si="10"/>
        <v>2.474332273119197</v>
      </c>
      <c r="E22" s="11">
        <f t="shared" si="10"/>
        <v>9.4992211368997896</v>
      </c>
      <c r="F22" s="11">
        <f t="shared" si="10"/>
        <v>11.973553410018985</v>
      </c>
      <c r="G22" s="200">
        <f t="shared" si="3"/>
        <v>2.5910043946541839E-2</v>
      </c>
      <c r="H22" s="11"/>
      <c r="I22" s="11" t="str">
        <f t="shared" si="11"/>
        <v>Administrative and secretarial occupations</v>
      </c>
      <c r="J22" s="11">
        <v>0.38183000120146227</v>
      </c>
      <c r="K22" s="11">
        <v>0.88020573501009436</v>
      </c>
      <c r="L22" s="11">
        <v>0.49837573380863209</v>
      </c>
      <c r="M22" s="11">
        <v>0.33969592655031861</v>
      </c>
      <c r="N22" s="11">
        <v>0.83807166035895064</v>
      </c>
      <c r="O22" s="11"/>
      <c r="P22" s="10" t="str">
        <f>name!D19</f>
        <v>53 Skilled construction and building trades</v>
      </c>
      <c r="Q22" s="11">
        <v>19.814452028961362</v>
      </c>
      <c r="R22" s="11">
        <v>22.104320786570188</v>
      </c>
      <c r="S22" s="345">
        <f t="shared" si="4"/>
        <v>2.2898687576088257</v>
      </c>
      <c r="T22" s="345">
        <v>9.1814870964502475</v>
      </c>
      <c r="U22" s="345">
        <f t="shared" si="5"/>
        <v>11.471355854059073</v>
      </c>
      <c r="V22" s="346">
        <f t="shared" si="6"/>
        <v>2.5707837960902591E-2</v>
      </c>
      <c r="X22" s="10" t="str">
        <f>name!B19</f>
        <v>Professional services</v>
      </c>
      <c r="Y22" s="11">
        <v>72.465000000000117</v>
      </c>
      <c r="Z22" s="11">
        <v>81.125999999999948</v>
      </c>
      <c r="AA22" s="345">
        <f t="shared" si="7"/>
        <v>8.6609999999998308</v>
      </c>
      <c r="AB22" s="11">
        <v>38.048878015939422</v>
      </c>
      <c r="AC22" s="345">
        <f t="shared" si="8"/>
        <v>46.709878015939253</v>
      </c>
      <c r="AD22" s="348">
        <f t="shared" si="9"/>
        <v>2.85353787895537E-2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11.406597329789539</v>
      </c>
      <c r="C23" s="11">
        <f t="shared" si="10"/>
        <v>11.318573330457092</v>
      </c>
      <c r="D23" s="11">
        <f t="shared" si="10"/>
        <v>-8.8023999332448088E-2</v>
      </c>
      <c r="E23" s="11">
        <f t="shared" si="10"/>
        <v>5.14004819284375</v>
      </c>
      <c r="F23" s="11">
        <f t="shared" si="10"/>
        <v>5.0520241935113033</v>
      </c>
      <c r="G23" s="200">
        <f t="shared" si="3"/>
        <v>2.5109496609117876E-2</v>
      </c>
      <c r="H23" s="11"/>
      <c r="I23" s="11" t="str">
        <f t="shared" si="11"/>
        <v>Skilled trades occupations</v>
      </c>
      <c r="J23" s="11">
        <v>0.10287138692091559</v>
      </c>
      <c r="K23" s="11">
        <v>0.24781776043720846</v>
      </c>
      <c r="L23" s="11">
        <v>0.14494637351629286</v>
      </c>
      <c r="M23" s="11">
        <v>9.3038995468731872E-2</v>
      </c>
      <c r="N23" s="11">
        <v>0.23798536898502473</v>
      </c>
      <c r="O23" s="11"/>
      <c r="P23" s="10" t="str">
        <f>name!D20</f>
        <v>54 Textiles, printing and other skilled trades</v>
      </c>
      <c r="Q23" s="11">
        <v>6.1412041118822751</v>
      </c>
      <c r="R23" s="11">
        <v>5.7918636303765085</v>
      </c>
      <c r="S23" s="345">
        <f t="shared" si="4"/>
        <v>-0.34934048150576658</v>
      </c>
      <c r="T23" s="345">
        <v>1.901763700880404</v>
      </c>
      <c r="U23" s="345">
        <f t="shared" si="5"/>
        <v>1.5524232193746375</v>
      </c>
      <c r="V23" s="346">
        <f t="shared" si="6"/>
        <v>1.8147861102894236E-2</v>
      </c>
      <c r="X23" s="10" t="str">
        <f>name!B20</f>
        <v>Support services</v>
      </c>
      <c r="Y23" s="11">
        <v>55.1159999999999</v>
      </c>
      <c r="Z23" s="11">
        <v>65.080999999999833</v>
      </c>
      <c r="AA23" s="345">
        <f t="shared" si="7"/>
        <v>9.9649999999999324</v>
      </c>
      <c r="AB23" s="11">
        <v>29.055929644635235</v>
      </c>
      <c r="AC23" s="345">
        <f t="shared" si="8"/>
        <v>39.020929644635167</v>
      </c>
      <c r="AD23" s="348">
        <f t="shared" si="9"/>
        <v>2.8630283664922818E-2</v>
      </c>
    </row>
    <row r="24" spans="1:30" x14ac:dyDescent="0.2">
      <c r="A24" s="10" t="str">
        <f>name!D21</f>
        <v>61 Caring personal service occupations</v>
      </c>
      <c r="B24" s="11">
        <f t="shared" si="10"/>
        <v>50.578591133898243</v>
      </c>
      <c r="C24" s="11">
        <f t="shared" si="10"/>
        <v>62.33760344364687</v>
      </c>
      <c r="D24" s="11">
        <f t="shared" si="10"/>
        <v>11.759012309748627</v>
      </c>
      <c r="E24" s="11">
        <f t="shared" si="10"/>
        <v>32.326128187830349</v>
      </c>
      <c r="F24" s="11">
        <f t="shared" si="10"/>
        <v>44.085140497578969</v>
      </c>
      <c r="G24" s="200">
        <f t="shared" si="3"/>
        <v>3.349291019162659E-2</v>
      </c>
      <c r="H24" s="11"/>
      <c r="I24" s="11" t="str">
        <f t="shared" si="11"/>
        <v>Caring, leisure and other service occupations</v>
      </c>
      <c r="J24" s="11">
        <v>6.385886411340648E-2</v>
      </c>
      <c r="K24" s="11">
        <v>0.15889107677472614</v>
      </c>
      <c r="L24" s="11">
        <v>9.5032212661319657E-2</v>
      </c>
      <c r="M24" s="11">
        <v>6.3429483785486976E-2</v>
      </c>
      <c r="N24" s="11">
        <v>0.1584616964468066</v>
      </c>
      <c r="O24" s="11"/>
      <c r="P24" s="10" t="str">
        <f>name!D21</f>
        <v>61 Caring personal service occupations</v>
      </c>
      <c r="Q24" s="11">
        <v>5.1664887197885108</v>
      </c>
      <c r="R24" s="11">
        <v>7.932814804921982</v>
      </c>
      <c r="S24" s="345">
        <f t="shared" si="4"/>
        <v>2.7663260851334712</v>
      </c>
      <c r="T24" s="345">
        <v>3.0270266216939041</v>
      </c>
      <c r="U24" s="345">
        <f t="shared" si="5"/>
        <v>5.7933527068273758</v>
      </c>
      <c r="V24" s="346">
        <f t="shared" si="6"/>
        <v>3.1220771768682543E-2</v>
      </c>
      <c r="X24" s="10" t="str">
        <f>name!B21</f>
        <v>Public admin. and defence</v>
      </c>
      <c r="Y24" s="11">
        <v>49.771000000000086</v>
      </c>
      <c r="Z24" s="11">
        <v>50.075999999999837</v>
      </c>
      <c r="AA24" s="345">
        <f t="shared" si="7"/>
        <v>0.30499999999975103</v>
      </c>
      <c r="AB24" s="11">
        <v>24.236602980098091</v>
      </c>
      <c r="AC24" s="345">
        <f t="shared" si="8"/>
        <v>24.541602980097842</v>
      </c>
      <c r="AD24" s="348">
        <f t="shared" si="9"/>
        <v>2.6801902702158653E-2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13.546887350536682</v>
      </c>
      <c r="C25" s="11">
        <f t="shared" si="10"/>
        <v>16.270733997264998</v>
      </c>
      <c r="D25" s="11">
        <f t="shared" si="10"/>
        <v>2.723846646728318</v>
      </c>
      <c r="E25" s="11">
        <f t="shared" si="10"/>
        <v>7.7597096266394345</v>
      </c>
      <c r="F25" s="11">
        <f t="shared" si="10"/>
        <v>10.483556273367752</v>
      </c>
      <c r="G25" s="200">
        <f t="shared" si="3"/>
        <v>3.0651021680135004E-2</v>
      </c>
      <c r="H25" s="11"/>
      <c r="I25" s="11" t="str">
        <f t="shared" si="11"/>
        <v>Sales and customer service occupations</v>
      </c>
      <c r="J25" s="11">
        <v>0.1537314123172776</v>
      </c>
      <c r="K25" s="11">
        <v>0.35367591606483889</v>
      </c>
      <c r="L25" s="11">
        <v>0.19994450374756129</v>
      </c>
      <c r="M25" s="11">
        <v>0.11998443950956603</v>
      </c>
      <c r="N25" s="11">
        <v>0.31992894325712729</v>
      </c>
      <c r="O25" s="11"/>
      <c r="P25" s="10" t="str">
        <f>name!D22</f>
        <v>62 Leisure, travel and related personal service occupations</v>
      </c>
      <c r="Q25" s="11">
        <v>4.398803023494029</v>
      </c>
      <c r="R25" s="11">
        <v>5.3642461563826762</v>
      </c>
      <c r="S25" s="345">
        <f t="shared" si="4"/>
        <v>0.96544313288864725</v>
      </c>
      <c r="T25" s="345">
        <v>2.1420270557714374</v>
      </c>
      <c r="U25" s="345">
        <f t="shared" si="5"/>
        <v>3.1074701886600846</v>
      </c>
      <c r="V25" s="346">
        <f t="shared" si="6"/>
        <v>2.6801647455905631E-2</v>
      </c>
      <c r="X25" s="10" t="str">
        <f>name!B22</f>
        <v>Education</v>
      </c>
      <c r="Y25" s="11">
        <v>59.386000000000102</v>
      </c>
      <c r="Z25" s="11">
        <v>64.236999999999995</v>
      </c>
      <c r="AA25" s="345">
        <f t="shared" si="7"/>
        <v>4.8509999999998925</v>
      </c>
      <c r="AB25" s="11">
        <v>32.585424121716194</v>
      </c>
      <c r="AC25" s="345">
        <f t="shared" si="8"/>
        <v>37.436424121716087</v>
      </c>
      <c r="AD25" s="348">
        <f t="shared" si="9"/>
        <v>2.9590648088040794E-2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0.72449442108626461</v>
      </c>
      <c r="C26" s="11">
        <f t="shared" si="10"/>
        <v>0.61442970973837585</v>
      </c>
      <c r="D26" s="11">
        <f t="shared" si="10"/>
        <v>-0.11006471134788878</v>
      </c>
      <c r="E26" s="11">
        <f t="shared" si="10"/>
        <v>0.29382639265885108</v>
      </c>
      <c r="F26" s="11">
        <f t="shared" si="10"/>
        <v>0.18376168131096229</v>
      </c>
      <c r="G26" s="200">
        <f t="shared" si="3"/>
        <v>2.2955256510605926E-2</v>
      </c>
      <c r="H26" s="11"/>
      <c r="I26" s="11" t="str">
        <f t="shared" si="11"/>
        <v>Process, plant and machine operatives</v>
      </c>
      <c r="J26" s="11">
        <v>8.3093893864606749E-2</v>
      </c>
      <c r="K26" s="11">
        <v>0.28966205722402238</v>
      </c>
      <c r="L26" s="11">
        <v>0.20656816335941564</v>
      </c>
      <c r="M26" s="11">
        <v>0.10740200856484396</v>
      </c>
      <c r="N26" s="11">
        <v>0.31397017192425958</v>
      </c>
      <c r="O26" s="11"/>
      <c r="P26" s="10" t="str">
        <f>name!D23</f>
        <v>63 Community and civil enforcement occupations</v>
      </c>
      <c r="Q26" s="11">
        <v>0.55014862853919144</v>
      </c>
      <c r="R26" s="11">
        <v>0.39093262347655905</v>
      </c>
      <c r="S26" s="345">
        <f t="shared" si="4"/>
        <v>-0.15921600506263239</v>
      </c>
      <c r="T26" s="345">
        <v>0.15292291669807967</v>
      </c>
      <c r="U26" s="345">
        <f t="shared" si="5"/>
        <v>-6.2930883645527236E-3</v>
      </c>
      <c r="V26" s="346">
        <f t="shared" si="6"/>
        <v>1.6485760373410541E-2</v>
      </c>
      <c r="X26" s="10" t="str">
        <f>name!B23</f>
        <v>Health and social work</v>
      </c>
      <c r="Y26" s="11">
        <v>83.914999999999893</v>
      </c>
      <c r="Z26" s="11">
        <v>106.12199999999987</v>
      </c>
      <c r="AA26" s="345">
        <f t="shared" si="7"/>
        <v>22.206999999999979</v>
      </c>
      <c r="AB26" s="11">
        <v>52.227116540768549</v>
      </c>
      <c r="AC26" s="345">
        <f t="shared" si="8"/>
        <v>74.434116540768528</v>
      </c>
      <c r="AD26" s="348">
        <f t="shared" si="9"/>
        <v>3.278564587905608E-2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43.808563393280956</v>
      </c>
      <c r="C27" s="11">
        <f t="shared" si="12"/>
        <v>39.077360695658868</v>
      </c>
      <c r="D27" s="11">
        <f t="shared" si="12"/>
        <v>-4.7312026976220931</v>
      </c>
      <c r="E27" s="11">
        <f t="shared" si="12"/>
        <v>18.976570327606158</v>
      </c>
      <c r="F27" s="11">
        <f t="shared" si="12"/>
        <v>14.245367629984065</v>
      </c>
      <c r="G27" s="200">
        <f t="shared" si="3"/>
        <v>2.4282738971042273E-2</v>
      </c>
      <c r="H27" s="11"/>
      <c r="I27" s="11" t="str">
        <f t="shared" si="11"/>
        <v>Elementary occupations</v>
      </c>
      <c r="J27" s="11">
        <v>4.6490042365157358E-2</v>
      </c>
      <c r="K27" s="11">
        <v>0.10926576835982593</v>
      </c>
      <c r="L27" s="11">
        <v>6.2775725994668574E-2</v>
      </c>
      <c r="M27" s="11">
        <v>4.3596255559003406E-2</v>
      </c>
      <c r="N27" s="11">
        <v>0.10637198155367199</v>
      </c>
      <c r="O27" s="11"/>
      <c r="P27" s="10" t="str">
        <f>name!D24</f>
        <v>71 Sales occupations</v>
      </c>
      <c r="Q27" s="11">
        <v>16.971358617811671</v>
      </c>
      <c r="R27" s="11">
        <v>15.974891851722848</v>
      </c>
      <c r="S27" s="345">
        <f t="shared" si="4"/>
        <v>-0.99646676608882245</v>
      </c>
      <c r="T27" s="345">
        <v>5.4248116032818023</v>
      </c>
      <c r="U27" s="345">
        <f t="shared" si="5"/>
        <v>4.4283448371929799</v>
      </c>
      <c r="V27" s="346">
        <f t="shared" si="6"/>
        <v>1.8662870198820292E-2</v>
      </c>
      <c r="X27" s="10" t="str">
        <f>name!B24</f>
        <v>Arts and entertainment</v>
      </c>
      <c r="Y27" s="11">
        <v>17.068999999999967</v>
      </c>
      <c r="Z27" s="11">
        <v>23.343999999999998</v>
      </c>
      <c r="AA27" s="345">
        <f t="shared" si="7"/>
        <v>6.2750000000000306</v>
      </c>
      <c r="AB27" s="11">
        <v>10.281956823777559</v>
      </c>
      <c r="AC27" s="345">
        <f t="shared" si="8"/>
        <v>16.55695682377759</v>
      </c>
      <c r="AD27" s="348">
        <f t="shared" si="9"/>
        <v>3.1931721973917693E-2</v>
      </c>
    </row>
    <row r="28" spans="1:30" x14ac:dyDescent="0.2">
      <c r="A28" s="10" t="str">
        <f>name!D25</f>
        <v>72 Customer service occupations</v>
      </c>
      <c r="B28" s="11">
        <f t="shared" si="12"/>
        <v>11.735816558061867</v>
      </c>
      <c r="C28" s="11">
        <f t="shared" si="12"/>
        <v>17.178217114493435</v>
      </c>
      <c r="D28" s="11">
        <f t="shared" si="12"/>
        <v>5.4424005564315721</v>
      </c>
      <c r="E28" s="11">
        <f t="shared" si="12"/>
        <v>7.1691759826466619</v>
      </c>
      <c r="F28" s="11">
        <f t="shared" si="12"/>
        <v>12.611576539078234</v>
      </c>
      <c r="G28" s="200">
        <f t="shared" si="3"/>
        <v>3.229592554882621E-2</v>
      </c>
      <c r="H28" s="11"/>
      <c r="O28" s="11"/>
      <c r="P28" s="10" t="str">
        <f>name!D25</f>
        <v>72 Customer service occupations</v>
      </c>
      <c r="Q28" s="11">
        <v>4.2563029807281332</v>
      </c>
      <c r="R28" s="11">
        <v>6.8932927427756168</v>
      </c>
      <c r="S28" s="345">
        <f t="shared" si="4"/>
        <v>2.6369897620474836</v>
      </c>
      <c r="T28" s="345">
        <v>2.0834708545069596</v>
      </c>
      <c r="U28" s="345">
        <f t="shared" si="5"/>
        <v>4.7204606165544432</v>
      </c>
      <c r="V28" s="346">
        <f t="shared" si="6"/>
        <v>2.6918746450977915E-2</v>
      </c>
      <c r="X28" s="10" t="str">
        <f>name!B25</f>
        <v>Other services</v>
      </c>
      <c r="Y28" s="11">
        <v>15.296000000000001</v>
      </c>
      <c r="Z28" s="11">
        <v>16.245999999999963</v>
      </c>
      <c r="AA28" s="345">
        <f t="shared" si="7"/>
        <v>0.94999999999996199</v>
      </c>
      <c r="AB28" s="11">
        <v>7.9674704265837626</v>
      </c>
      <c r="AC28" s="345">
        <f t="shared" si="8"/>
        <v>8.9174704265837246</v>
      </c>
      <c r="AD28" s="348">
        <f t="shared" si="9"/>
        <v>2.8347212554078904E-2</v>
      </c>
    </row>
    <row r="29" spans="1:30" x14ac:dyDescent="0.2">
      <c r="A29" s="10" t="str">
        <f>name!D26</f>
        <v>81 Process, plant and machine operatives</v>
      </c>
      <c r="B29" s="11">
        <f t="shared" si="12"/>
        <v>12.588639401905318</v>
      </c>
      <c r="C29" s="11">
        <f t="shared" si="12"/>
        <v>15.482639981824953</v>
      </c>
      <c r="D29" s="11">
        <f t="shared" si="12"/>
        <v>2.8940005799196342</v>
      </c>
      <c r="E29" s="11">
        <f t="shared" si="12"/>
        <v>5.8241604365961841</v>
      </c>
      <c r="F29" s="11">
        <f t="shared" si="12"/>
        <v>8.7181610165158165</v>
      </c>
      <c r="G29" s="200">
        <f t="shared" si="3"/>
        <v>2.5674132084994028E-2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9.8260021549799763</v>
      </c>
      <c r="R29" s="11">
        <v>11.42973116732038</v>
      </c>
      <c r="S29" s="345">
        <f t="shared" si="4"/>
        <v>1.6037290123404038</v>
      </c>
      <c r="T29" s="345">
        <v>4.0410561416870223</v>
      </c>
      <c r="U29" s="345">
        <f t="shared" si="5"/>
        <v>5.6447851540274261</v>
      </c>
      <c r="V29" s="346">
        <f t="shared" si="6"/>
        <v>2.3231337579513012E-2</v>
      </c>
      <c r="X29" s="231" t="str">
        <f>name!B3</f>
        <v>All industries</v>
      </c>
      <c r="Y29" s="34">
        <f>SUM(Y7:Y28)</f>
        <v>698.91799999999978</v>
      </c>
      <c r="Z29" s="34">
        <f>SUM(Z7:Z28)</f>
        <v>771.85099999999977</v>
      </c>
      <c r="AA29" s="349">
        <f t="shared" si="7"/>
        <v>72.932999999999993</v>
      </c>
      <c r="AB29" s="34">
        <f>SUM(AB7:AB28)</f>
        <v>357.36661682853941</v>
      </c>
      <c r="AC29" s="349">
        <f t="shared" si="8"/>
        <v>430.2996168285394</v>
      </c>
      <c r="AD29" s="350">
        <f t="shared" si="9"/>
        <v>2.791447540109937E-2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20.076911846266718</v>
      </c>
      <c r="C30" s="11">
        <f t="shared" si="12"/>
        <v>22.277411849806906</v>
      </c>
      <c r="D30" s="11">
        <f t="shared" si="12"/>
        <v>2.200500003540188</v>
      </c>
      <c r="E30" s="11">
        <f t="shared" si="12"/>
        <v>11.524297462512315</v>
      </c>
      <c r="F30" s="11">
        <f t="shared" si="12"/>
        <v>13.7247974660525</v>
      </c>
      <c r="G30" s="200">
        <f t="shared" si="3"/>
        <v>3.070358359462988E-2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10.387360421253748</v>
      </c>
      <c r="K30" s="11">
        <f t="array" ref="K30:K38">MMULT(aggregation!$B$13:$AA$21,C65:C90)</f>
        <v>21.166066979494293</v>
      </c>
      <c r="L30" s="11">
        <f t="array" ref="L30:L38">MMULT(aggregation!$B$13:$AA$21,D65:D90)</f>
        <v>10.778706558240547</v>
      </c>
      <c r="M30" s="11">
        <f t="array" ref="M30:M38">MMULT(aggregation!$B$13:$AA$21,E65:E90)</f>
        <v>8.5855153493803762</v>
      </c>
      <c r="N30" s="11">
        <f t="array" ref="N30:N38">MMULT(aggregation!$B$13:$AA$21,F65:F90)</f>
        <v>19.364221907620923</v>
      </c>
      <c r="O30" s="11"/>
      <c r="P30" s="10" t="str">
        <f>name!D27</f>
        <v>82 Transport and mobile machine drivers and operatives</v>
      </c>
      <c r="Q30" s="11">
        <v>18.462035465199527</v>
      </c>
      <c r="R30" s="11">
        <v>19.628557925658615</v>
      </c>
      <c r="S30" s="345">
        <f t="shared" si="4"/>
        <v>1.1665224604590883</v>
      </c>
      <c r="T30" s="345">
        <v>10.054540312912993</v>
      </c>
      <c r="U30" s="345">
        <f t="shared" si="5"/>
        <v>11.221062773372081</v>
      </c>
      <c r="V30" s="346">
        <f t="shared" si="6"/>
        <v>2.9408744059902459E-2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8.5924174293383579</v>
      </c>
      <c r="C31" s="11">
        <f t="shared" si="12"/>
        <v>7.4235278246892342</v>
      </c>
      <c r="D31" s="11">
        <f t="shared" si="12"/>
        <v>-1.1688896046491237</v>
      </c>
      <c r="E31" s="11">
        <f t="shared" si="12"/>
        <v>2.9429562263488527</v>
      </c>
      <c r="F31" s="11">
        <f t="shared" si="12"/>
        <v>1.7740666216997285</v>
      </c>
      <c r="G31" s="200">
        <f t="shared" si="3"/>
        <v>1.9829929505969845E-2</v>
      </c>
      <c r="H31" s="11"/>
      <c r="I31" s="11" t="str">
        <f>I20</f>
        <v>Professional occupations</v>
      </c>
      <c r="J31" s="11">
        <v>46.815276483454205</v>
      </c>
      <c r="K31" s="11">
        <v>82.418045176447777</v>
      </c>
      <c r="L31" s="11">
        <v>35.602768692993571</v>
      </c>
      <c r="M31" s="11">
        <v>31.476897786821972</v>
      </c>
      <c r="N31" s="11">
        <v>67.079666479815529</v>
      </c>
      <c r="O31" s="11"/>
      <c r="P31" s="10" t="str">
        <f>name!D28</f>
        <v>91 Elementary trades and related occupations</v>
      </c>
      <c r="Q31" s="11">
        <v>6.550796050399911</v>
      </c>
      <c r="R31" s="11">
        <v>5.5099381319190428</v>
      </c>
      <c r="S31" s="345">
        <f t="shared" si="4"/>
        <v>-1.0408579184808682</v>
      </c>
      <c r="T31" s="345">
        <v>1.8195903478237403</v>
      </c>
      <c r="U31" s="345">
        <f t="shared" si="5"/>
        <v>0.77873242934287212</v>
      </c>
      <c r="V31" s="346">
        <f t="shared" si="6"/>
        <v>1.6475140788757781E-2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57.363010907290906</v>
      </c>
      <c r="C32" s="11">
        <f t="shared" si="12"/>
        <v>58.995027485641444</v>
      </c>
      <c r="D32" s="11">
        <f t="shared" si="12"/>
        <v>1.63201657835054</v>
      </c>
      <c r="E32" s="11">
        <f t="shared" si="12"/>
        <v>28.323019825253649</v>
      </c>
      <c r="F32" s="11">
        <f t="shared" si="12"/>
        <v>29.95503640360419</v>
      </c>
      <c r="G32" s="200">
        <f t="shared" ref="G32" si="13">IF(B32&gt;0,(1+(E32/B32))^(1/($C$6-$B$6))-1,0)</f>
        <v>2.711374037518044E-2</v>
      </c>
      <c r="H32" s="11"/>
      <c r="I32" s="11" t="str">
        <f>I21</f>
        <v>Associate professional occupations</v>
      </c>
      <c r="J32" s="11">
        <v>14.073474110528865</v>
      </c>
      <c r="K32" s="11">
        <v>26.534370461398108</v>
      </c>
      <c r="L32" s="11">
        <v>12.460896350869243</v>
      </c>
      <c r="M32" s="11">
        <v>9.9398410227202696</v>
      </c>
      <c r="N32" s="11">
        <v>22.400737373589514</v>
      </c>
      <c r="O32" s="11"/>
      <c r="P32" s="10" t="str">
        <f>name!D29</f>
        <v>92 Elementary administration and service occupations</v>
      </c>
      <c r="Q32" s="11">
        <v>28.915574450489412</v>
      </c>
      <c r="R32" s="11">
        <v>30.084566453432085</v>
      </c>
      <c r="S32" s="345">
        <f t="shared" ref="S32" si="14">R32-Q32</f>
        <v>1.168992002942673</v>
      </c>
      <c r="T32" s="345">
        <v>11.971924409398897</v>
      </c>
      <c r="U32" s="345">
        <f>SUM(S32:T32)</f>
        <v>13.14091641234157</v>
      </c>
      <c r="V32" s="346">
        <f t="shared" ref="V32" si="15">IF(Q32&gt;0,(1+(T32/Q32))^(1/($C$6-$B$6))-1,0)</f>
        <v>2.3365051204757181E-2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698.91799999999989</v>
      </c>
      <c r="C33" s="11">
        <f>SUM(C62,C91,C120,C149,C178,C207,C236,C265,C294)</f>
        <v>771.85099999999989</v>
      </c>
      <c r="D33" s="11">
        <f t="shared" si="12"/>
        <v>72.933000000000078</v>
      </c>
      <c r="E33" s="11">
        <f t="shared" si="12"/>
        <v>357.36661682853935</v>
      </c>
      <c r="F33" s="11">
        <f t="shared" si="12"/>
        <v>430.2996168285394</v>
      </c>
      <c r="G33" s="200">
        <f t="shared" si="3"/>
        <v>2.791447540109937E-2</v>
      </c>
      <c r="H33" s="11"/>
      <c r="I33" s="11" t="str">
        <f>I22</f>
        <v>Administrative and secretarial occupations</v>
      </c>
      <c r="J33" s="11">
        <v>5.1763037092080832</v>
      </c>
      <c r="K33" s="11">
        <v>10.649620792296236</v>
      </c>
      <c r="L33" s="11">
        <v>5.473317083088153</v>
      </c>
      <c r="M33" s="11">
        <v>4.4211570130267122</v>
      </c>
      <c r="N33" s="11">
        <v>9.8944740961148643</v>
      </c>
      <c r="O33" s="11"/>
      <c r="P33" s="10" t="str">
        <f>name!D3</f>
        <v>All occupations</v>
      </c>
      <c r="Q33" s="11">
        <f>SUM(Q7:Q32)</f>
        <v>352.94046486147084</v>
      </c>
      <c r="R33" s="11">
        <f>SUM(R7:R32)</f>
        <v>384.17191238675076</v>
      </c>
      <c r="S33" s="345">
        <f>R33-Q33</f>
        <v>31.231447525279918</v>
      </c>
      <c r="T33" s="11">
        <f>SUM(T7:T32)</f>
        <v>149.20966426256015</v>
      </c>
      <c r="U33" s="345">
        <f>SUM(S33:T33)</f>
        <v>180.44111178784007</v>
      </c>
      <c r="V33" s="346">
        <f t="shared" si="6"/>
        <v>2.3785108830505663E-2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1.2777624098371831</v>
      </c>
      <c r="K34" s="11">
        <v>3.5492370052040698</v>
      </c>
      <c r="L34" s="11">
        <v>2.2714745953668869</v>
      </c>
      <c r="M34" s="11">
        <v>1.2842048920682969</v>
      </c>
      <c r="N34" s="11">
        <v>3.5556794874351842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2.5965201697072033</v>
      </c>
      <c r="K35" s="11">
        <v>6.2141001644699099</v>
      </c>
      <c r="L35" s="11">
        <v>3.6175799947627065</v>
      </c>
      <c r="M35" s="11">
        <v>2.6287578819114445</v>
      </c>
      <c r="N35" s="11">
        <v>6.2463378766741515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0.91803452458140666</v>
      </c>
      <c r="C36" s="11">
        <v>1.768953600137279</v>
      </c>
      <c r="D36" s="11">
        <f>C36-B36</f>
        <v>0.85091907555587232</v>
      </c>
      <c r="E36" s="11">
        <v>0.66884033439613866</v>
      </c>
      <c r="F36" s="11">
        <f>SUM(D36:E36)</f>
        <v>1.5197594099520111</v>
      </c>
      <c r="G36" s="200">
        <f>IF(B36&gt;0,(1+(E36/B36))^(1/($C$6-$B$6))-1,0)</f>
        <v>3.7159566926670218E-2</v>
      </c>
      <c r="I36" s="11" t="str">
        <f t="shared" si="17"/>
        <v>Sales and customer service occupations</v>
      </c>
      <c r="J36" s="11">
        <v>2.0519224959151403</v>
      </c>
      <c r="K36" s="11">
        <v>5.0447855533290848</v>
      </c>
      <c r="L36" s="11">
        <v>2.9928630574139445</v>
      </c>
      <c r="M36" s="11">
        <v>1.7043066578457315</v>
      </c>
      <c r="N36" s="11">
        <v>4.6971697152596761</v>
      </c>
      <c r="P36" s="10" t="str">
        <f>name!D4</f>
        <v>11 Corporate managers and directors</v>
      </c>
      <c r="Q36" s="11">
        <v>18.195638595607939</v>
      </c>
      <c r="R36" s="11">
        <v>21.200641412741572</v>
      </c>
      <c r="S36" s="345">
        <f>R36-Q36</f>
        <v>3.0050028171336329</v>
      </c>
      <c r="T36" s="345">
        <v>11.257493281409737</v>
      </c>
      <c r="U36" s="345">
        <f>SUM(S36:T36)</f>
        <v>14.26249609854337</v>
      </c>
      <c r="V36" s="346">
        <f>IF(Q36&gt;0,(1+(T36/Q36))^(1/($C$6-$B$6))-1,0)</f>
        <v>3.2628907718107447E-2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0.34857835616257782</v>
      </c>
      <c r="C37" s="11">
        <v>0.97126893673137737</v>
      </c>
      <c r="D37" s="11">
        <f t="shared" ref="D37:D60" si="25">C37-B37</f>
        <v>0.62269058056879956</v>
      </c>
      <c r="E37" s="11">
        <v>0.41106538007426946</v>
      </c>
      <c r="F37" s="11">
        <f t="shared" ref="F37:F60" si="26">SUM(D37:E37)</f>
        <v>1.0337559606430691</v>
      </c>
      <c r="G37" s="200">
        <f t="shared" ref="G37:G62" si="27">IF(B37&gt;0,(1+(E37/B37))^(1/($C$6-$B$6))-1,0)</f>
        <v>5.3304572672292716E-2</v>
      </c>
      <c r="I37" s="11" t="str">
        <f t="shared" si="17"/>
        <v>Process, plant and machine operatives</v>
      </c>
      <c r="J37" s="11">
        <v>0.59789717554961475</v>
      </c>
      <c r="K37" s="11">
        <v>1.7433803768523428</v>
      </c>
      <c r="L37" s="11">
        <v>1.1454832013027281</v>
      </c>
      <c r="M37" s="11">
        <v>0.65908368220299351</v>
      </c>
      <c r="N37" s="11">
        <v>1.8045668835057216</v>
      </c>
      <c r="P37" s="10" t="str">
        <f>name!D5</f>
        <v>12 Other managers and proprietors</v>
      </c>
      <c r="Q37" s="11">
        <v>10.680606028988056</v>
      </c>
      <c r="R37" s="11">
        <v>14.077668035983999</v>
      </c>
      <c r="S37" s="345">
        <f t="shared" ref="S37:S60" si="28">R37-Q37</f>
        <v>3.3970620069959434</v>
      </c>
      <c r="T37" s="345">
        <v>8.4373778639515411</v>
      </c>
      <c r="U37" s="345">
        <f t="shared" ref="U37:U60" si="29">SUM(S37:T37)</f>
        <v>11.834439870947485</v>
      </c>
      <c r="V37" s="346">
        <f t="shared" ref="V37:V62" si="30">IF(Q37&gt;0,(1+(T37/Q37))^(1/($C$6-$B$6))-1,0)</f>
        <v>3.9576403021301276E-2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2.1662257396181515</v>
      </c>
      <c r="C38" s="11">
        <v>3.9872697006752218</v>
      </c>
      <c r="D38" s="11">
        <f t="shared" si="25"/>
        <v>1.8210439610570703</v>
      </c>
      <c r="E38" s="11">
        <v>1.1543305150935232</v>
      </c>
      <c r="F38" s="11">
        <f t="shared" si="26"/>
        <v>2.9753744761505936</v>
      </c>
      <c r="G38" s="200">
        <f t="shared" si="27"/>
        <v>2.8885725604628876E-2</v>
      </c>
      <c r="I38" s="11" t="str">
        <f t="shared" si="17"/>
        <v>Elementary occupations</v>
      </c>
      <c r="J38" s="11">
        <v>1.5186033498327913</v>
      </c>
      <c r="K38" s="11">
        <v>4.4500760541579369</v>
      </c>
      <c r="L38" s="11">
        <v>2.9314727043251456</v>
      </c>
      <c r="M38" s="11">
        <v>1.6438136806826005</v>
      </c>
      <c r="N38" s="11">
        <v>4.5752863850077459</v>
      </c>
      <c r="P38" s="10" t="str">
        <f>name!D6</f>
        <v>21 Science, research, engineering and technology professionals</v>
      </c>
      <c r="Q38" s="11">
        <v>9.8057986983356749</v>
      </c>
      <c r="R38" s="11">
        <v>14.117845597758896</v>
      </c>
      <c r="S38" s="345">
        <f t="shared" si="28"/>
        <v>4.3120468994232208</v>
      </c>
      <c r="T38" s="345">
        <v>6.3022646083064569</v>
      </c>
      <c r="U38" s="345">
        <f t="shared" si="29"/>
        <v>10.614311507729678</v>
      </c>
      <c r="V38" s="346">
        <f t="shared" si="30"/>
        <v>3.3643291370017536E-2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2.2597092182945309</v>
      </c>
      <c r="C39" s="11">
        <v>4.9131998147419385</v>
      </c>
      <c r="D39" s="11">
        <f t="shared" si="25"/>
        <v>2.6534905964474076</v>
      </c>
      <c r="E39" s="11">
        <v>1.7460806252667549</v>
      </c>
      <c r="F39" s="11">
        <f t="shared" si="26"/>
        <v>4.3995712217141625</v>
      </c>
      <c r="G39" s="200">
        <f t="shared" si="27"/>
        <v>3.8904690193791946E-2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22.791703152546322</v>
      </c>
      <c r="R39" s="11">
        <v>29.568225305483598</v>
      </c>
      <c r="S39" s="345">
        <f t="shared" si="28"/>
        <v>6.7765221529372752</v>
      </c>
      <c r="T39" s="345">
        <v>15.600238036086523</v>
      </c>
      <c r="U39" s="345">
        <f t="shared" si="29"/>
        <v>22.376760189023798</v>
      </c>
      <c r="V39" s="346">
        <f t="shared" si="30"/>
        <v>3.537471014539495E-2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3.1971486648622194</v>
      </c>
      <c r="C40" s="11">
        <v>4.8003599257655694</v>
      </c>
      <c r="D40" s="11">
        <f>C40-B40</f>
        <v>1.60321126090335</v>
      </c>
      <c r="E40" s="11">
        <v>2.0305207100240645</v>
      </c>
      <c r="F40" s="11">
        <f>SUM(D40:E40)</f>
        <v>3.6337319709274145</v>
      </c>
      <c r="G40" s="200">
        <f>IF(B40&gt;0,(1+(E40/B40))^(1/($C$6-$B$6))-1,0)</f>
        <v>3.3323609012050559E-2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25.382308337546583</v>
      </c>
      <c r="R40" s="11">
        <v>29.35331839273648</v>
      </c>
      <c r="S40" s="345">
        <f t="shared" si="28"/>
        <v>3.9710100551898968</v>
      </c>
      <c r="T40" s="345">
        <v>15.027203105956971</v>
      </c>
      <c r="U40" s="345">
        <f t="shared" si="29"/>
        <v>18.998213161146868</v>
      </c>
      <c r="V40" s="346">
        <f t="shared" si="30"/>
        <v>3.1486382700916415E-2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0.94455745132471847</v>
      </c>
      <c r="C41" s="11">
        <v>2.0896677706994078</v>
      </c>
      <c r="D41" s="11">
        <f t="shared" si="25"/>
        <v>1.1451103193746892</v>
      </c>
      <c r="E41" s="11">
        <v>0.72382965890536721</v>
      </c>
      <c r="F41" s="11">
        <f t="shared" si="26"/>
        <v>1.8689399782800564</v>
      </c>
      <c r="G41" s="200">
        <f t="shared" si="27"/>
        <v>3.8654793668830401E-2</v>
      </c>
      <c r="I41" s="11" t="str">
        <f>I30</f>
        <v>Managers, directors and senior officials</v>
      </c>
      <c r="J41" s="11">
        <f t="array" ref="J41:J49">MMULT(aggregation!$B$13:$AA$21,B94:B119)</f>
        <v>21.036066991783411</v>
      </c>
      <c r="K41" s="11">
        <f t="array" ref="K41:K49">MMULT(aggregation!$B$13:$AA$21,C94:C119)</f>
        <v>26.216708110735055</v>
      </c>
      <c r="L41" s="11">
        <f t="array" ref="L41:L49">MMULT(aggregation!$B$13:$AA$21,D94:D119)</f>
        <v>5.1806411189516464</v>
      </c>
      <c r="M41" s="11">
        <f t="array" ref="M41:M49">MMULT(aggregation!$B$13:$AA$21,E94:E119)</f>
        <v>14.917220806035777</v>
      </c>
      <c r="N41" s="11">
        <f t="array" ref="N41:N49">MMULT(aggregation!$B$13:$AA$21,F94:F119)</f>
        <v>20.097861924987424</v>
      </c>
      <c r="P41" s="10" t="str">
        <f>name!D9</f>
        <v>24 Business, media and public service professionals</v>
      </c>
      <c r="Q41" s="11">
        <v>22.407754122593822</v>
      </c>
      <c r="R41" s="11">
        <v>29.234180422585936</v>
      </c>
      <c r="S41" s="345">
        <f t="shared" si="28"/>
        <v>6.8264262999921144</v>
      </c>
      <c r="T41" s="345">
        <v>14.349663654031476</v>
      </c>
      <c r="U41" s="345">
        <f t="shared" si="29"/>
        <v>21.176089954023588</v>
      </c>
      <c r="V41" s="346">
        <f t="shared" si="30"/>
        <v>3.3545921651428223E-2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0.34468138482928823</v>
      </c>
      <c r="C42" s="11">
        <v>0.65728701747803897</v>
      </c>
      <c r="D42" s="11">
        <f t="shared" si="25"/>
        <v>0.31260563264875074</v>
      </c>
      <c r="E42" s="11">
        <v>0.21947518684318668</v>
      </c>
      <c r="F42" s="11">
        <f t="shared" si="26"/>
        <v>0.53208081949193742</v>
      </c>
      <c r="G42" s="200">
        <f t="shared" si="27"/>
        <v>3.3392855866484883E-2</v>
      </c>
      <c r="I42" s="11" t="str">
        <f>I31</f>
        <v>Professional occupations</v>
      </c>
      <c r="J42" s="11">
        <v>54.306500690968434</v>
      </c>
      <c r="K42" s="11">
        <v>57.765205872876109</v>
      </c>
      <c r="L42" s="11">
        <v>3.4587051819076819</v>
      </c>
      <c r="M42" s="11">
        <v>29.311058911432198</v>
      </c>
      <c r="N42" s="11">
        <v>32.76976409333988</v>
      </c>
      <c r="P42" s="10" t="str">
        <f>name!D10</f>
        <v>31 Science, engineering and technology associate professionals</v>
      </c>
      <c r="Q42" s="11">
        <v>4.258213189055156</v>
      </c>
      <c r="R42" s="11">
        <v>5.2823411620449603</v>
      </c>
      <c r="S42" s="345">
        <f t="shared" si="28"/>
        <v>1.0241279729898043</v>
      </c>
      <c r="T42" s="345">
        <v>2.3747803060099884</v>
      </c>
      <c r="U42" s="345">
        <f t="shared" si="29"/>
        <v>3.3989082789997926</v>
      </c>
      <c r="V42" s="346">
        <f t="shared" si="30"/>
        <v>2.9987952031639065E-2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7.1816879822108687E-2</v>
      </c>
      <c r="C43" s="11">
        <v>0.17915190040720577</v>
      </c>
      <c r="D43" s="11">
        <f t="shared" si="25"/>
        <v>0.10733502058509709</v>
      </c>
      <c r="E43" s="11">
        <v>7.2522036684715824E-2</v>
      </c>
      <c r="F43" s="11">
        <f t="shared" si="26"/>
        <v>0.17985705726981291</v>
      </c>
      <c r="G43" s="200">
        <f t="shared" si="27"/>
        <v>4.7636112991751522E-2</v>
      </c>
      <c r="I43" s="11" t="str">
        <f>I32</f>
        <v>Associate professional occupations</v>
      </c>
      <c r="J43" s="11">
        <v>27.36682300690272</v>
      </c>
      <c r="K43" s="11">
        <v>31.87855690635994</v>
      </c>
      <c r="L43" s="11">
        <v>4.5117338994572203</v>
      </c>
      <c r="M43" s="11">
        <v>15.704400833651814</v>
      </c>
      <c r="N43" s="11">
        <v>20.216134733109037</v>
      </c>
      <c r="P43" s="10" t="str">
        <f>name!D11</f>
        <v>32 Health and social care associate professionals</v>
      </c>
      <c r="Q43" s="11">
        <v>10.794228599957183</v>
      </c>
      <c r="R43" s="11">
        <v>13.350923540921835</v>
      </c>
      <c r="S43" s="345">
        <f t="shared" si="28"/>
        <v>2.5566949409646522</v>
      </c>
      <c r="T43" s="345">
        <v>7.1488508884186235</v>
      </c>
      <c r="U43" s="345">
        <f t="shared" si="29"/>
        <v>9.7055458293832757</v>
      </c>
      <c r="V43" s="346">
        <f t="shared" si="30"/>
        <v>3.4459973991209036E-2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2.1731084453992335E-2</v>
      </c>
      <c r="C44" s="11">
        <v>6.7972772917057681E-2</v>
      </c>
      <c r="D44" s="11">
        <f t="shared" si="25"/>
        <v>4.6241688463065346E-2</v>
      </c>
      <c r="E44" s="11">
        <v>1.4734310020614285E-2</v>
      </c>
      <c r="F44" s="11">
        <f t="shared" si="26"/>
        <v>6.0975998483679628E-2</v>
      </c>
      <c r="G44" s="200">
        <f t="shared" si="27"/>
        <v>3.5110310288681168E-2</v>
      </c>
      <c r="I44" s="11" t="str">
        <f>I33</f>
        <v>Administrative and secretarial occupations</v>
      </c>
      <c r="J44" s="11">
        <v>14.404948552146568</v>
      </c>
      <c r="K44" s="11">
        <v>20.169710610418981</v>
      </c>
      <c r="L44" s="11">
        <v>5.7647620582724137</v>
      </c>
      <c r="M44" s="11">
        <v>10.284210887657974</v>
      </c>
      <c r="N44" s="11">
        <v>16.048972945930387</v>
      </c>
      <c r="P44" s="10" t="str">
        <f>name!D12</f>
        <v>33 Protective service occupations</v>
      </c>
      <c r="Q44" s="11">
        <v>2.1446590307339091</v>
      </c>
      <c r="R44" s="11">
        <v>3.5673650730824935</v>
      </c>
      <c r="S44" s="345">
        <f t="shared" si="28"/>
        <v>1.4227060423485844</v>
      </c>
      <c r="T44" s="345">
        <v>1.429691367582351</v>
      </c>
      <c r="U44" s="345">
        <f t="shared" si="29"/>
        <v>2.8523974099309353</v>
      </c>
      <c r="V44" s="346">
        <f t="shared" si="30"/>
        <v>3.4639984224095866E-2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0.2159350858949767</v>
      </c>
      <c r="C45" s="11">
        <v>0.40980879212284416</v>
      </c>
      <c r="D45" s="11">
        <f t="shared" ref="D45:D46" si="31">C45-B45</f>
        <v>0.19387370622786745</v>
      </c>
      <c r="E45" s="11">
        <v>0.1640373995232125</v>
      </c>
      <c r="F45" s="11">
        <f t="shared" ref="F45:F46" si="32">SUM(D45:E45)</f>
        <v>0.35791110575107998</v>
      </c>
      <c r="G45" s="200">
        <f t="shared" si="27"/>
        <v>3.839342380156241E-2</v>
      </c>
      <c r="I45" s="11" t="str">
        <f t="shared" ref="I45:I49" si="33">I34</f>
        <v>Skilled trades occupations</v>
      </c>
      <c r="J45" s="11">
        <v>3.9018590164403317</v>
      </c>
      <c r="K45" s="11">
        <v>6.479051974749332</v>
      </c>
      <c r="L45" s="11">
        <v>2.5771929583090012</v>
      </c>
      <c r="M45" s="11">
        <v>3.1392238744178647</v>
      </c>
      <c r="N45" s="11">
        <v>5.7164168327268641</v>
      </c>
      <c r="P45" s="10" t="str">
        <f>name!D13</f>
        <v>34 Culture, media and sports occupations</v>
      </c>
      <c r="Q45" s="11">
        <v>8.7601995189368651</v>
      </c>
      <c r="R45" s="11">
        <v>10.523688945921036</v>
      </c>
      <c r="S45" s="345">
        <f t="shared" si="28"/>
        <v>1.7634894269841705</v>
      </c>
      <c r="T45" s="345">
        <v>5.1368254161065243</v>
      </c>
      <c r="U45" s="345">
        <f t="shared" si="29"/>
        <v>6.9003148430906949</v>
      </c>
      <c r="V45" s="346">
        <f t="shared" si="30"/>
        <v>3.1241834110385502E-2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0.61603486370934768</v>
      </c>
      <c r="C46" s="11">
        <v>1.2336457007511887</v>
      </c>
      <c r="D46" s="11">
        <f t="shared" si="31"/>
        <v>0.61761083704184105</v>
      </c>
      <c r="E46" s="11">
        <v>0.42811577915063892</v>
      </c>
      <c r="F46" s="11">
        <f t="shared" si="32"/>
        <v>1.0457266161924799</v>
      </c>
      <c r="G46" s="200">
        <f t="shared" si="27"/>
        <v>3.5803063761641107E-2</v>
      </c>
      <c r="I46" s="11" t="str">
        <f t="shared" si="33"/>
        <v>Caring, leisure and other service occupations</v>
      </c>
      <c r="J46" s="11">
        <v>7.8913398301745721</v>
      </c>
      <c r="K46" s="11">
        <v>12.265102354396413</v>
      </c>
      <c r="L46" s="11">
        <v>4.3737625242218421</v>
      </c>
      <c r="M46" s="11">
        <v>7.0282585790224363</v>
      </c>
      <c r="N46" s="11">
        <v>11.402021103244278</v>
      </c>
      <c r="P46" s="10" t="str">
        <f>name!D14</f>
        <v>35 Business and public service associate professionals</v>
      </c>
      <c r="Q46" s="11">
        <v>21.518659339317256</v>
      </c>
      <c r="R46" s="11">
        <v>23.852257630977189</v>
      </c>
      <c r="S46" s="345">
        <f t="shared" si="28"/>
        <v>2.333598291659932</v>
      </c>
      <c r="T46" s="345">
        <v>12.118997431523368</v>
      </c>
      <c r="U46" s="345">
        <f t="shared" si="29"/>
        <v>14.4525957231833</v>
      </c>
      <c r="V46" s="346">
        <f t="shared" si="30"/>
        <v>3.0229626876745685E-2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0.35027352318845029</v>
      </c>
      <c r="C47" s="11">
        <v>0.7687774184820777</v>
      </c>
      <c r="D47" s="11">
        <f t="shared" si="25"/>
        <v>0.41850389529362741</v>
      </c>
      <c r="E47" s="11">
        <v>0.29573195807334862</v>
      </c>
      <c r="F47" s="11">
        <f t="shared" si="26"/>
        <v>0.71423585336697604</v>
      </c>
      <c r="G47" s="200">
        <f t="shared" si="27"/>
        <v>4.1650258932601547E-2</v>
      </c>
      <c r="I47" s="11" t="str">
        <f t="shared" si="33"/>
        <v>Sales and customer service occupations</v>
      </c>
      <c r="J47" s="11">
        <v>7.5240065519946455</v>
      </c>
      <c r="K47" s="11">
        <v>11.577846670289953</v>
      </c>
      <c r="L47" s="11">
        <v>4.053840118295307</v>
      </c>
      <c r="M47" s="11">
        <v>5.5522278603716577</v>
      </c>
      <c r="N47" s="11">
        <v>9.6060679786669638</v>
      </c>
      <c r="P47" s="10" t="str">
        <f>name!D15</f>
        <v>41 Administrative occupations</v>
      </c>
      <c r="Q47" s="11">
        <v>45.58802343508232</v>
      </c>
      <c r="R47" s="11">
        <v>36.920559633516767</v>
      </c>
      <c r="S47" s="345">
        <f t="shared" si="28"/>
        <v>-8.6674638015655532</v>
      </c>
      <c r="T47" s="345">
        <v>22.75269391159885</v>
      </c>
      <c r="U47" s="345">
        <f t="shared" si="29"/>
        <v>14.085230110033297</v>
      </c>
      <c r="V47" s="346">
        <f t="shared" si="30"/>
        <v>2.7358262349038265E-2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3.1556478013011958E-2</v>
      </c>
      <c r="C48" s="11">
        <v>0.11142831652801664</v>
      </c>
      <c r="D48" s="11">
        <f t="shared" si="25"/>
        <v>7.9871838515004678E-2</v>
      </c>
      <c r="E48" s="11">
        <v>4.396396847696997E-2</v>
      </c>
      <c r="F48" s="11">
        <f t="shared" si="26"/>
        <v>0.12383580699197465</v>
      </c>
      <c r="G48" s="200">
        <f t="shared" si="27"/>
        <v>5.9900429616964068E-2</v>
      </c>
      <c r="I48" s="11" t="str">
        <f t="shared" si="33"/>
        <v>Process, plant and machine operatives</v>
      </c>
      <c r="J48" s="11">
        <v>1.4853878828996336</v>
      </c>
      <c r="K48" s="11">
        <v>3.2042786633589411</v>
      </c>
      <c r="L48" s="11">
        <v>1.7188907804593074</v>
      </c>
      <c r="M48" s="11">
        <v>1.4951712961583739</v>
      </c>
      <c r="N48" s="11">
        <v>3.2140620766176813</v>
      </c>
      <c r="P48" s="10" t="str">
        <f>name!D16</f>
        <v>42 Secretarial and related occupations</v>
      </c>
      <c r="Q48" s="11">
        <v>12.351313733857127</v>
      </c>
      <c r="R48" s="11">
        <v>10.512192463790365</v>
      </c>
      <c r="S48" s="345">
        <f t="shared" si="28"/>
        <v>-1.8391212700667623</v>
      </c>
      <c r="T48" s="345">
        <v>6.5002042823221302</v>
      </c>
      <c r="U48" s="345">
        <f t="shared" si="29"/>
        <v>4.6610830122553679</v>
      </c>
      <c r="V48" s="346">
        <f t="shared" si="30"/>
        <v>2.8589795927586259E-2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2.0395965698700308E-2</v>
      </c>
      <c r="C49" s="11">
        <v>4.7887301704770659E-2</v>
      </c>
      <c r="D49" s="11">
        <f t="shared" si="25"/>
        <v>2.7491336006070351E-2</v>
      </c>
      <c r="E49" s="11">
        <v>2.4981941848554116E-2</v>
      </c>
      <c r="F49" s="11">
        <f t="shared" si="26"/>
        <v>5.2473277854624467E-2</v>
      </c>
      <c r="G49" s="200">
        <f t="shared" si="27"/>
        <v>5.4759258421553048E-2</v>
      </c>
      <c r="I49" s="11" t="str">
        <f t="shared" si="33"/>
        <v>Elementary occupations</v>
      </c>
      <c r="J49" s="11">
        <v>4.7563049006523643</v>
      </c>
      <c r="K49" s="11">
        <v>7.9808974906168419</v>
      </c>
      <c r="L49" s="11">
        <v>3.2245925899644781</v>
      </c>
      <c r="M49" s="11">
        <v>4.3137908855661635</v>
      </c>
      <c r="N49" s="11">
        <v>7.5383834755306411</v>
      </c>
      <c r="P49" s="10" t="str">
        <f>name!D17</f>
        <v>51 Skilled agricultural and related trades</v>
      </c>
      <c r="Q49" s="11">
        <v>1.0025055618201313</v>
      </c>
      <c r="R49" s="11">
        <v>1.4376372357073151</v>
      </c>
      <c r="S49" s="345">
        <f t="shared" si="28"/>
        <v>0.43513167388718377</v>
      </c>
      <c r="T49" s="345">
        <v>0.8598183170747622</v>
      </c>
      <c r="U49" s="345">
        <f t="shared" si="29"/>
        <v>1.294949990961946</v>
      </c>
      <c r="V49" s="346">
        <f t="shared" si="30"/>
        <v>4.215238815314204E-2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2.5619934963863316E-2</v>
      </c>
      <c r="C50" s="11">
        <v>5.717051722419058E-2</v>
      </c>
      <c r="D50" s="11">
        <f t="shared" si="25"/>
        <v>3.1550582260327267E-2</v>
      </c>
      <c r="E50" s="11">
        <v>1.6844334599465143E-2</v>
      </c>
      <c r="F50" s="11">
        <f t="shared" si="26"/>
        <v>4.8394916859792414E-2</v>
      </c>
      <c r="G50" s="200">
        <f t="shared" si="27"/>
        <v>3.4259953174013091E-2</v>
      </c>
      <c r="O50" s="71"/>
      <c r="P50" s="10" t="str">
        <f>name!D18</f>
        <v>52 Skilled metal, electrical and electronic trades</v>
      </c>
      <c r="Q50" s="11">
        <v>0.61694307316828556</v>
      </c>
      <c r="R50" s="11">
        <v>2.0253241464102243</v>
      </c>
      <c r="S50" s="345">
        <f t="shared" si="28"/>
        <v>1.4083810732419386</v>
      </c>
      <c r="T50" s="345">
        <v>0.88235735886938282</v>
      </c>
      <c r="U50" s="345">
        <f t="shared" si="29"/>
        <v>2.2907384321113216</v>
      </c>
      <c r="V50" s="346">
        <f t="shared" si="30"/>
        <v>6.0985800338931861E-2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7.7953060144033545E-3</v>
      </c>
      <c r="C51" s="11">
        <v>2.141179682774293E-2</v>
      </c>
      <c r="D51" s="11">
        <f t="shared" ref="D51" si="34">C51-B51</f>
        <v>1.3616490813339575E-2</v>
      </c>
      <c r="E51" s="11">
        <v>7.3565938886279488E-3</v>
      </c>
      <c r="F51" s="11">
        <f t="shared" ref="F51" si="35">SUM(D51:E51)</f>
        <v>2.0973084701967522E-2</v>
      </c>
      <c r="G51" s="200">
        <f t="shared" si="27"/>
        <v>4.5303155930291661E-2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0.49576515284035488</v>
      </c>
      <c r="R51" s="11">
        <v>0.68022866835072104</v>
      </c>
      <c r="S51" s="345">
        <f t="shared" si="28"/>
        <v>0.18446351551036616</v>
      </c>
      <c r="T51" s="345">
        <v>0.31773404044953951</v>
      </c>
      <c r="U51" s="345">
        <f t="shared" si="29"/>
        <v>0.50219755595990567</v>
      </c>
      <c r="V51" s="346">
        <f t="shared" si="30"/>
        <v>3.3567255511987248E-2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4.9060180243948606E-2</v>
      </c>
      <c r="C52" s="11">
        <v>0.12134814468050428</v>
      </c>
      <c r="D52" s="11">
        <f t="shared" si="25"/>
        <v>7.2287964436555677E-2</v>
      </c>
      <c r="E52" s="11">
        <v>4.3856125132084665E-2</v>
      </c>
      <c r="F52" s="11">
        <f t="shared" si="26"/>
        <v>0.11614408956864034</v>
      </c>
      <c r="G52" s="200">
        <f t="shared" si="27"/>
        <v>4.3496154359623063E-2</v>
      </c>
      <c r="I52" s="11" t="str">
        <f>I41</f>
        <v>Managers, directors and senior officials</v>
      </c>
      <c r="J52" s="11">
        <f t="array" ref="J52:J60">MMULT(aggregation!$B$13:$AA$21,B123:B148)</f>
        <v>4.52944814646066</v>
      </c>
      <c r="K52" s="11">
        <f t="array" ref="K52:K60">MMULT(aggregation!$B$13:$AA$21,C123:C148)</f>
        <v>5.3792832772160653</v>
      </c>
      <c r="L52" s="11">
        <f t="array" ref="L52:L60">MMULT(aggregation!$B$13:$AA$21,D123:D148)</f>
        <v>0.84983513075540529</v>
      </c>
      <c r="M52" s="11">
        <f t="array" ref="M52:M60">MMULT(aggregation!$B$13:$AA$21,E123:E148)</f>
        <v>2.9404908778372829</v>
      </c>
      <c r="N52" s="11">
        <f t="array" ref="N52:N60">MMULT(aggregation!$B$13:$AA$21,F123:F148)</f>
        <v>3.7903260085926882</v>
      </c>
      <c r="P52" s="10" t="str">
        <f>name!D20</f>
        <v>54 Textiles, printing and other skilled trades</v>
      </c>
      <c r="Q52" s="11">
        <v>5.2653932179072589</v>
      </c>
      <c r="R52" s="11">
        <v>5.5267097000805787</v>
      </c>
      <c r="S52" s="345">
        <f t="shared" si="28"/>
        <v>0.26131648217331982</v>
      </c>
      <c r="T52" s="345">
        <v>3.2382844919633467</v>
      </c>
      <c r="U52" s="345">
        <f t="shared" si="29"/>
        <v>3.4996009741366665</v>
      </c>
      <c r="V52" s="346">
        <f t="shared" si="30"/>
        <v>3.2472276082475826E-2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3.2502904806080632E-2</v>
      </c>
      <c r="C53" s="11">
        <v>8.3665908261365801E-2</v>
      </c>
      <c r="D53" s="11">
        <f t="shared" si="25"/>
        <v>5.1163003455285169E-2</v>
      </c>
      <c r="E53" s="11">
        <v>3.2650101861099505E-2</v>
      </c>
      <c r="F53" s="11">
        <f t="shared" si="26"/>
        <v>8.3813105316384667E-2</v>
      </c>
      <c r="G53" s="200">
        <f t="shared" si="27"/>
        <v>4.7452053266836991E-2</v>
      </c>
      <c r="I53" s="11" t="str">
        <f>I42</f>
        <v>Professional occupations</v>
      </c>
      <c r="J53" s="11">
        <v>7.49902046896295</v>
      </c>
      <c r="K53" s="11">
        <v>4.7840976858132347</v>
      </c>
      <c r="L53" s="11">
        <v>-2.7149227831497158</v>
      </c>
      <c r="M53" s="11">
        <v>2.2199519096842577</v>
      </c>
      <c r="N53" s="11">
        <v>-0.49497087346545721</v>
      </c>
      <c r="P53" s="10" t="str">
        <f>name!D21</f>
        <v>61 Caring personal service occupations</v>
      </c>
      <c r="Q53" s="11">
        <v>45.412102414109711</v>
      </c>
      <c r="R53" s="11">
        <v>54.404788638724817</v>
      </c>
      <c r="S53" s="345">
        <f t="shared" si="28"/>
        <v>8.992686224615106</v>
      </c>
      <c r="T53" s="345">
        <v>29.299101566136439</v>
      </c>
      <c r="U53" s="345">
        <f t="shared" si="29"/>
        <v>38.291787790751542</v>
      </c>
      <c r="V53" s="346">
        <f t="shared" si="30"/>
        <v>3.3747030687167445E-2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2.9999012655687711E-2</v>
      </c>
      <c r="C54" s="11">
        <v>7.2353948096312376E-2</v>
      </c>
      <c r="D54" s="11">
        <f t="shared" ref="D54:D55" si="36">C54-B54</f>
        <v>4.2354935440624665E-2</v>
      </c>
      <c r="E54" s="11">
        <v>2.9713620631129041E-2</v>
      </c>
      <c r="F54" s="11">
        <f t="shared" ref="F54:F55" si="37">SUM(D54:E54)</f>
        <v>7.2068556071753706E-2</v>
      </c>
      <c r="G54" s="200">
        <f t="shared" si="27"/>
        <v>4.6961273085736277E-2</v>
      </c>
      <c r="I54" s="11" t="str">
        <f>I43</f>
        <v>Associate professional occupations</v>
      </c>
      <c r="J54" s="11">
        <v>7.0650677368597812</v>
      </c>
      <c r="K54" s="11">
        <v>7.1735800597045536</v>
      </c>
      <c r="L54" s="11">
        <v>0.10851232284477214</v>
      </c>
      <c r="M54" s="11">
        <v>3.3497970289271426</v>
      </c>
      <c r="N54" s="11">
        <v>3.4583093517719146</v>
      </c>
      <c r="P54" s="10" t="str">
        <f>name!D22</f>
        <v>62 Leisure, travel and related personal service occupations</v>
      </c>
      <c r="Q54" s="11">
        <v>9.1480843270426586</v>
      </c>
      <c r="R54" s="11">
        <v>10.906487840882317</v>
      </c>
      <c r="S54" s="345">
        <f t="shared" si="28"/>
        <v>1.7584035138396583</v>
      </c>
      <c r="T54" s="345">
        <v>5.6176825708679967</v>
      </c>
      <c r="U54" s="345">
        <f t="shared" si="29"/>
        <v>7.376086084707655</v>
      </c>
      <c r="V54" s="346">
        <f t="shared" si="30"/>
        <v>3.2432633094462648E-2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1.3569466516381405E-3</v>
      </c>
      <c r="C55" s="11">
        <v>2.8712204170479572E-3</v>
      </c>
      <c r="D55" s="11">
        <f t="shared" si="36"/>
        <v>1.5142737654098167E-3</v>
      </c>
      <c r="E55" s="11">
        <v>1.0657612932584316E-3</v>
      </c>
      <c r="F55" s="11">
        <f t="shared" si="37"/>
        <v>2.5800350586682483E-3</v>
      </c>
      <c r="G55" s="200">
        <f t="shared" si="27"/>
        <v>3.9399617470377457E-2</v>
      </c>
      <c r="I55" s="11" t="str">
        <f>I44</f>
        <v>Administrative and secretarial occupations</v>
      </c>
      <c r="J55" s="11">
        <v>5.4841049787242167</v>
      </c>
      <c r="K55" s="11">
        <v>6.778174325868636</v>
      </c>
      <c r="L55" s="11">
        <v>1.2940693471444191</v>
      </c>
      <c r="M55" s="11">
        <v>3.836101933329132</v>
      </c>
      <c r="N55" s="11">
        <v>5.1301712804735509</v>
      </c>
      <c r="P55" s="10" t="str">
        <f>name!D23</f>
        <v>63 Community and civil enforcement occupations</v>
      </c>
      <c r="Q55" s="11">
        <v>0.17434579254707294</v>
      </c>
      <c r="R55" s="11">
        <v>0.22349708626181702</v>
      </c>
      <c r="S55" s="345">
        <f t="shared" si="28"/>
        <v>4.9151293714744082E-2</v>
      </c>
      <c r="T55" s="345">
        <v>0.14090347596077141</v>
      </c>
      <c r="U55" s="345">
        <f t="shared" si="29"/>
        <v>0.19005476967551549</v>
      </c>
      <c r="V55" s="346">
        <f t="shared" si="30"/>
        <v>4.0278224491976378E-2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0.10641896139168402</v>
      </c>
      <c r="C56" s="11">
        <v>0.20592138683041081</v>
      </c>
      <c r="D56" s="11">
        <f t="shared" si="25"/>
        <v>9.9502425438726783E-2</v>
      </c>
      <c r="E56" s="11">
        <v>7.1730457018048643E-2</v>
      </c>
      <c r="F56" s="11">
        <f t="shared" si="26"/>
        <v>0.17123288245677543</v>
      </c>
      <c r="G56" s="200">
        <f t="shared" si="27"/>
        <v>3.4946005946803416E-2</v>
      </c>
      <c r="I56" s="11" t="str">
        <f t="shared" ref="I56:I60" si="38">I45</f>
        <v>Skilled trades occupations</v>
      </c>
      <c r="J56" s="11">
        <v>1.7649055920035128</v>
      </c>
      <c r="K56" s="11">
        <v>2.9085756126863491</v>
      </c>
      <c r="L56" s="11">
        <v>1.1436700206828363</v>
      </c>
      <c r="M56" s="11">
        <v>1.454401573065351</v>
      </c>
      <c r="N56" s="11">
        <v>2.5980715937481871</v>
      </c>
      <c r="P56" s="10" t="str">
        <f>name!D24</f>
        <v>71 Sales occupations</v>
      </c>
      <c r="Q56" s="11">
        <v>26.837204775469303</v>
      </c>
      <c r="R56" s="11">
        <v>23.102468843936027</v>
      </c>
      <c r="S56" s="345">
        <f t="shared" si="28"/>
        <v>-3.734735931533276</v>
      </c>
      <c r="T56" s="345">
        <v>13.551758724324353</v>
      </c>
      <c r="U56" s="345">
        <f t="shared" si="29"/>
        <v>9.8170227927910769</v>
      </c>
      <c r="V56" s="346">
        <f t="shared" si="30"/>
        <v>2.7625869158725447E-2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4.731245092559358E-2</v>
      </c>
      <c r="C57" s="11">
        <v>0.14775452923442808</v>
      </c>
      <c r="D57" s="11">
        <f t="shared" si="25"/>
        <v>0.1004420783088345</v>
      </c>
      <c r="E57" s="11">
        <v>4.8253982491517376E-2</v>
      </c>
      <c r="F57" s="11">
        <f t="shared" si="26"/>
        <v>0.14869606080035189</v>
      </c>
      <c r="G57" s="200">
        <f t="shared" si="27"/>
        <v>4.7985632792478805E-2</v>
      </c>
      <c r="I57" s="11" t="str">
        <f t="shared" si="38"/>
        <v>Caring, leisure and other service occupations</v>
      </c>
      <c r="J57" s="11">
        <v>6.0145543311783571</v>
      </c>
      <c r="K57" s="11">
        <v>7.5437644416185572</v>
      </c>
      <c r="L57" s="11">
        <v>1.5292101104401998</v>
      </c>
      <c r="M57" s="11">
        <v>4.3023538693485701</v>
      </c>
      <c r="N57" s="11">
        <v>5.8315639797887693</v>
      </c>
      <c r="P57" s="10" t="str">
        <f>name!D25</f>
        <v>72 Customer service occupations</v>
      </c>
      <c r="Q57" s="11">
        <v>7.4795135773337327</v>
      </c>
      <c r="R57" s="11">
        <v>10.284924371717819</v>
      </c>
      <c r="S57" s="345">
        <f t="shared" si="28"/>
        <v>2.8054107943840867</v>
      </c>
      <c r="T57" s="345">
        <v>5.0857051281397032</v>
      </c>
      <c r="U57" s="345">
        <f t="shared" si="29"/>
        <v>7.8911159225237899</v>
      </c>
      <c r="V57" s="346">
        <f t="shared" si="30"/>
        <v>3.5189313009234002E-2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2.7156711181645799E-2</v>
      </c>
      <c r="C58" s="11">
        <v>0.12156554127113878</v>
      </c>
      <c r="D58" s="11">
        <f t="shared" ref="D58:D59" si="39">C58-B58</f>
        <v>9.4408830089492982E-2</v>
      </c>
      <c r="E58" s="11">
        <v>3.6948908919275394E-2</v>
      </c>
      <c r="F58" s="11">
        <f t="shared" ref="F58:F59" si="40">SUM(D58:E58)</f>
        <v>0.13135773900876838</v>
      </c>
      <c r="G58" s="200">
        <f t="shared" si="27"/>
        <v>5.8931649617828707E-2</v>
      </c>
      <c r="I58" s="11" t="str">
        <f t="shared" si="38"/>
        <v>Sales and customer service occupations</v>
      </c>
      <c r="J58" s="11">
        <v>2.5387345932760748</v>
      </c>
      <c r="K58" s="11">
        <v>3.7785117259452292</v>
      </c>
      <c r="L58" s="11">
        <v>1.2397771326691545</v>
      </c>
      <c r="M58" s="11">
        <v>1.8814901168087874</v>
      </c>
      <c r="N58" s="11">
        <v>3.1212672494779419</v>
      </c>
      <c r="P58" s="10" t="str">
        <f>name!D26</f>
        <v>81 Process, plant and machine operatives</v>
      </c>
      <c r="Q58" s="11">
        <v>2.7626372469253355</v>
      </c>
      <c r="R58" s="11">
        <v>4.0529088145045806</v>
      </c>
      <c r="S58" s="345">
        <f t="shared" si="28"/>
        <v>1.2902715675792451</v>
      </c>
      <c r="T58" s="345">
        <v>1.7831042949091613</v>
      </c>
      <c r="U58" s="345">
        <f t="shared" si="29"/>
        <v>3.0733758624884064</v>
      </c>
      <c r="V58" s="346">
        <f t="shared" si="30"/>
        <v>3.3757623021144267E-2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5.5937182682960947E-2</v>
      </c>
      <c r="C59" s="11">
        <v>0.16809651595288361</v>
      </c>
      <c r="D59" s="11">
        <f t="shared" si="39"/>
        <v>0.11215933326992267</v>
      </c>
      <c r="E59" s="11">
        <v>7.0453099645568562E-2</v>
      </c>
      <c r="F59" s="11">
        <f t="shared" si="40"/>
        <v>0.18261243291549123</v>
      </c>
      <c r="G59" s="200">
        <f t="shared" si="27"/>
        <v>5.5846714835617428E-2</v>
      </c>
      <c r="I59" s="11" t="str">
        <f t="shared" si="38"/>
        <v>Process, plant and machine operatives</v>
      </c>
      <c r="J59" s="11">
        <v>0.66642521787275755</v>
      </c>
      <c r="K59" s="11">
        <v>1.4308873183920645</v>
      </c>
      <c r="L59" s="11">
        <v>0.76446210051930696</v>
      </c>
      <c r="M59" s="11">
        <v>0.66884980410641071</v>
      </c>
      <c r="N59" s="11">
        <v>1.4333119046257177</v>
      </c>
      <c r="P59" s="10" t="str">
        <f>name!D27</f>
        <v>82 Transport and mobile machine drivers and operatives</v>
      </c>
      <c r="Q59" s="11">
        <v>1.6148763810672033</v>
      </c>
      <c r="R59" s="11">
        <v>2.6488539241482849</v>
      </c>
      <c r="S59" s="345">
        <f t="shared" si="28"/>
        <v>1.0339775430810816</v>
      </c>
      <c r="T59" s="345">
        <v>1.4697571495993216</v>
      </c>
      <c r="U59" s="345">
        <f t="shared" si="29"/>
        <v>2.5037346926804034</v>
      </c>
      <c r="V59" s="346">
        <f t="shared" si="30"/>
        <v>4.4089238542538878E-2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4.9901465704736431E-4</v>
      </c>
      <c r="C60" s="11">
        <v>9.5996586285187536E-4</v>
      </c>
      <c r="D60" s="11">
        <f t="shared" si="25"/>
        <v>4.6095120580451105E-4</v>
      </c>
      <c r="E60" s="11">
        <v>3.5864953319844232E-4</v>
      </c>
      <c r="F60" s="11">
        <f t="shared" si="26"/>
        <v>8.1960073900295342E-4</v>
      </c>
      <c r="G60" s="200">
        <f t="shared" si="27"/>
        <v>3.6764850920493641E-2</v>
      </c>
      <c r="I60" s="11" t="str">
        <f t="shared" si="38"/>
        <v>Elementary occupations</v>
      </c>
      <c r="J60" s="11">
        <v>2.4004151838315941</v>
      </c>
      <c r="K60" s="11">
        <v>4.0423024032287618</v>
      </c>
      <c r="L60" s="11">
        <v>1.6418872193971676</v>
      </c>
      <c r="M60" s="11">
        <v>2.045419568059657</v>
      </c>
      <c r="N60" s="11">
        <v>3.6873067874568246</v>
      </c>
      <c r="P60" s="10" t="str">
        <f>name!D28</f>
        <v>91 Elementary trades and related occupations</v>
      </c>
      <c r="Q60" s="11">
        <v>2.041621378938451</v>
      </c>
      <c r="R60" s="11">
        <v>1.913589692770193</v>
      </c>
      <c r="S60" s="345">
        <f t="shared" si="28"/>
        <v>-0.128031686168258</v>
      </c>
      <c r="T60" s="345">
        <v>1.1233658785251124</v>
      </c>
      <c r="U60" s="345">
        <f t="shared" si="29"/>
        <v>0.99533419235685439</v>
      </c>
      <c r="V60" s="346">
        <f t="shared" si="30"/>
        <v>2.9658282791870105E-2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4.5991027708109991E-2</v>
      </c>
      <c r="C61" s="11">
        <v>0.10830580249697405</v>
      </c>
      <c r="D61" s="11">
        <f t="shared" ref="D61" si="41">C61-B61</f>
        <v>6.2314774788864061E-2</v>
      </c>
      <c r="E61" s="11">
        <v>4.3237606025804967E-2</v>
      </c>
      <c r="F61" s="11">
        <f t="shared" ref="F61" si="42">SUM(D61:E61)</f>
        <v>0.10555238081466903</v>
      </c>
      <c r="G61" s="200">
        <f t="shared" ref="G61" si="43">IF(B61&gt;0,(1+(E61/B61))^(1/($C$6-$B$6))-1,0)</f>
        <v>4.5174347375764423E-2</v>
      </c>
      <c r="P61" s="10" t="str">
        <f>name!D29</f>
        <v>92 Elementary administration and service occupations</v>
      </c>
      <c r="Q61" s="11">
        <v>28.447436456801451</v>
      </c>
      <c r="R61" s="11">
        <v>28.910461032209412</v>
      </c>
      <c r="S61" s="345">
        <f t="shared" ref="S61" si="44">R61-Q61</f>
        <v>0.46302457540796027</v>
      </c>
      <c r="T61" s="345">
        <v>16.351095415854751</v>
      </c>
      <c r="U61" s="345">
        <f t="shared" ref="U61" si="45">SUM(S61:T61)</f>
        <v>16.814119991262711</v>
      </c>
      <c r="V61" s="346">
        <f t="shared" ref="V61" si="46">IF(Q61&gt;0,(1+(T61/Q61))^(1/($C$6-$B$6))-1,0)</f>
        <v>3.0737420086732081E-2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11.936328854336145</v>
      </c>
      <c r="C62" s="11">
        <f t="shared" ref="C62:F62" si="47">SUM(C36:C61)</f>
        <v>23.118104246297847</v>
      </c>
      <c r="D62" s="11">
        <f t="shared" si="47"/>
        <v>11.181775391961699</v>
      </c>
      <c r="E62" s="11">
        <f t="shared" si="47"/>
        <v>8.4006990454204384</v>
      </c>
      <c r="F62" s="11">
        <f t="shared" si="47"/>
        <v>19.582474437382128</v>
      </c>
      <c r="G62" s="200">
        <f t="shared" si="27"/>
        <v>3.616228531768062E-2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345.97753513852899</v>
      </c>
      <c r="R62" s="11">
        <f>SUM(R36:R61)</f>
        <v>387.67908761324924</v>
      </c>
      <c r="S62" s="345">
        <f>R62-Q62</f>
        <v>41.701552474720245</v>
      </c>
      <c r="T62" s="11">
        <f>SUM(T36:T61)</f>
        <v>208.1569525659792</v>
      </c>
      <c r="U62" s="345">
        <f>SUM(S62:T62)</f>
        <v>249.85850504069944</v>
      </c>
      <c r="V62" s="346">
        <f t="shared" si="30"/>
        <v>3.1900489958499367E-2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5.625067801460756</v>
      </c>
      <c r="K63" s="11">
        <f t="array" ref="K63:K71">MMULT(aggregation!$B$13:$AA$21,C152:C177)</f>
        <v>6.3393609063698495</v>
      </c>
      <c r="L63" s="11">
        <f t="array" ref="L63:L71">MMULT(aggregation!$B$13:$AA$21,D152:D177)</f>
        <v>0.71429310490909415</v>
      </c>
      <c r="M63" s="11">
        <f t="array" ref="M63:M71">MMULT(aggregation!$B$13:$AA$21,E152:E177)</f>
        <v>3.4982949157096268</v>
      </c>
      <c r="N63" s="11">
        <f t="array" ref="N63:N71">MMULT(aggregation!$B$13:$AA$21,F152:F177)</f>
        <v>4.2125880206187212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7.8382283144508156</v>
      </c>
      <c r="K64" s="11">
        <v>8.0692990607462391</v>
      </c>
      <c r="L64" s="11">
        <v>0.23107074629542404</v>
      </c>
      <c r="M64" s="11">
        <v>3.6566418504294642</v>
      </c>
      <c r="N64" s="11">
        <v>3.8877125967248878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7.4789636819779464</v>
      </c>
      <c r="C65" s="11">
        <v>13.396797968518275</v>
      </c>
      <c r="D65" s="11">
        <f>C65-B65</f>
        <v>5.9178342865403284</v>
      </c>
      <c r="E65" s="11">
        <v>5.3365251482775875</v>
      </c>
      <c r="F65" s="11">
        <f>SUM(D65:E65)</f>
        <v>11.254359434817916</v>
      </c>
      <c r="G65" s="200">
        <f>IF(B65&gt;0,(1+(E65/B65))^(1/($C$6-$B$6))-1,0)</f>
        <v>3.6556350760774681E-2</v>
      </c>
      <c r="I65" s="11" t="str">
        <f>I54</f>
        <v>Associate professional occupations</v>
      </c>
      <c r="J65" s="11">
        <v>6.1229307932687904</v>
      </c>
      <c r="K65" s="11">
        <v>6.0882894518234583</v>
      </c>
      <c r="L65" s="11">
        <v>-3.4641341445331486E-2</v>
      </c>
      <c r="M65" s="11">
        <v>2.8743464295831007</v>
      </c>
      <c r="N65" s="11">
        <v>2.8397050881377695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2.9083967392758012</v>
      </c>
      <c r="C66" s="11">
        <v>7.7692690109760187</v>
      </c>
      <c r="D66" s="11">
        <f t="shared" ref="D66:D89" si="50">C66-B66</f>
        <v>4.8608722717002175</v>
      </c>
      <c r="E66" s="11">
        <v>3.2489902011027896</v>
      </c>
      <c r="F66" s="11">
        <f t="shared" ref="F66:F89" si="51">SUM(D66:E66)</f>
        <v>8.1098624728030071</v>
      </c>
      <c r="G66" s="200">
        <f t="shared" ref="G66:G89" si="52">IF(B66&gt;0,(1+(E66/B66))^(1/($C$6-$B$6))-1,0)</f>
        <v>5.1274636285418174E-2</v>
      </c>
      <c r="I66" s="11" t="str">
        <f>I55</f>
        <v>Administrative and secretarial occupations</v>
      </c>
      <c r="J66" s="11">
        <v>5.2785030266347279</v>
      </c>
      <c r="K66" s="11">
        <v>6.450946940507456</v>
      </c>
      <c r="L66" s="11">
        <v>1.1724439138727281</v>
      </c>
      <c r="M66" s="11">
        <v>3.353480999516357</v>
      </c>
      <c r="N66" s="11">
        <v>4.5259249133890851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9.6965998549175616</v>
      </c>
      <c r="C67" s="11">
        <v>19.184571119783886</v>
      </c>
      <c r="D67" s="11">
        <f t="shared" si="50"/>
        <v>9.4879712648663244</v>
      </c>
      <c r="E67" s="11">
        <v>5.704738777798231</v>
      </c>
      <c r="F67" s="11">
        <f t="shared" si="51"/>
        <v>15.192710042664554</v>
      </c>
      <c r="G67" s="200">
        <f t="shared" si="52"/>
        <v>3.1325920408550978E-2</v>
      </c>
      <c r="I67" s="11" t="str">
        <f t="shared" ref="I67:I71" si="53">I56</f>
        <v>Skilled trades occupations</v>
      </c>
      <c r="J67" s="11">
        <v>3.3945681188472077</v>
      </c>
      <c r="K67" s="11">
        <v>5.1195441160629933</v>
      </c>
      <c r="L67" s="11">
        <v>1.7249759972157859</v>
      </c>
      <c r="M67" s="11">
        <v>2.409048952814822</v>
      </c>
      <c r="N67" s="11">
        <v>4.1340249500306081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6.1691905937625844</v>
      </c>
      <c r="C68" s="11">
        <v>12.146902460556168</v>
      </c>
      <c r="D68" s="11">
        <f t="shared" si="50"/>
        <v>5.9777118667935838</v>
      </c>
      <c r="E68" s="11">
        <v>4.7486911264939309</v>
      </c>
      <c r="F68" s="11">
        <f t="shared" si="51"/>
        <v>10.726402993287515</v>
      </c>
      <c r="G68" s="200">
        <f t="shared" si="52"/>
        <v>3.8789010425670956E-2</v>
      </c>
      <c r="I68" s="11" t="str">
        <f t="shared" si="53"/>
        <v>Caring, leisure and other service occupations</v>
      </c>
      <c r="J68" s="11">
        <v>4.0620256208201226</v>
      </c>
      <c r="K68" s="11">
        <v>5.7552203249888612</v>
      </c>
      <c r="L68" s="11">
        <v>1.6931947041687379</v>
      </c>
      <c r="M68" s="11">
        <v>3.2073292620549623</v>
      </c>
      <c r="N68" s="11">
        <v>4.9005239662237008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18.505919189787853</v>
      </c>
      <c r="C69" s="11">
        <v>27.079097972675054</v>
      </c>
      <c r="D69" s="11">
        <f t="shared" ref="D69" si="54">C69-B69</f>
        <v>8.5731787828872008</v>
      </c>
      <c r="E69" s="11">
        <v>11.992425142964077</v>
      </c>
      <c r="F69" s="11">
        <f t="shared" ref="F69" si="55">SUM(D69:E69)</f>
        <v>20.565603925851278</v>
      </c>
      <c r="G69" s="200">
        <f t="shared" si="52"/>
        <v>3.3866286221504005E-2</v>
      </c>
      <c r="I69" s="11" t="str">
        <f t="shared" si="53"/>
        <v>Sales and customer service occupations</v>
      </c>
      <c r="J69" s="11">
        <v>2.1774336692222738</v>
      </c>
      <c r="K69" s="11">
        <v>2.9420991563741117</v>
      </c>
      <c r="L69" s="11">
        <v>0.76466548715183791</v>
      </c>
      <c r="M69" s="11">
        <v>1.3420959197271123</v>
      </c>
      <c r="N69" s="11">
        <v>2.1067614068789502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12.443566844986206</v>
      </c>
      <c r="C70" s="11">
        <v>24.007473623432666</v>
      </c>
      <c r="D70" s="11">
        <f t="shared" si="50"/>
        <v>11.56390677844646</v>
      </c>
      <c r="E70" s="11">
        <v>9.0310427395657342</v>
      </c>
      <c r="F70" s="11">
        <f t="shared" si="51"/>
        <v>20.594949518012193</v>
      </c>
      <c r="G70" s="200">
        <f t="shared" si="52"/>
        <v>3.7047604847927351E-2</v>
      </c>
      <c r="I70" s="11" t="str">
        <f t="shared" si="53"/>
        <v>Process, plant and machine operatives</v>
      </c>
      <c r="J70" s="11">
        <v>1.1578583219467067</v>
      </c>
      <c r="K70" s="11">
        <v>2.1961922610342079</v>
      </c>
      <c r="L70" s="11">
        <v>1.0383339390875013</v>
      </c>
      <c r="M70" s="11">
        <v>1.0642041833984452</v>
      </c>
      <c r="N70" s="11">
        <v>2.1025381224859467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1.8189143256631848</v>
      </c>
      <c r="C71" s="11">
        <v>3.1004410631658406</v>
      </c>
      <c r="D71" s="11">
        <f t="shared" si="50"/>
        <v>1.2815267375026558</v>
      </c>
      <c r="E71" s="11">
        <v>1.0407902922474406</v>
      </c>
      <c r="F71" s="11">
        <f t="shared" si="51"/>
        <v>2.3223170297500966</v>
      </c>
      <c r="G71" s="200">
        <f t="shared" si="52"/>
        <v>3.0624816228233209E-2</v>
      </c>
      <c r="I71" s="11" t="str">
        <f t="shared" si="53"/>
        <v>Elementary occupations</v>
      </c>
      <c r="J71" s="11">
        <v>2.1666337220890961</v>
      </c>
      <c r="K71" s="11">
        <v>3.4247762967698994</v>
      </c>
      <c r="L71" s="11">
        <v>1.2581425746808033</v>
      </c>
      <c r="M71" s="11">
        <v>1.705484922389902</v>
      </c>
      <c r="N71" s="11">
        <v>2.9636274970707057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1.5877087164561567</v>
      </c>
      <c r="C72" s="11">
        <v>3.471326184396252</v>
      </c>
      <c r="D72" s="11">
        <f t="shared" si="50"/>
        <v>1.8836174679400952</v>
      </c>
      <c r="E72" s="11">
        <v>1.4335191907554776</v>
      </c>
      <c r="F72" s="11">
        <f t="shared" si="51"/>
        <v>3.3171366586955728</v>
      </c>
      <c r="G72" s="200">
        <f t="shared" si="52"/>
        <v>4.3824558749852471E-2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0.40931395453292785</v>
      </c>
      <c r="C73" s="11">
        <v>1.1939276984885996</v>
      </c>
      <c r="D73" s="11">
        <f t="shared" si="50"/>
        <v>0.78461374395567174</v>
      </c>
      <c r="E73" s="11">
        <v>0.24502088914961306</v>
      </c>
      <c r="F73" s="11">
        <f t="shared" si="51"/>
        <v>1.0296346331052848</v>
      </c>
      <c r="G73" s="200">
        <f t="shared" si="52"/>
        <v>3.1770008749896439E-2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3.2352469413046112</v>
      </c>
      <c r="C74" s="11">
        <v>6.1776902918913361</v>
      </c>
      <c r="D74" s="11">
        <f t="shared" ref="D74:D75" si="56">C74-B74</f>
        <v>2.9424433505867249</v>
      </c>
      <c r="E74" s="11">
        <v>2.4212050169279906</v>
      </c>
      <c r="F74" s="11">
        <f t="shared" ref="F74:F75" si="57">SUM(D74:E74)</f>
        <v>5.3636483675147151</v>
      </c>
      <c r="G74" s="200">
        <f t="shared" si="52"/>
        <v>3.7948433628083533E-2</v>
      </c>
      <c r="I74" s="11" t="str">
        <f>I63</f>
        <v>Managers, directors and senior officials</v>
      </c>
      <c r="J74" s="11">
        <f t="array" ref="J74:J82">MMULT(aggregation!$B$13:$AA$21,B181:B206)</f>
        <v>14.9838951946859</v>
      </c>
      <c r="K74" s="11">
        <f t="array" ref="K74:K82">MMULT(aggregation!$B$13:$AA$21,C181:C206)</f>
        <v>14.481549648365315</v>
      </c>
      <c r="L74" s="11">
        <f t="array" ref="L74:L82">MMULT(aggregation!$B$13:$AA$21,D181:D206)</f>
        <v>-0.50234554632058437</v>
      </c>
      <c r="M74" s="11">
        <f t="array" ref="M74:M82">MMULT(aggregation!$B$13:$AA$21,E181:E206)</f>
        <v>6.0286326426483949</v>
      </c>
      <c r="N74" s="11">
        <f t="array" ref="N74:N82">MMULT(aggregation!$B$13:$AA$21,F181:F206)</f>
        <v>5.5262870963278106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7.0222901725719851</v>
      </c>
      <c r="C75" s="11">
        <v>12.59098522345608</v>
      </c>
      <c r="D75" s="11">
        <f t="shared" si="56"/>
        <v>5.5686950508840951</v>
      </c>
      <c r="E75" s="11">
        <v>4.7993056336397473</v>
      </c>
      <c r="F75" s="11">
        <f t="shared" si="57"/>
        <v>10.368000684523842</v>
      </c>
      <c r="G75" s="200">
        <f t="shared" si="52"/>
        <v>3.5332440926867825E-2</v>
      </c>
      <c r="I75" s="11" t="str">
        <f>I64</f>
        <v>Professional occupations</v>
      </c>
      <c r="J75" s="11">
        <v>18.479462330298624</v>
      </c>
      <c r="K75" s="11">
        <v>19.433503012356226</v>
      </c>
      <c r="L75" s="11">
        <v>0.95404068205760173</v>
      </c>
      <c r="M75" s="11">
        <v>7.5362751616344736</v>
      </c>
      <c r="N75" s="11">
        <v>8.4903158436920751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4.4965605345219544</v>
      </c>
      <c r="C76" s="11">
        <v>9.0634951204963041</v>
      </c>
      <c r="D76" s="11">
        <f t="shared" si="50"/>
        <v>4.5669345859743498</v>
      </c>
      <c r="E76" s="11">
        <v>3.6915740802827974</v>
      </c>
      <c r="F76" s="11">
        <f t="shared" si="51"/>
        <v>8.2585086662571463</v>
      </c>
      <c r="G76" s="200">
        <f t="shared" si="52"/>
        <v>4.0767292059186833E-2</v>
      </c>
      <c r="I76" s="11" t="str">
        <f>I65</f>
        <v>Associate professional occupations</v>
      </c>
      <c r="J76" s="11">
        <v>18.206244509277489</v>
      </c>
      <c r="K76" s="11">
        <v>16.473095200361559</v>
      </c>
      <c r="L76" s="11">
        <v>-1.7331493089159304</v>
      </c>
      <c r="M76" s="11">
        <v>6.7290448128688514</v>
      </c>
      <c r="N76" s="11">
        <v>4.9958955039529203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0.67974317468612866</v>
      </c>
      <c r="C77" s="11">
        <v>1.5861256717999321</v>
      </c>
      <c r="D77" s="11">
        <f t="shared" si="50"/>
        <v>0.90638249711380348</v>
      </c>
      <c r="E77" s="11">
        <v>0.72958293274391506</v>
      </c>
      <c r="F77" s="11">
        <f t="shared" si="51"/>
        <v>1.6359654298577184</v>
      </c>
      <c r="G77" s="200">
        <f t="shared" si="52"/>
        <v>4.9810976839341548E-2</v>
      </c>
      <c r="I77" s="11" t="str">
        <f>I66</f>
        <v>Administrative and secretarial occupations</v>
      </c>
      <c r="J77" s="11">
        <v>16.955990937834336</v>
      </c>
      <c r="K77" s="11">
        <v>12.078709457526871</v>
      </c>
      <c r="L77" s="11">
        <v>-4.8772814803074658</v>
      </c>
      <c r="M77" s="11">
        <v>6.5994510413926708</v>
      </c>
      <c r="N77" s="11">
        <v>1.7221695610852046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0.11965118553920848</v>
      </c>
      <c r="C78" s="11">
        <v>0.27152982181527113</v>
      </c>
      <c r="D78" s="11">
        <f t="shared" si="50"/>
        <v>0.15187863627606266</v>
      </c>
      <c r="E78" s="11">
        <v>0.10426639653947964</v>
      </c>
      <c r="F78" s="11">
        <f t="shared" si="51"/>
        <v>0.2561450328155423</v>
      </c>
      <c r="G78" s="200">
        <f t="shared" si="52"/>
        <v>4.2664881211241124E-2</v>
      </c>
      <c r="I78" s="11" t="str">
        <f t="shared" ref="I78:I82" si="58">I67</f>
        <v>Skilled trades occupations</v>
      </c>
      <c r="J78" s="11">
        <v>21.205235920852697</v>
      </c>
      <c r="K78" s="11">
        <v>22.575421568749281</v>
      </c>
      <c r="L78" s="11">
        <v>1.3701856478965837</v>
      </c>
      <c r="M78" s="11">
        <v>8.1623599355897873</v>
      </c>
      <c r="N78" s="11">
        <v>9.532545583486371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0.47942235531662025</v>
      </c>
      <c r="C79" s="11">
        <v>1.6158015762087614</v>
      </c>
      <c r="D79" s="11">
        <f t="shared" si="50"/>
        <v>1.1363792208921413</v>
      </c>
      <c r="E79" s="11">
        <v>0.52727274841794269</v>
      </c>
      <c r="F79" s="11">
        <f t="shared" si="51"/>
        <v>1.663651969310084</v>
      </c>
      <c r="G79" s="200">
        <f t="shared" si="52"/>
        <v>5.0699788919763566E-2</v>
      </c>
      <c r="I79" s="11" t="str">
        <f t="shared" si="58"/>
        <v>Caring, leisure and other service occupations</v>
      </c>
      <c r="J79" s="11">
        <v>23.063592037418779</v>
      </c>
      <c r="K79" s="11">
        <v>31.049508944428634</v>
      </c>
      <c r="L79" s="11">
        <v>7.985916907009857</v>
      </c>
      <c r="M79" s="11">
        <v>14.416365945264072</v>
      </c>
      <c r="N79" s="11">
        <v>22.402282852273927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0.19543513324448467</v>
      </c>
      <c r="C80" s="11">
        <v>0.50740461865936981</v>
      </c>
      <c r="D80" s="11">
        <f t="shared" ref="D80" si="59">C80-B80</f>
        <v>0.31196948541488512</v>
      </c>
      <c r="E80" s="11">
        <v>0.17733924572347048</v>
      </c>
      <c r="F80" s="11">
        <f t="shared" ref="F80" si="60">SUM(D80:E80)</f>
        <v>0.4893087311383556</v>
      </c>
      <c r="G80" s="200">
        <f t="shared" si="52"/>
        <v>4.3989733179908619E-2</v>
      </c>
      <c r="I80" s="11" t="str">
        <f t="shared" si="58"/>
        <v>Sales and customer service occupations</v>
      </c>
      <c r="J80" s="11">
        <v>15.329255718074362</v>
      </c>
      <c r="K80" s="11">
        <v>17.537199164272408</v>
      </c>
      <c r="L80" s="11">
        <v>2.2079434461980445</v>
      </c>
      <c r="M80" s="11">
        <v>7.1003272194444289</v>
      </c>
      <c r="N80" s="11">
        <v>9.3082706656424747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0.48325373573686975</v>
      </c>
      <c r="C81" s="11">
        <v>1.1545009885206678</v>
      </c>
      <c r="D81" s="11">
        <f t="shared" si="50"/>
        <v>0.67124725278379804</v>
      </c>
      <c r="E81" s="11">
        <v>0.47532650138740418</v>
      </c>
      <c r="F81" s="11">
        <f t="shared" si="51"/>
        <v>1.1465737541712022</v>
      </c>
      <c r="G81" s="200">
        <f t="shared" si="52"/>
        <v>4.6719263186010496E-2</v>
      </c>
      <c r="I81" s="11" t="str">
        <f t="shared" si="58"/>
        <v>Process, plant and machine operatives</v>
      </c>
      <c r="J81" s="11">
        <v>7.8546280698120157</v>
      </c>
      <c r="K81" s="11">
        <v>11.895556218081904</v>
      </c>
      <c r="L81" s="11">
        <v>4.0409281482698862</v>
      </c>
      <c r="M81" s="11">
        <v>4.4865843108925176</v>
      </c>
      <c r="N81" s="11">
        <v>8.5275124591624039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2.2203002041802424</v>
      </c>
      <c r="C82" s="11">
        <v>5.2581521988427138</v>
      </c>
      <c r="D82" s="11">
        <f t="shared" si="50"/>
        <v>3.0378519946624714</v>
      </c>
      <c r="E82" s="11">
        <v>2.2616765215010495</v>
      </c>
      <c r="F82" s="11">
        <f t="shared" si="51"/>
        <v>5.2995285161635213</v>
      </c>
      <c r="G82" s="200">
        <f t="shared" si="52"/>
        <v>4.7941871161452543E-2</v>
      </c>
      <c r="I82" s="11" t="str">
        <f t="shared" si="58"/>
        <v>Elementary occupations</v>
      </c>
      <c r="J82" s="11">
        <v>12.489658945754515</v>
      </c>
      <c r="K82" s="11">
        <v>13.181342218250416</v>
      </c>
      <c r="L82" s="11">
        <v>0.69168327249590122</v>
      </c>
      <c r="M82" s="11">
        <v>5.8043709773603229</v>
      </c>
      <c r="N82" s="11">
        <v>6.4960542498562246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0.34936871318242219</v>
      </c>
      <c r="C83" s="11">
        <v>0.90756112247615228</v>
      </c>
      <c r="D83" s="11">
        <f t="shared" ref="D83:D84" si="61">C83-B83</f>
        <v>0.55819240929373004</v>
      </c>
      <c r="E83" s="11">
        <v>0.34977443152077992</v>
      </c>
      <c r="F83" s="11">
        <f t="shared" ref="F83:F84" si="62">SUM(D83:E83)</f>
        <v>0.90796684081450996</v>
      </c>
      <c r="G83" s="200">
        <f t="shared" si="52"/>
        <v>4.7334652240542452E-2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2.6851252344538949E-2</v>
      </c>
      <c r="C84" s="11">
        <v>4.8386843151044218E-2</v>
      </c>
      <c r="D84" s="11">
        <f t="shared" si="61"/>
        <v>2.1535590806505269E-2</v>
      </c>
      <c r="E84" s="11">
        <v>1.7306928889615041E-2</v>
      </c>
      <c r="F84" s="11">
        <f t="shared" si="62"/>
        <v>3.8842519696120306E-2</v>
      </c>
      <c r="G84" s="200">
        <f t="shared" si="52"/>
        <v>3.3720451908131777E-2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1.5139556306735169</v>
      </c>
      <c r="C85" s="11">
        <v>3.4682001155993025</v>
      </c>
      <c r="D85" s="11">
        <f t="shared" si="50"/>
        <v>1.9542444849257856</v>
      </c>
      <c r="E85" s="11">
        <v>1.1707840554285374</v>
      </c>
      <c r="F85" s="11">
        <f t="shared" si="51"/>
        <v>3.125028540354323</v>
      </c>
      <c r="G85" s="200">
        <f t="shared" si="52"/>
        <v>3.8929159362016463E-2</v>
      </c>
      <c r="I85" s="11" t="str">
        <f>I74</f>
        <v>Managers, directors and senior officials</v>
      </c>
      <c r="J85" s="11">
        <f t="array" ref="J85:J93">MMULT(aggregation!$B$13:$AA$21,B210:B235)</f>
        <v>11.910047426396609</v>
      </c>
      <c r="K85" s="11">
        <f t="array" ref="K85:K93">MMULT(aggregation!$B$13:$AA$21,C210:C235)</f>
        <v>8.0638575232191911</v>
      </c>
      <c r="L85" s="11">
        <f t="array" ref="L85:L93">MMULT(aggregation!$B$13:$AA$21,D210:D235)</f>
        <v>-3.8461899031774167</v>
      </c>
      <c r="M85" s="11">
        <f t="array" ref="M85:M93">MMULT(aggregation!$B$13:$AA$21,E210:E235)</f>
        <v>4.9818192738279672</v>
      </c>
      <c r="N85" s="11">
        <f t="array" ref="N85:N93">MMULT(aggregation!$B$13:$AA$21,F210:F235)</f>
        <v>1.1356293706505505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0.53796686524162363</v>
      </c>
      <c r="C86" s="11">
        <v>1.5765854377297828</v>
      </c>
      <c r="D86" s="11">
        <f t="shared" si="50"/>
        <v>1.0386185724881591</v>
      </c>
      <c r="E86" s="11">
        <v>0.53352260241719407</v>
      </c>
      <c r="F86" s="11">
        <f t="shared" si="51"/>
        <v>1.5721411749053531</v>
      </c>
      <c r="G86" s="200">
        <f t="shared" si="52"/>
        <v>4.7005167831274397E-2</v>
      </c>
      <c r="I86" s="11" t="str">
        <f>I75</f>
        <v>Professional occupations</v>
      </c>
      <c r="J86" s="11">
        <v>12.347819931946953</v>
      </c>
      <c r="K86" s="11">
        <v>8.5235875560938226</v>
      </c>
      <c r="L86" s="11">
        <v>-3.8242323758531298</v>
      </c>
      <c r="M86" s="11">
        <v>4.3392191902029174</v>
      </c>
      <c r="N86" s="11">
        <v>0.51498681434978699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0.19666756999629217</v>
      </c>
      <c r="C87" s="11">
        <v>0.70813458386795958</v>
      </c>
      <c r="D87" s="11">
        <f t="shared" ref="D87:D88" si="63">C87-B87</f>
        <v>0.51146701387166738</v>
      </c>
      <c r="E87" s="11">
        <v>0.21167917042167289</v>
      </c>
      <c r="F87" s="11">
        <f t="shared" ref="F87:F88" si="64">SUM(D87:E87)</f>
        <v>0.72314618429334021</v>
      </c>
      <c r="G87" s="200">
        <f t="shared" si="52"/>
        <v>4.9912459093345518E-2</v>
      </c>
      <c r="I87" s="11" t="str">
        <f>I76</f>
        <v>Associate professional occupations</v>
      </c>
      <c r="J87" s="11">
        <v>13.048908481348855</v>
      </c>
      <c r="K87" s="11">
        <v>7.7579292677067091</v>
      </c>
      <c r="L87" s="11">
        <v>-5.290979213642145</v>
      </c>
      <c r="M87" s="11">
        <v>4.0655060471596878</v>
      </c>
      <c r="N87" s="11">
        <v>-1.2254731664824572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0.40122960555332254</v>
      </c>
      <c r="C88" s="11">
        <v>1.0352457929843832</v>
      </c>
      <c r="D88" s="11">
        <f t="shared" si="63"/>
        <v>0.6340161874310607</v>
      </c>
      <c r="E88" s="11">
        <v>0.44740451178132068</v>
      </c>
      <c r="F88" s="11">
        <f t="shared" si="64"/>
        <v>1.0814206992123814</v>
      </c>
      <c r="G88" s="200">
        <f t="shared" si="52"/>
        <v>5.1207621867141118E-2</v>
      </c>
      <c r="I88" s="11" t="str">
        <f>I77</f>
        <v>Administrative and secretarial occupations</v>
      </c>
      <c r="J88" s="11">
        <v>16.450578307109438</v>
      </c>
      <c r="K88" s="11">
        <v>6.1594964598436004</v>
      </c>
      <c r="L88" s="11">
        <v>-10.29108184726584</v>
      </c>
      <c r="M88" s="11">
        <v>4.7726499604651034</v>
      </c>
      <c r="N88" s="11">
        <v>-5.5184318868007356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0.13048465205666945</v>
      </c>
      <c r="C89" s="11">
        <v>0.30842582215939979</v>
      </c>
      <c r="D89" s="11">
        <f t="shared" si="50"/>
        <v>0.17794117010273033</v>
      </c>
      <c r="E89" s="11">
        <v>9.946947180377877E-2</v>
      </c>
      <c r="F89" s="11">
        <f t="shared" si="51"/>
        <v>0.2774106419065091</v>
      </c>
      <c r="G89" s="200">
        <f t="shared" si="52"/>
        <v>3.8497490395517087E-2</v>
      </c>
      <c r="I89" s="11" t="str">
        <f t="shared" ref="I89:I93" si="65">I78</f>
        <v>Skilled trades occupations</v>
      </c>
      <c r="J89" s="11">
        <v>16.223278641324455</v>
      </c>
      <c r="K89" s="11">
        <v>13.870971150318168</v>
      </c>
      <c r="L89" s="11">
        <v>-2.3523074910062882</v>
      </c>
      <c r="M89" s="11">
        <v>6.7717094570927134</v>
      </c>
      <c r="N89" s="11">
        <v>4.4194019660864257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1.388118697776122</v>
      </c>
      <c r="C90" s="11">
        <v>4.1416502319985371</v>
      </c>
      <c r="D90" s="11">
        <f t="shared" ref="D90" si="66">C90-B90</f>
        <v>2.7535315342224154</v>
      </c>
      <c r="E90" s="11">
        <v>1.5443442088788217</v>
      </c>
      <c r="F90" s="11">
        <f t="shared" ref="F90" si="67">SUM(D90:E90)</f>
        <v>4.2978757431012369</v>
      </c>
      <c r="G90" s="200">
        <f t="shared" ref="G90:G91" si="68">IF(B90&gt;0,(1+(E90/B90))^(1/($C$6-$B$6))-1,0)</f>
        <v>5.1123457600739997E-2</v>
      </c>
      <c r="I90" s="11" t="str">
        <f t="shared" si="65"/>
        <v>Caring, leisure and other service occupations</v>
      </c>
      <c r="J90" s="11">
        <v>15.419672744667785</v>
      </c>
      <c r="K90" s="11">
        <v>11.26047033734458</v>
      </c>
      <c r="L90" s="11">
        <v>-4.1592024073232059</v>
      </c>
      <c r="M90" s="11">
        <v>6.8995752783889222</v>
      </c>
      <c r="N90" s="11">
        <v>2.7403728710657163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84.495120325286848</v>
      </c>
      <c r="C91" s="11">
        <f t="shared" ref="C91:F91" si="69">SUM(C65:C90)</f>
        <v>161.76968256364972</v>
      </c>
      <c r="D91" s="11">
        <f t="shared" si="69"/>
        <v>77.274562238362932</v>
      </c>
      <c r="E91" s="11">
        <f t="shared" si="69"/>
        <v>62.343577966660412</v>
      </c>
      <c r="F91" s="11">
        <f t="shared" si="69"/>
        <v>139.61814020502328</v>
      </c>
      <c r="G91" s="200">
        <f t="shared" si="68"/>
        <v>3.7529832833737675E-2</v>
      </c>
      <c r="I91" s="11" t="str">
        <f t="shared" si="65"/>
        <v>Sales and customer service occupations</v>
      </c>
      <c r="J91" s="11">
        <v>13.716732787712399</v>
      </c>
      <c r="K91" s="11">
        <v>9.9534112232435987</v>
      </c>
      <c r="L91" s="11">
        <v>-3.7633215644688005</v>
      </c>
      <c r="M91" s="11">
        <v>5.6713617145911517</v>
      </c>
      <c r="N91" s="11">
        <v>1.9080401501223514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9.7648266413545279</v>
      </c>
      <c r="K92" s="11">
        <v>10.373697162290442</v>
      </c>
      <c r="L92" s="11">
        <v>0.60887052093591443</v>
      </c>
      <c r="M92" s="11">
        <v>5.3777041831479524</v>
      </c>
      <c r="N92" s="11">
        <v>5.9865747040838677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18.89077606307259</v>
      </c>
      <c r="K93" s="11">
        <v>15.772133525349679</v>
      </c>
      <c r="L93" s="11">
        <v>-3.1186425377229123</v>
      </c>
      <c r="M93" s="11">
        <v>8.5821297498779163</v>
      </c>
      <c r="N93" s="11">
        <v>5.4634872121550044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15.303664436514309</v>
      </c>
      <c r="C94" s="11">
        <v>16.860594442957936</v>
      </c>
      <c r="D94" s="11">
        <f>C94-B94</f>
        <v>1.5569300064436273</v>
      </c>
      <c r="E94" s="11">
        <v>9.3690566733160292</v>
      </c>
      <c r="F94" s="11">
        <f>SUM(D94:E94)</f>
        <v>10.925986679759657</v>
      </c>
      <c r="G94" s="200">
        <f>IF(B94&gt;0,(1+(E94/B94))^(1/($C$6-$B$6))-1,0)</f>
        <v>3.2352723116412907E-2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5.7324025552691023</v>
      </c>
      <c r="C95" s="11">
        <v>9.3561136677771213</v>
      </c>
      <c r="D95" s="11">
        <f t="shared" ref="D95:D118" si="72">C95-B95</f>
        <v>3.623711112508019</v>
      </c>
      <c r="E95" s="11">
        <v>5.548164132719748</v>
      </c>
      <c r="F95" s="11">
        <f t="shared" ref="F95:F118" si="73">SUM(D95:E95)</f>
        <v>9.171875245227767</v>
      </c>
      <c r="G95" s="200">
        <f t="shared" ref="G95:G120" si="74">IF(B95&gt;0,(1+(E95/B95))^(1/($C$6-$B$6))-1,0)</f>
        <v>4.616362543209207E-2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14.578476554291472</v>
      </c>
      <c r="C96" s="11">
        <v>15.464828183186174</v>
      </c>
      <c r="D96" s="11">
        <f t="shared" si="72"/>
        <v>0.88635162889470287</v>
      </c>
      <c r="E96" s="11">
        <v>6.2331816286360615</v>
      </c>
      <c r="F96" s="11">
        <f t="shared" si="73"/>
        <v>7.1195332575307644</v>
      </c>
      <c r="G96" s="200">
        <f t="shared" si="74"/>
        <v>2.4014963316581373E-2</v>
      </c>
      <c r="I96" s="11" t="str">
        <f>I85</f>
        <v>Managers, directors and senior officials</v>
      </c>
      <c r="J96" s="11">
        <f t="array" ref="J96:J104">MMULT(aggregation!$B$13:$AA$21,B239:B264)</f>
        <v>8.4724701222346148</v>
      </c>
      <c r="K96" s="11">
        <f t="array" ref="K96:K104">MMULT(aggregation!$B$13:$AA$21,C239:C264)</f>
        <v>7.0066830573624594</v>
      </c>
      <c r="L96" s="11">
        <f t="array" ref="L96:L104">MMULT(aggregation!$B$13:$AA$21,D239:D264)</f>
        <v>-1.4657870648721554</v>
      </c>
      <c r="M96" s="11">
        <f t="array" ref="M96:M104">MMULT(aggregation!$B$13:$AA$21,E239:E264)</f>
        <v>3.1602938774407066</v>
      </c>
      <c r="N96" s="11">
        <f t="array" ref="N96:N104">MMULT(aggregation!$B$13:$AA$21,F239:F264)</f>
        <v>1.6945068125685512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11.51205951238461</v>
      </c>
      <c r="C97" s="11">
        <v>14.876268032930774</v>
      </c>
      <c r="D97" s="11">
        <f t="shared" si="72"/>
        <v>3.364208520546164</v>
      </c>
      <c r="E97" s="11">
        <v>8.0191005019732806</v>
      </c>
      <c r="F97" s="11">
        <f t="shared" si="73"/>
        <v>11.383309022519445</v>
      </c>
      <c r="G97" s="200">
        <f t="shared" si="74"/>
        <v>3.5869392318837567E-2</v>
      </c>
      <c r="I97" s="11" t="str">
        <f>I86</f>
        <v>Professional occupations</v>
      </c>
      <c r="J97" s="11">
        <v>7.8489225223068164</v>
      </c>
      <c r="K97" s="11">
        <v>5.5335327153849381</v>
      </c>
      <c r="L97" s="11">
        <v>-2.3153898069218779</v>
      </c>
      <c r="M97" s="11">
        <v>2.2563903149628004</v>
      </c>
      <c r="N97" s="11">
        <v>-5.8999491959077832E-2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9.9398318879491097</v>
      </c>
      <c r="C98" s="11">
        <v>6.8540976690212361</v>
      </c>
      <c r="D98" s="11">
        <f t="shared" ref="D98" si="75">C98-B98</f>
        <v>-3.0857342189278736</v>
      </c>
      <c r="E98" s="11">
        <v>4.4630328913141737</v>
      </c>
      <c r="F98" s="11">
        <f t="shared" ref="F98" si="76">SUM(D98:E98)</f>
        <v>1.3772986723863001</v>
      </c>
      <c r="G98" s="200">
        <f t="shared" si="74"/>
        <v>2.5033335803904322E-2</v>
      </c>
      <c r="I98" s="11" t="str">
        <f>I87</f>
        <v>Associate professional occupations</v>
      </c>
      <c r="J98" s="11">
        <v>8.3148169288327516</v>
      </c>
      <c r="K98" s="11">
        <v>5.7145281707382907</v>
      </c>
      <c r="L98" s="11">
        <v>-2.60028875809446</v>
      </c>
      <c r="M98" s="11">
        <v>2.214067160026687</v>
      </c>
      <c r="N98" s="11">
        <v>-0.38622159806777306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18.276132736343243</v>
      </c>
      <c r="C99" s="11">
        <v>20.570011987737931</v>
      </c>
      <c r="D99" s="11">
        <f t="shared" si="72"/>
        <v>2.2938792513946886</v>
      </c>
      <c r="E99" s="11">
        <v>10.595743889508684</v>
      </c>
      <c r="F99" s="11">
        <f t="shared" si="73"/>
        <v>12.889623140903373</v>
      </c>
      <c r="G99" s="200">
        <f t="shared" si="74"/>
        <v>3.0954219950497297E-2</v>
      </c>
      <c r="I99" s="11" t="str">
        <f>I88</f>
        <v>Administrative and secretarial occupations</v>
      </c>
      <c r="J99" s="11">
        <v>10.388314888805303</v>
      </c>
      <c r="K99" s="11">
        <v>2.1634594111650864</v>
      </c>
      <c r="L99" s="11">
        <v>-8.2248554776402152</v>
      </c>
      <c r="M99" s="11">
        <v>1.8464390619127304</v>
      </c>
      <c r="N99" s="11">
        <v>-6.378416415727485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3.8052394329919572</v>
      </c>
      <c r="C100" s="11">
        <v>3.8482102307357082</v>
      </c>
      <c r="D100" s="11">
        <f t="shared" si="72"/>
        <v>4.297079774375101E-2</v>
      </c>
      <c r="E100" s="11">
        <v>1.6991257968171392</v>
      </c>
      <c r="F100" s="11">
        <f t="shared" si="73"/>
        <v>1.7420965945608902</v>
      </c>
      <c r="G100" s="200">
        <f t="shared" si="74"/>
        <v>2.4916182447410451E-2</v>
      </c>
      <c r="I100" s="11" t="str">
        <f t="shared" ref="I100:I104" si="77">I89</f>
        <v>Skilled trades occupations</v>
      </c>
      <c r="J100" s="11">
        <v>9.639413039864138</v>
      </c>
      <c r="K100" s="11">
        <v>8.5457033729080063</v>
      </c>
      <c r="L100" s="11">
        <v>-1.0937096669561317</v>
      </c>
      <c r="M100" s="11">
        <v>3.3710572113331665</v>
      </c>
      <c r="N100" s="11">
        <v>2.2773475443770348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4.1243398601840484</v>
      </c>
      <c r="C101" s="11">
        <v>5.855030289360335</v>
      </c>
      <c r="D101" s="11">
        <f t="shared" si="72"/>
        <v>1.7306904291762866</v>
      </c>
      <c r="E101" s="11">
        <v>3.2825203365812756</v>
      </c>
      <c r="F101" s="11">
        <f t="shared" si="73"/>
        <v>5.0132107657575622</v>
      </c>
      <c r="G101" s="200">
        <f t="shared" si="74"/>
        <v>3.9805188391803137E-2</v>
      </c>
      <c r="I101" s="11" t="str">
        <f t="shared" si="77"/>
        <v>Caring, leisure and other service occupations</v>
      </c>
      <c r="J101" s="11">
        <v>4.7422276317898691</v>
      </c>
      <c r="K101" s="11">
        <v>4.2266372246211228</v>
      </c>
      <c r="L101" s="11">
        <v>-0.51559040716874582</v>
      </c>
      <c r="M101" s="11">
        <v>1.5492571127551722</v>
      </c>
      <c r="N101" s="11">
        <v>1.0336667055864264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1.909231361529284</v>
      </c>
      <c r="C102" s="11">
        <v>3.4867430730638787</v>
      </c>
      <c r="D102" s="11">
        <f t="shared" si="72"/>
        <v>1.5775117115345947</v>
      </c>
      <c r="E102" s="11">
        <v>1.218992745359742</v>
      </c>
      <c r="F102" s="11">
        <f t="shared" si="73"/>
        <v>2.7965044568943367</v>
      </c>
      <c r="G102" s="200">
        <f t="shared" si="74"/>
        <v>3.3465428687412313E-2</v>
      </c>
      <c r="I102" s="11" t="str">
        <f t="shared" si="77"/>
        <v>Sales and customer service occupations</v>
      </c>
      <c r="J102" s="11">
        <v>9.430315613422426</v>
      </c>
      <c r="K102" s="11">
        <v>3.5919582762112783</v>
      </c>
      <c r="L102" s="11">
        <v>-5.8383573372111472</v>
      </c>
      <c r="M102" s="11">
        <v>2.2095765600311505</v>
      </c>
      <c r="N102" s="11">
        <v>-3.6287807771799971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5.5815450420349872</v>
      </c>
      <c r="C103" s="11">
        <v>6.3307701770390246</v>
      </c>
      <c r="D103" s="11">
        <f t="shared" ref="D103:D104" si="78">C103-B103</f>
        <v>0.74922513500403731</v>
      </c>
      <c r="E103" s="11">
        <v>3.0833147291724141</v>
      </c>
      <c r="F103" s="11">
        <f t="shared" ref="F103:F104" si="79">SUM(D103:E103)</f>
        <v>3.8325398641764514</v>
      </c>
      <c r="G103" s="200">
        <f t="shared" si="74"/>
        <v>2.975475727394894E-2</v>
      </c>
      <c r="I103" s="11" t="str">
        <f t="shared" si="77"/>
        <v>Process, plant and machine operatives</v>
      </c>
      <c r="J103" s="11">
        <v>7.7982638050009774</v>
      </c>
      <c r="K103" s="11">
        <v>5.2760371017178471</v>
      </c>
      <c r="L103" s="11">
        <v>-2.5222267032831298</v>
      </c>
      <c r="M103" s="11">
        <v>2.7176446558461524</v>
      </c>
      <c r="N103" s="11">
        <v>0.19541795256302252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11.946467310162442</v>
      </c>
      <c r="C104" s="11">
        <v>12.357803136160992</v>
      </c>
      <c r="D104" s="11">
        <f t="shared" si="78"/>
        <v>0.41133582599855067</v>
      </c>
      <c r="E104" s="11">
        <v>6.4204472257212446</v>
      </c>
      <c r="F104" s="11">
        <f t="shared" si="79"/>
        <v>6.8317830517197953</v>
      </c>
      <c r="G104" s="200">
        <f t="shared" si="74"/>
        <v>2.9089421112929337E-2</v>
      </c>
      <c r="I104" s="11" t="str">
        <f t="shared" si="77"/>
        <v>Elementary occupations</v>
      </c>
      <c r="J104" s="11">
        <v>18.327859438428764</v>
      </c>
      <c r="K104" s="11">
        <v>14.025361686814566</v>
      </c>
      <c r="L104" s="11">
        <v>-4.3024977516141973</v>
      </c>
      <c r="M104" s="11">
        <v>5.9703580404713401</v>
      </c>
      <c r="N104" s="11">
        <v>1.6678602888571432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12.339962282203917</v>
      </c>
      <c r="C105" s="11">
        <v>14.739933738305336</v>
      </c>
      <c r="D105" s="11">
        <f t="shared" si="72"/>
        <v>2.3999714561014187</v>
      </c>
      <c r="E105" s="11">
        <v>7.9702923929975871</v>
      </c>
      <c r="F105" s="11">
        <f t="shared" si="73"/>
        <v>10.370263849099006</v>
      </c>
      <c r="G105" s="200">
        <f t="shared" si="74"/>
        <v>3.3776770519359678E-2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2.0649862699426502</v>
      </c>
      <c r="C106" s="11">
        <v>5.4297768721136457</v>
      </c>
      <c r="D106" s="11">
        <f t="shared" si="72"/>
        <v>3.3647906021709955</v>
      </c>
      <c r="E106" s="11">
        <v>2.3139184946603861</v>
      </c>
      <c r="F106" s="11">
        <f t="shared" si="73"/>
        <v>5.6787090968313816</v>
      </c>
      <c r="G106" s="200">
        <f t="shared" si="74"/>
        <v>5.1388499210116567E-2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0.92433088314746348</v>
      </c>
      <c r="C107" s="11">
        <v>1.5793772502388546</v>
      </c>
      <c r="D107" s="11">
        <f t="shared" si="72"/>
        <v>0.65504636709139108</v>
      </c>
      <c r="E107" s="11">
        <v>0.86544603941555909</v>
      </c>
      <c r="F107" s="11">
        <f t="shared" si="73"/>
        <v>1.5204924065069503</v>
      </c>
      <c r="G107" s="200">
        <f t="shared" si="74"/>
        <v>4.5036427897432674E-2</v>
      </c>
      <c r="I107" s="11" t="str">
        <f>I96</f>
        <v>Managers, directors and senior officials</v>
      </c>
      <c r="J107" s="11">
        <f t="array" ref="J107:J115">MMULT(aggregation!$B$13:$AA$21,B268:B293)</f>
        <v>1.8035443077033042</v>
      </c>
      <c r="K107" s="11">
        <f t="array" ref="K107:K115">MMULT(aggregation!$B$13:$AA$21,C268:C293)</f>
        <v>1.4395761178499722</v>
      </c>
      <c r="L107" s="11">
        <f t="array" ref="L107:L115">MMULT(aggregation!$B$13:$AA$21,D268:D293)</f>
        <v>-0.36396818985333201</v>
      </c>
      <c r="M107" s="11">
        <f t="array" ref="M107:M115">MMULT(aggregation!$B$13:$AA$21,E268:E293)</f>
        <v>0.56320657778797822</v>
      </c>
      <c r="N107" s="11">
        <f t="array" ref="N107:N115">MMULT(aggregation!$B$13:$AA$21,F268:F293)</f>
        <v>0.19923838793464616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1.2167128645204059</v>
      </c>
      <c r="C108" s="11">
        <v>2.1460601698089183</v>
      </c>
      <c r="D108" s="11">
        <f t="shared" si="72"/>
        <v>0.92934730528851239</v>
      </c>
      <c r="E108" s="11">
        <v>0.92162364378276695</v>
      </c>
      <c r="F108" s="11">
        <f t="shared" si="73"/>
        <v>1.8509709490712793</v>
      </c>
      <c r="G108" s="200">
        <f t="shared" si="74"/>
        <v>3.8307194767811081E-2</v>
      </c>
      <c r="I108" s="11" t="str">
        <f>I97</f>
        <v>Professional occupations</v>
      </c>
      <c r="J108" s="11">
        <v>1.3868373827220899</v>
      </c>
      <c r="K108" s="11">
        <v>1.327076248992666</v>
      </c>
      <c r="L108" s="11">
        <v>-5.9761133729423682E-2</v>
      </c>
      <c r="M108" s="11">
        <v>0.49942772426159598</v>
      </c>
      <c r="N108" s="11">
        <v>0.43966659053217227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0.72552977653693906</v>
      </c>
      <c r="C109" s="11">
        <v>1.2267969542867867</v>
      </c>
      <c r="D109" s="11">
        <f t="shared" ref="D109" si="80">C109-B109</f>
        <v>0.50126717774984764</v>
      </c>
      <c r="E109" s="11">
        <v>0.5534094803871924</v>
      </c>
      <c r="F109" s="11">
        <f t="shared" ref="F109" si="81">SUM(D109:E109)</f>
        <v>1.0546766581370401</v>
      </c>
      <c r="G109" s="200">
        <f t="shared" si="74"/>
        <v>3.8515489588576424E-2</v>
      </c>
      <c r="I109" s="11" t="str">
        <f>I98</f>
        <v>Associate professional occupations</v>
      </c>
      <c r="J109" s="11">
        <v>1.3553752874203355</v>
      </c>
      <c r="K109" s="11">
        <v>1.0100222330274193</v>
      </c>
      <c r="L109" s="11">
        <v>-0.34535305439291591</v>
      </c>
      <c r="M109" s="11">
        <v>0.38724327717070378</v>
      </c>
      <c r="N109" s="11">
        <v>4.1890222777787839E-2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1.035285492235523</v>
      </c>
      <c r="C110" s="11">
        <v>1.5268176004147727</v>
      </c>
      <c r="D110" s="11">
        <f t="shared" si="72"/>
        <v>0.49153210817924964</v>
      </c>
      <c r="E110" s="11">
        <v>0.79874471083234577</v>
      </c>
      <c r="F110" s="11">
        <f t="shared" si="73"/>
        <v>1.2902768190115954</v>
      </c>
      <c r="G110" s="200">
        <f t="shared" si="74"/>
        <v>3.885856250647679E-2</v>
      </c>
      <c r="I110" s="11" t="str">
        <f>I99</f>
        <v>Administrative and secretarial occupations</v>
      </c>
      <c r="J110" s="11">
        <v>1.7002113530674809</v>
      </c>
      <c r="K110" s="11">
        <v>0.53324110669487768</v>
      </c>
      <c r="L110" s="11">
        <v>-1.1669702463726033</v>
      </c>
      <c r="M110" s="11">
        <v>0.37717496606504824</v>
      </c>
      <c r="N110" s="11">
        <v>-0.78979528030755497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6.2971771308487492</v>
      </c>
      <c r="C111" s="11">
        <v>9.3969362496218807</v>
      </c>
      <c r="D111" s="11">
        <f>C111-B111</f>
        <v>3.0997591187731315</v>
      </c>
      <c r="E111" s="11">
        <v>5.5292429624502608</v>
      </c>
      <c r="F111" s="11">
        <f>SUM(D111:E111)</f>
        <v>8.6290020812233923</v>
      </c>
      <c r="G111" s="200">
        <f t="shared" si="74"/>
        <v>4.291078704406881E-2</v>
      </c>
      <c r="I111" s="11" t="str">
        <f t="shared" ref="I111:I115" si="82">I100</f>
        <v>Skilled trades occupations</v>
      </c>
      <c r="J111" s="11">
        <v>4.2439250324296767</v>
      </c>
      <c r="K111" s="11">
        <v>1.3777698639171609</v>
      </c>
      <c r="L111" s="11">
        <v>-2.8661551685125159</v>
      </c>
      <c r="M111" s="11">
        <v>0.84222996049157917</v>
      </c>
      <c r="N111" s="11">
        <v>-2.0239252080209371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1.4760808503621563</v>
      </c>
      <c r="C112" s="11">
        <v>2.7082318217246453</v>
      </c>
      <c r="D112" s="11">
        <f t="shared" ref="D112:D113" si="83">C112-B112</f>
        <v>1.232150971362489</v>
      </c>
      <c r="E112" s="11">
        <v>1.4033990629541153</v>
      </c>
      <c r="F112" s="11">
        <f t="shared" ref="F112:F113" si="84">SUM(D112:E112)</f>
        <v>2.6355500343166041</v>
      </c>
      <c r="G112" s="200">
        <f t="shared" si="74"/>
        <v>4.5555105752353109E-2</v>
      </c>
      <c r="I112" s="11" t="str">
        <f t="shared" si="82"/>
        <v>Caring, leisure and other service occupations</v>
      </c>
      <c r="J112" s="11">
        <v>0.99618167565109017</v>
      </c>
      <c r="K112" s="11">
        <v>0.74907228200743703</v>
      </c>
      <c r="L112" s="11">
        <v>-0.24710939364365311</v>
      </c>
      <c r="M112" s="11">
        <v>0.28433679459756966</v>
      </c>
      <c r="N112" s="11">
        <v>3.7227400953916585E-2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0.11808184896366655</v>
      </c>
      <c r="C113" s="11">
        <v>0.15993428304988816</v>
      </c>
      <c r="D113" s="11">
        <f t="shared" si="83"/>
        <v>4.1852434086221607E-2</v>
      </c>
      <c r="E113" s="11">
        <v>9.5616553618060485E-2</v>
      </c>
      <c r="F113" s="11">
        <f t="shared" si="84"/>
        <v>0.13746898770428209</v>
      </c>
      <c r="G113" s="200">
        <f t="shared" si="74"/>
        <v>4.0338191607128149E-2</v>
      </c>
      <c r="I113" s="11" t="str">
        <f t="shared" si="82"/>
        <v>Sales and customer service occupations</v>
      </c>
      <c r="J113" s="11">
        <v>2.6222471094082227</v>
      </c>
      <c r="K113" s="11">
        <v>1.4760901244217988</v>
      </c>
      <c r="L113" s="11">
        <v>-1.1461569849864239</v>
      </c>
      <c r="M113" s="11">
        <v>0.56437582192323332</v>
      </c>
      <c r="N113" s="11">
        <v>-0.5817811630631905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5.512740889987648</v>
      </c>
      <c r="C114" s="11">
        <v>7.7614132381398084</v>
      </c>
      <c r="D114" s="11">
        <f t="shared" si="72"/>
        <v>2.2486723481521604</v>
      </c>
      <c r="E114" s="11">
        <v>3.8579815582305521</v>
      </c>
      <c r="F114" s="11">
        <f t="shared" si="73"/>
        <v>6.1066539063827125</v>
      </c>
      <c r="G114" s="200">
        <f t="shared" si="74"/>
        <v>3.6001457259417169E-2</v>
      </c>
      <c r="I114" s="11" t="str">
        <f t="shared" si="82"/>
        <v>Process, plant and machine operatives</v>
      </c>
      <c r="J114" s="11">
        <v>3.2571702398711952</v>
      </c>
      <c r="K114" s="11">
        <v>1.3503606726800861</v>
      </c>
      <c r="L114" s="11">
        <v>-1.9068095671911092</v>
      </c>
      <c r="M114" s="11">
        <v>0.77181377479080815</v>
      </c>
      <c r="N114" s="11">
        <v>-1.1349957924003009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2.0112656620069975</v>
      </c>
      <c r="C115" s="11">
        <v>3.8164334321501436</v>
      </c>
      <c r="D115" s="11">
        <f t="shared" si="72"/>
        <v>1.8051677701431461</v>
      </c>
      <c r="E115" s="11">
        <v>1.6942463021411058</v>
      </c>
      <c r="F115" s="11">
        <f t="shared" si="73"/>
        <v>3.4994140722842522</v>
      </c>
      <c r="G115" s="200">
        <f t="shared" si="74"/>
        <v>4.1578288947896835E-2</v>
      </c>
      <c r="I115" s="11" t="str">
        <f t="shared" si="82"/>
        <v>Elementary occupations</v>
      </c>
      <c r="J115" s="11">
        <v>5.3586866906023909</v>
      </c>
      <c r="K115" s="11">
        <v>3.4323998667827516</v>
      </c>
      <c r="L115" s="11">
        <v>-1.9262868238196393</v>
      </c>
      <c r="M115" s="11">
        <v>1.1570119716355958</v>
      </c>
      <c r="N115" s="11">
        <v>-0.76927485218404357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0.504793291415083</v>
      </c>
      <c r="C116" s="11">
        <v>1.4585671914804046</v>
      </c>
      <c r="D116" s="11">
        <f t="shared" ref="D116:D117" si="85">C116-B116</f>
        <v>0.95377390006532159</v>
      </c>
      <c r="E116" s="11">
        <v>0.53544708765887417</v>
      </c>
      <c r="F116" s="11">
        <f t="shared" ref="F116:F117" si="86">SUM(D116:E116)</f>
        <v>1.4892209877241958</v>
      </c>
      <c r="G116" s="200">
        <f t="shared" si="74"/>
        <v>4.9384573481940475E-2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0.98059459148455064</v>
      </c>
      <c r="C117" s="11">
        <v>1.7457114718785365</v>
      </c>
      <c r="D117" s="11">
        <f t="shared" si="85"/>
        <v>0.76511688039398584</v>
      </c>
      <c r="E117" s="11">
        <v>0.95972420849949969</v>
      </c>
      <c r="F117" s="11">
        <f t="shared" si="86"/>
        <v>1.7248410888934855</v>
      </c>
      <c r="G117" s="200">
        <f t="shared" si="74"/>
        <v>4.6547408305275928E-2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0.39646060145824069</v>
      </c>
      <c r="C118" s="11">
        <v>0.48145683211747814</v>
      </c>
      <c r="D118" s="11">
        <f t="shared" si="72"/>
        <v>8.4996230659237448E-2</v>
      </c>
      <c r="E118" s="11">
        <v>0.25200750285217016</v>
      </c>
      <c r="F118" s="11">
        <f t="shared" si="73"/>
        <v>0.33700373351140761</v>
      </c>
      <c r="G118" s="200">
        <f t="shared" si="74"/>
        <v>3.334634005603343E-2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4.3598442991941235</v>
      </c>
      <c r="C119" s="11">
        <v>7.4994406584993643</v>
      </c>
      <c r="D119" s="11">
        <f t="shared" ref="D119" si="87">C119-B119</f>
        <v>3.1395963593052407</v>
      </c>
      <c r="E119" s="11">
        <v>4.0617833827139931</v>
      </c>
      <c r="F119" s="11">
        <f t="shared" ref="F119" si="88">SUM(D119:E119)</f>
        <v>7.2013797420192338</v>
      </c>
      <c r="G119" s="200">
        <f t="shared" si="74"/>
        <v>4.4868581692206089E-2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142.67323742396266</v>
      </c>
      <c r="C120" s="11">
        <f t="shared" ref="C120:F120" si="89">SUM(C94:C119)</f>
        <v>177.53735865380156</v>
      </c>
      <c r="D120" s="11">
        <f t="shared" si="89"/>
        <v>34.864121229838901</v>
      </c>
      <c r="E120" s="11">
        <f t="shared" si="89"/>
        <v>91.745563934314276</v>
      </c>
      <c r="F120" s="11">
        <f t="shared" si="89"/>
        <v>126.60968516415316</v>
      </c>
      <c r="G120" s="200">
        <f t="shared" si="74"/>
        <v>3.3657503648026443E-2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2.8840295654167774</v>
      </c>
      <c r="C123" s="11">
        <v>2.8631509616877917</v>
      </c>
      <c r="D123" s="11">
        <f>C123-B123</f>
        <v>-2.0878603728985645E-2</v>
      </c>
      <c r="E123" s="11">
        <v>1.5144985794155237</v>
      </c>
      <c r="F123" s="11">
        <f>SUM(D123:E123)</f>
        <v>1.493619975686538</v>
      </c>
      <c r="G123" s="200">
        <f>IF(B123&gt;0,(1+(E123/B123))^(1/($C$6-$B$6))-1,0)</f>
        <v>2.8538401468923169E-2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1.6454185810438826</v>
      </c>
      <c r="C124" s="11">
        <v>2.5161323155282735</v>
      </c>
      <c r="D124" s="11">
        <f t="shared" ref="D124:D139" si="92">C124-B124</f>
        <v>0.87071373448439093</v>
      </c>
      <c r="E124" s="11">
        <v>1.4259922984217592</v>
      </c>
      <c r="F124" s="11">
        <f t="shared" ref="F124:F131" si="93">SUM(D124:E124)</f>
        <v>2.2967060329061502</v>
      </c>
      <c r="G124" s="200">
        <f t="shared" ref="G124:G147" si="94">IF(B124&gt;0,(1+(E124/B124))^(1/($C$6-$B$6))-1,0)</f>
        <v>4.2487288326996886E-2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1.560410279509864</v>
      </c>
      <c r="C125" s="11">
        <v>1.7481948288185127</v>
      </c>
      <c r="D125" s="11">
        <f t="shared" si="92"/>
        <v>0.18778454930864874</v>
      </c>
      <c r="E125" s="11">
        <v>0.66331289653923931</v>
      </c>
      <c r="F125" s="11">
        <f t="shared" si="93"/>
        <v>0.85109744584788805</v>
      </c>
      <c r="G125" s="200">
        <f t="shared" si="94"/>
        <v>2.3896663940720986E-2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3.5575933180746064</v>
      </c>
      <c r="C126" s="11">
        <v>0.83868675523565406</v>
      </c>
      <c r="D126" s="11">
        <f t="shared" si="92"/>
        <v>-2.7189065628389524</v>
      </c>
      <c r="E126" s="11">
        <v>0.73071605581290688</v>
      </c>
      <c r="F126" s="11">
        <f t="shared" si="93"/>
        <v>-1.9881905070260455</v>
      </c>
      <c r="G126" s="200">
        <f t="shared" si="94"/>
        <v>1.2531758434524809E-2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0.83147652370050851</v>
      </c>
      <c r="C127" s="11">
        <v>0.62792518482667925</v>
      </c>
      <c r="D127" s="11">
        <f t="shared" si="92"/>
        <v>-0.20355133887382926</v>
      </c>
      <c r="E127" s="11">
        <v>0.22082236721172857</v>
      </c>
      <c r="F127" s="11">
        <f t="shared" si="93"/>
        <v>1.7271028337899313E-2</v>
      </c>
      <c r="G127" s="200">
        <f>IF(B127&gt;0,(1+(E127/B127))^(1/($C$6-$B$6))-1,0)</f>
        <v>1.5825883891973147E-2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1.5495403476779712</v>
      </c>
      <c r="C128" s="11">
        <v>1.5692909169323888</v>
      </c>
      <c r="D128" s="11">
        <f t="shared" si="92"/>
        <v>1.9750569254417538E-2</v>
      </c>
      <c r="E128" s="11">
        <v>0.6051005901203832</v>
      </c>
      <c r="F128" s="11">
        <f t="shared" si="93"/>
        <v>0.62485115937480074</v>
      </c>
      <c r="G128" s="200">
        <f t="shared" si="94"/>
        <v>2.2221006026175383E-2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0.73141638691866651</v>
      </c>
      <c r="C129" s="11">
        <v>1.0044814672369256</v>
      </c>
      <c r="D129" s="11">
        <f t="shared" si="92"/>
        <v>0.27306508031825905</v>
      </c>
      <c r="E129" s="11">
        <v>0.40919067041884316</v>
      </c>
      <c r="F129" s="11">
        <f t="shared" si="93"/>
        <v>0.68225575073710221</v>
      </c>
      <c r="G129" s="200">
        <f t="shared" si="94"/>
        <v>3.0065301470280303E-2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1.9952940697238521</v>
      </c>
      <c r="C130" s="11">
        <v>1.0271644619477733</v>
      </c>
      <c r="D130" s="11">
        <f t="shared" si="92"/>
        <v>-0.96812960777607882</v>
      </c>
      <c r="E130" s="11">
        <v>0.64767300527084437</v>
      </c>
      <c r="F130" s="11">
        <f t="shared" si="93"/>
        <v>-0.32045660250523444</v>
      </c>
      <c r="G130" s="200">
        <f t="shared" si="94"/>
        <v>1.8917425056653947E-2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0.47792846478866607</v>
      </c>
      <c r="C131" s="11">
        <v>0.84477577785300584</v>
      </c>
      <c r="D131" s="11">
        <f t="shared" si="92"/>
        <v>0.36684731306433976</v>
      </c>
      <c r="E131" s="11">
        <v>0.27091125147037343</v>
      </c>
      <c r="F131" s="11">
        <f t="shared" si="93"/>
        <v>0.63775856453471325</v>
      </c>
      <c r="G131" s="200">
        <f t="shared" si="94"/>
        <v>3.03902285622204E-2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0.73859792892771337</v>
      </c>
      <c r="C132" s="11">
        <v>0.92696172686550182</v>
      </c>
      <c r="D132" s="11">
        <f t="shared" si="92"/>
        <v>0.18836379793778846</v>
      </c>
      <c r="E132" s="11">
        <v>0.41556566579072995</v>
      </c>
      <c r="F132" s="11">
        <f t="shared" ref="F132:F133" si="95">SUM(D132:E132)</f>
        <v>0.60392946372851841</v>
      </c>
      <c r="G132" s="200">
        <f t="shared" si="94"/>
        <v>3.0205709357071342E-2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3.1218308865008826</v>
      </c>
      <c r="C133" s="11">
        <v>3.3701966258013463</v>
      </c>
      <c r="D133" s="11">
        <f t="shared" si="92"/>
        <v>0.24836573930046368</v>
      </c>
      <c r="E133" s="11">
        <v>1.6064564359763516</v>
      </c>
      <c r="F133" s="11">
        <f t="shared" si="95"/>
        <v>1.8548221752768153</v>
      </c>
      <c r="G133" s="200">
        <f t="shared" si="94"/>
        <v>2.8062770970202822E-2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4.5265208256634448</v>
      </c>
      <c r="C134" s="11">
        <v>5.2490288248108099</v>
      </c>
      <c r="D134" s="11">
        <f t="shared" si="92"/>
        <v>0.72250799914736508</v>
      </c>
      <c r="E134" s="11">
        <v>2.9738768161315989</v>
      </c>
      <c r="F134" s="11">
        <f t="shared" ref="F134:F137" si="96">SUM(D134:E134)</f>
        <v>3.696384815278964</v>
      </c>
      <c r="G134" s="200">
        <f t="shared" si="94"/>
        <v>3.423996974719512E-2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0.95758415306077227</v>
      </c>
      <c r="C135" s="11">
        <v>1.5291455010578263</v>
      </c>
      <c r="D135" s="11">
        <f t="shared" si="92"/>
        <v>0.57156134799705405</v>
      </c>
      <c r="E135" s="11">
        <v>0.86222511719753314</v>
      </c>
      <c r="F135" s="11">
        <f t="shared" si="96"/>
        <v>1.4337864651945873</v>
      </c>
      <c r="G135" s="200">
        <f t="shared" si="94"/>
        <v>4.3734233563287761E-2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0.44783871877763032</v>
      </c>
      <c r="C136" s="11">
        <v>0.79414509590574212</v>
      </c>
      <c r="D136" s="11">
        <f t="shared" si="92"/>
        <v>0.3463063771281118</v>
      </c>
      <c r="E136" s="11">
        <v>0.45322035327580185</v>
      </c>
      <c r="F136" s="11">
        <f t="shared" si="96"/>
        <v>0.79952673040391364</v>
      </c>
      <c r="G136" s="200">
        <f t="shared" si="94"/>
        <v>4.7712458812940062E-2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0.41207831911040538</v>
      </c>
      <c r="C137" s="11">
        <v>0.61732709221194293</v>
      </c>
      <c r="D137" s="11">
        <f t="shared" si="92"/>
        <v>0.20524877310153755</v>
      </c>
      <c r="E137" s="11">
        <v>0.24862508222257421</v>
      </c>
      <c r="F137" s="11">
        <f t="shared" si="96"/>
        <v>0.45387385532411173</v>
      </c>
      <c r="G137" s="200">
        <f t="shared" si="94"/>
        <v>3.1973278081609324E-2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0.45555892699107059</v>
      </c>
      <c r="C138" s="11">
        <v>0.82149531888407512</v>
      </c>
      <c r="D138" s="11">
        <f t="shared" si="92"/>
        <v>0.36593639189300453</v>
      </c>
      <c r="E138" s="11">
        <v>0.39548184436534389</v>
      </c>
      <c r="F138" s="11">
        <f t="shared" ref="F138" si="97">SUM(D138:E138)</f>
        <v>0.76141823625834837</v>
      </c>
      <c r="G138" s="200">
        <f t="shared" si="94"/>
        <v>4.2542384808283984E-2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0.44942962712440665</v>
      </c>
      <c r="C139" s="11">
        <v>0.67560810568458907</v>
      </c>
      <c r="D139" s="11">
        <f t="shared" si="92"/>
        <v>0.22617847856018242</v>
      </c>
      <c r="E139" s="11">
        <v>0.35707429320163098</v>
      </c>
      <c r="F139" s="11">
        <f t="shared" ref="F139" si="98">SUM(D139:E139)</f>
        <v>0.58325277176181345</v>
      </c>
      <c r="G139" s="200">
        <f t="shared" si="94"/>
        <v>3.9751731553894221E-2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5.0995509808201032</v>
      </c>
      <c r="C140" s="11">
        <v>5.9752755866614997</v>
      </c>
      <c r="D140" s="11">
        <f>C140-B140</f>
        <v>0.87572460584139655</v>
      </c>
      <c r="E140" s="11">
        <v>3.4699968398061185</v>
      </c>
      <c r="F140" s="11">
        <f>SUM(D140:E140)</f>
        <v>4.3457214456475146</v>
      </c>
      <c r="G140" s="200">
        <f t="shared" si="94"/>
        <v>3.5209855414422897E-2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0.88023512265982728</v>
      </c>
      <c r="C141" s="11">
        <v>1.5286957041629163</v>
      </c>
      <c r="D141" s="11">
        <f t="shared" ref="D141:D147" si="99">C141-B141</f>
        <v>0.64846058150308905</v>
      </c>
      <c r="E141" s="11">
        <v>0.80977998667705309</v>
      </c>
      <c r="F141" s="11">
        <f t="shared" ref="F141:F142" si="100">SUM(D141:E141)</f>
        <v>1.458240568180142</v>
      </c>
      <c r="G141" s="200">
        <f t="shared" si="94"/>
        <v>4.4446325322889502E-2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3.4768227698426829E-2</v>
      </c>
      <c r="C142" s="11">
        <v>3.9793150794140981E-2</v>
      </c>
      <c r="D142" s="11">
        <f t="shared" si="99"/>
        <v>5.0249230957141525E-3</v>
      </c>
      <c r="E142" s="11">
        <v>2.2577042865398151E-2</v>
      </c>
      <c r="F142" s="11">
        <f t="shared" si="100"/>
        <v>2.7601965961112303E-2</v>
      </c>
      <c r="G142" s="200">
        <f t="shared" si="94"/>
        <v>3.3921747091837151E-2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1.9217677609607902</v>
      </c>
      <c r="C143" s="11">
        <v>2.6127800014635474</v>
      </c>
      <c r="D143" s="11">
        <f t="shared" si="99"/>
        <v>0.69101224050275722</v>
      </c>
      <c r="E143" s="11">
        <v>1.3314039896373124</v>
      </c>
      <c r="F143" s="11">
        <f t="shared" ref="F143:F144" si="101">SUM(D143:E143)</f>
        <v>2.0224162301400694</v>
      </c>
      <c r="G143" s="200">
        <f t="shared" si="94"/>
        <v>3.5715333529628301E-2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0.61696683231528449</v>
      </c>
      <c r="C144" s="11">
        <v>1.1657317244816818</v>
      </c>
      <c r="D144" s="11">
        <f t="shared" si="99"/>
        <v>0.54876489216639734</v>
      </c>
      <c r="E144" s="11">
        <v>0.55008612717147498</v>
      </c>
      <c r="F144" s="11">
        <f t="shared" si="101"/>
        <v>1.0988510193378724</v>
      </c>
      <c r="G144" s="200">
        <f t="shared" si="94"/>
        <v>4.3410612959587702E-2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0.20522914542595821</v>
      </c>
      <c r="C145" s="11">
        <v>0.59912879525788953</v>
      </c>
      <c r="D145" s="11">
        <f t="shared" si="99"/>
        <v>0.39389964983193132</v>
      </c>
      <c r="E145" s="11">
        <v>0.20340460866006541</v>
      </c>
      <c r="F145" s="11">
        <f t="shared" ref="F145:F146" si="102">SUM(D145:E145)</f>
        <v>0.59730425849199675</v>
      </c>
      <c r="G145" s="200">
        <f t="shared" si="94"/>
        <v>4.6983120563603098E-2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0.46119607244679933</v>
      </c>
      <c r="C146" s="11">
        <v>0.83175852313417498</v>
      </c>
      <c r="D146" s="11">
        <f t="shared" si="99"/>
        <v>0.37056245068737564</v>
      </c>
      <c r="E146" s="11">
        <v>0.46544519544634527</v>
      </c>
      <c r="F146" s="11">
        <f t="shared" si="102"/>
        <v>0.83600764613372092</v>
      </c>
      <c r="G146" s="200">
        <f t="shared" si="94"/>
        <v>4.7615066810708928E-2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0.26272941357953333</v>
      </c>
      <c r="C147" s="11">
        <v>0.3740804590530355</v>
      </c>
      <c r="D147" s="11">
        <f t="shared" si="99"/>
        <v>0.11135104547350216</v>
      </c>
      <c r="E147" s="11">
        <v>0.17257059273963543</v>
      </c>
      <c r="F147" s="11">
        <f t="shared" ref="F147" si="103">SUM(D147:E147)</f>
        <v>0.28392163821313759</v>
      </c>
      <c r="G147" s="200">
        <f t="shared" si="94"/>
        <v>3.4233652831387573E-2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2.1376857702520606</v>
      </c>
      <c r="C148" s="11">
        <v>3.668221944175726</v>
      </c>
      <c r="D148" s="11">
        <f t="shared" ref="D148" si="104">C148-B148</f>
        <v>1.5305361739236654</v>
      </c>
      <c r="E148" s="11">
        <v>1.8728489753200217</v>
      </c>
      <c r="F148" s="11">
        <f t="shared" ref="F148" si="105">SUM(D148:E148)</f>
        <v>3.4033851492436868</v>
      </c>
      <c r="G148" s="200">
        <f t="shared" ref="G148:G149" si="106">IF(B148&gt;0,(1+(E148/B148))^(1/($C$6-$B$6))-1,0)</f>
        <v>4.2838911846398542E-2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37.962676249169917</v>
      </c>
      <c r="C149" s="11">
        <f t="shared" ref="C149:F149" si="107">SUM(C123:C148)</f>
        <v>43.819176850473447</v>
      </c>
      <c r="D149" s="11">
        <f t="shared" si="107"/>
        <v>5.8565006013035461</v>
      </c>
      <c r="E149" s="11">
        <f t="shared" si="107"/>
        <v>22.698856681166589</v>
      </c>
      <c r="F149" s="11">
        <f t="shared" si="107"/>
        <v>28.555357282470133</v>
      </c>
      <c r="G149" s="200">
        <f t="shared" si="106"/>
        <v>3.1740401671888741E-2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3.8988257985133479</v>
      </c>
      <c r="C152" s="11">
        <v>3.8841501664042437</v>
      </c>
      <c r="D152" s="11">
        <f>C152-B152</f>
        <v>-1.4675632109104164E-2</v>
      </c>
      <c r="E152" s="11">
        <v>2.0687193881229309</v>
      </c>
      <c r="F152" s="11">
        <f>SUM(D152:E152)</f>
        <v>2.0540437560138267</v>
      </c>
      <c r="G152" s="200">
        <f>IF(B152&gt;0,(1+(E152/B152))^(1/($C$6-$B$6))-1,0)</f>
        <v>2.8783820759381573E-2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1.7262420029474079</v>
      </c>
      <c r="C153" s="11">
        <v>2.4552107399656062</v>
      </c>
      <c r="D153" s="11">
        <f t="shared" ref="D153:D168" si="110">C153-B153</f>
        <v>0.72896873701819831</v>
      </c>
      <c r="E153" s="11">
        <v>1.4295755275866961</v>
      </c>
      <c r="F153" s="11">
        <f t="shared" ref="F153:F160" si="111">SUM(D153:E153)</f>
        <v>2.1585442646048945</v>
      </c>
      <c r="G153" s="200">
        <f t="shared" ref="G153:G155" si="112">IF(B153&gt;0,(1+(E153/B153))^(1/($C$6-$B$6))-1,0)</f>
        <v>4.1039832685041411E-2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3.7077192564536183</v>
      </c>
      <c r="C154" s="11">
        <v>3.3617702710498789</v>
      </c>
      <c r="D154" s="11">
        <f t="shared" si="110"/>
        <v>-0.34594898540373942</v>
      </c>
      <c r="E154" s="11">
        <v>1.342644636236811</v>
      </c>
      <c r="F154" s="11">
        <f t="shared" si="111"/>
        <v>0.99669565083307154</v>
      </c>
      <c r="G154" s="200">
        <f t="shared" si="112"/>
        <v>2.0816595798877069E-2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0.8789957787144872</v>
      </c>
      <c r="C155" s="11">
        <v>1.1130874325533713</v>
      </c>
      <c r="D155" s="11">
        <f t="shared" si="110"/>
        <v>0.23409165383888408</v>
      </c>
      <c r="E155" s="11">
        <v>0.54429642927223432</v>
      </c>
      <c r="F155" s="11">
        <f t="shared" si="111"/>
        <v>0.7783880831111184</v>
      </c>
      <c r="G155" s="200">
        <f t="shared" si="112"/>
        <v>3.2651591788319889E-2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0.37175979146950699</v>
      </c>
      <c r="C156" s="11">
        <v>0.24937638574770818</v>
      </c>
      <c r="D156" s="11">
        <f t="shared" si="110"/>
        <v>-0.12238340572179882</v>
      </c>
      <c r="E156" s="11">
        <v>0.15819003515679836</v>
      </c>
      <c r="F156" s="11">
        <f t="shared" si="111"/>
        <v>3.5806629434999543E-2</v>
      </c>
      <c r="G156" s="200">
        <f>IF(B156&gt;0,(1+(E156/B156))^(1/($C$6-$B$6))-1,0)</f>
        <v>2.3917162584566221E-2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2.8797534878132032</v>
      </c>
      <c r="C157" s="11">
        <v>3.3450649713952814</v>
      </c>
      <c r="D157" s="11">
        <f t="shared" si="110"/>
        <v>0.46531148358207819</v>
      </c>
      <c r="E157" s="11">
        <v>1.6115107497636205</v>
      </c>
      <c r="F157" s="11">
        <f t="shared" si="111"/>
        <v>2.0768222333456987</v>
      </c>
      <c r="G157" s="200">
        <f t="shared" ref="G157:G178" si="113">IF(B157&gt;0,(1+(E157/B157))^(1/($C$6-$B$6))-1,0)</f>
        <v>3.0071930838863947E-2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1.5188256985616102</v>
      </c>
      <c r="C158" s="11">
        <v>1.2422058336212052</v>
      </c>
      <c r="D158" s="11">
        <f t="shared" si="110"/>
        <v>-0.27661986494040502</v>
      </c>
      <c r="E158" s="11">
        <v>0.52755822838004618</v>
      </c>
      <c r="F158" s="11">
        <f t="shared" si="111"/>
        <v>0.25093836343964115</v>
      </c>
      <c r="G158" s="200">
        <f t="shared" si="113"/>
        <v>2.0074627189287986E-2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0.67642799794607589</v>
      </c>
      <c r="C159" s="11">
        <v>0.79653597616320282</v>
      </c>
      <c r="D159" s="11">
        <f t="shared" si="110"/>
        <v>0.12010797821712693</v>
      </c>
      <c r="E159" s="11">
        <v>0.43509113060979121</v>
      </c>
      <c r="F159" s="11">
        <f t="shared" si="111"/>
        <v>0.55519910882691814</v>
      </c>
      <c r="G159" s="200">
        <f t="shared" si="113"/>
        <v>3.3664713894725695E-2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0.3924825906947858</v>
      </c>
      <c r="C160" s="11">
        <v>0.4479765657201073</v>
      </c>
      <c r="D160" s="11">
        <f t="shared" si="110"/>
        <v>5.5493975025321496E-2</v>
      </c>
      <c r="E160" s="11">
        <v>0.16790453165398306</v>
      </c>
      <c r="F160" s="11">
        <f t="shared" si="111"/>
        <v>0.22339850667930455</v>
      </c>
      <c r="G160" s="200">
        <f t="shared" si="113"/>
        <v>2.402647103064548E-2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0.91834620402993328</v>
      </c>
      <c r="C161" s="11">
        <v>0.91241727334023026</v>
      </c>
      <c r="D161" s="11">
        <f t="shared" si="110"/>
        <v>-5.9289306897030158E-3</v>
      </c>
      <c r="E161" s="11">
        <v>0.44876549263346033</v>
      </c>
      <c r="F161" s="11">
        <f t="shared" ref="F161:F162" si="114">SUM(D161:E161)</f>
        <v>0.44283656194375731</v>
      </c>
      <c r="G161" s="200">
        <f t="shared" si="113"/>
        <v>2.6880336168671581E-2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2.6168483020363853</v>
      </c>
      <c r="C162" s="11">
        <v>2.6891538029787134</v>
      </c>
      <c r="D162" s="11">
        <f t="shared" si="110"/>
        <v>7.2305500942328127E-2</v>
      </c>
      <c r="E162" s="11">
        <v>1.2950270463058202</v>
      </c>
      <c r="F162" s="11">
        <f t="shared" si="114"/>
        <v>1.3673325472481483</v>
      </c>
      <c r="G162" s="200">
        <f t="shared" si="113"/>
        <v>2.7165515621287328E-2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4.4992969632845661</v>
      </c>
      <c r="C163" s="11">
        <v>5.0376135953858583</v>
      </c>
      <c r="D163" s="11">
        <f t="shared" si="110"/>
        <v>0.53831663210129221</v>
      </c>
      <c r="E163" s="11">
        <v>2.755733377046913</v>
      </c>
      <c r="F163" s="11">
        <f t="shared" ref="F163:F166" si="115">SUM(D163:E163)</f>
        <v>3.2940500091482052</v>
      </c>
      <c r="G163" s="200">
        <f t="shared" si="113"/>
        <v>3.2364285165943363E-2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0.77920606335016196</v>
      </c>
      <c r="C164" s="11">
        <v>1.4133333451215979</v>
      </c>
      <c r="D164" s="11">
        <f t="shared" si="110"/>
        <v>0.63412728177143596</v>
      </c>
      <c r="E164" s="11">
        <v>0.59774762246944413</v>
      </c>
      <c r="F164" s="11">
        <f t="shared" si="115"/>
        <v>1.2318749042408801</v>
      </c>
      <c r="G164" s="200">
        <f t="shared" si="113"/>
        <v>3.8686452771975244E-2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0.6187411410974426</v>
      </c>
      <c r="C165" s="11">
        <v>1.0069946126453955</v>
      </c>
      <c r="D165" s="11">
        <f t="shared" si="110"/>
        <v>0.38825347154795287</v>
      </c>
      <c r="E165" s="11">
        <v>0.52045421191790586</v>
      </c>
      <c r="F165" s="11">
        <f t="shared" si="115"/>
        <v>0.90870768346585873</v>
      </c>
      <c r="G165" s="200">
        <f t="shared" si="113"/>
        <v>4.1531991159422965E-2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1.6408109275224489</v>
      </c>
      <c r="C166" s="11">
        <v>2.3425634272449627</v>
      </c>
      <c r="D166" s="11">
        <f t="shared" si="110"/>
        <v>0.70175249972251375</v>
      </c>
      <c r="E166" s="11">
        <v>0.95828918814282482</v>
      </c>
      <c r="F166" s="11">
        <f t="shared" si="115"/>
        <v>1.6600416878653386</v>
      </c>
      <c r="G166" s="200">
        <f t="shared" si="113"/>
        <v>3.1139992676690653E-2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0.66043078825275225</v>
      </c>
      <c r="C167" s="11">
        <v>1.1843554848616031</v>
      </c>
      <c r="D167" s="11">
        <f t="shared" si="110"/>
        <v>0.52392469660885088</v>
      </c>
      <c r="E167" s="11">
        <v>0.57936263344993499</v>
      </c>
      <c r="F167" s="11">
        <f t="shared" ref="F167" si="116">SUM(D167:E167)</f>
        <v>1.103287330058786</v>
      </c>
      <c r="G167" s="200">
        <f t="shared" si="113"/>
        <v>4.2881110163135672E-2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0.47458526197456413</v>
      </c>
      <c r="C168" s="11">
        <v>0.58563059131103246</v>
      </c>
      <c r="D168" s="11">
        <f t="shared" si="110"/>
        <v>0.11104532933646832</v>
      </c>
      <c r="E168" s="11">
        <v>0.35094291930415633</v>
      </c>
      <c r="F168" s="11">
        <f t="shared" ref="F168" si="117">SUM(D168:E168)</f>
        <v>0.46198824864062465</v>
      </c>
      <c r="G168" s="200">
        <f t="shared" si="113"/>
        <v>3.7594936591081929E-2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3.0156849369154797</v>
      </c>
      <c r="C169" s="11">
        <v>3.8548354387699222</v>
      </c>
      <c r="D169" s="11">
        <f>C169-B169</f>
        <v>0.83915050185444251</v>
      </c>
      <c r="E169" s="11">
        <v>2.225974575723797</v>
      </c>
      <c r="F169" s="11">
        <f>SUM(D169:E169)</f>
        <v>3.0651250775782395</v>
      </c>
      <c r="G169" s="200">
        <f t="shared" si="113"/>
        <v>3.7541609525415964E-2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1.0154309072618022</v>
      </c>
      <c r="C170" s="11">
        <v>1.8738879584925907</v>
      </c>
      <c r="D170" s="11">
        <f t="shared" ref="D170:D176" si="118">C170-B170</f>
        <v>0.85845705123078853</v>
      </c>
      <c r="E170" s="11">
        <v>0.96397165178800015</v>
      </c>
      <c r="F170" s="11">
        <f t="shared" ref="F170:F171" si="119">SUM(D170:E170)</f>
        <v>1.8224287030187887</v>
      </c>
      <c r="G170" s="200">
        <f t="shared" si="113"/>
        <v>4.5503722087399945E-2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3.090977664284102E-2</v>
      </c>
      <c r="C171" s="11">
        <v>2.6496927726347784E-2</v>
      </c>
      <c r="D171" s="11">
        <f t="shared" si="118"/>
        <v>-4.4128489164932359E-3</v>
      </c>
      <c r="E171" s="11">
        <v>1.7383034543165369E-2</v>
      </c>
      <c r="F171" s="11">
        <f t="shared" si="119"/>
        <v>1.2970185626672133E-2</v>
      </c>
      <c r="G171" s="200">
        <f t="shared" si="113"/>
        <v>3.0194217884316643E-2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1.4726129913379593</v>
      </c>
      <c r="C172" s="11">
        <v>1.7982687188807172</v>
      </c>
      <c r="D172" s="11">
        <f t="shared" si="118"/>
        <v>0.32565572754275784</v>
      </c>
      <c r="E172" s="11">
        <v>0.82829745768194352</v>
      </c>
      <c r="F172" s="11">
        <f t="shared" ref="F172:F173" si="120">SUM(D172:E172)</f>
        <v>1.1539531852247014</v>
      </c>
      <c r="G172" s="200">
        <f t="shared" si="113"/>
        <v>3.0198087388299655E-2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0.70482067788431424</v>
      </c>
      <c r="C173" s="11">
        <v>1.1438304374933943</v>
      </c>
      <c r="D173" s="11">
        <f t="shared" si="118"/>
        <v>0.43900975960908006</v>
      </c>
      <c r="E173" s="11">
        <v>0.51379846204516866</v>
      </c>
      <c r="F173" s="11">
        <f t="shared" si="120"/>
        <v>0.95280822165424872</v>
      </c>
      <c r="G173" s="200">
        <f t="shared" si="113"/>
        <v>3.7176394364091037E-2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0.475939781824679</v>
      </c>
      <c r="C174" s="11">
        <v>1.0480478949652399</v>
      </c>
      <c r="D174" s="11">
        <f t="shared" si="118"/>
        <v>0.57210811314056087</v>
      </c>
      <c r="E174" s="11">
        <v>0.39507452735626869</v>
      </c>
      <c r="F174" s="11">
        <f t="shared" ref="F174:F175" si="121">SUM(D174:E174)</f>
        <v>0.96718264049682956</v>
      </c>
      <c r="G174" s="200">
        <f t="shared" si="113"/>
        <v>4.1113837715288204E-2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0.68191854012202757</v>
      </c>
      <c r="C175" s="11">
        <v>1.1481443660689681</v>
      </c>
      <c r="D175" s="11">
        <f t="shared" si="118"/>
        <v>0.46622582594694051</v>
      </c>
      <c r="E175" s="11">
        <v>0.66912965604217656</v>
      </c>
      <c r="F175" s="11">
        <f t="shared" si="121"/>
        <v>1.1353554819891172</v>
      </c>
      <c r="G175" s="200">
        <f t="shared" si="113"/>
        <v>4.6636532513952167E-2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0.30498958184347069</v>
      </c>
      <c r="C176" s="11">
        <v>0.37305883670544093</v>
      </c>
      <c r="D176" s="11">
        <f t="shared" si="118"/>
        <v>6.8069254861970241E-2</v>
      </c>
      <c r="E176" s="11">
        <v>0.16431097286192942</v>
      </c>
      <c r="F176" s="11">
        <f t="shared" ref="F176" si="122">SUM(D176:E176)</f>
        <v>0.23238022772389966</v>
      </c>
      <c r="G176" s="200">
        <f t="shared" si="113"/>
        <v>2.9147770472951695E-2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1.8616441402456254</v>
      </c>
      <c r="C177" s="11">
        <v>3.0517174600644585</v>
      </c>
      <c r="D177" s="11">
        <f t="shared" ref="D177" si="123">C177-B177</f>
        <v>1.1900733198188331</v>
      </c>
      <c r="E177" s="11">
        <v>1.5411739495279726</v>
      </c>
      <c r="F177" s="11">
        <f t="shared" ref="F177" si="124">SUM(D177:E177)</f>
        <v>2.731247269346806</v>
      </c>
      <c r="G177" s="200">
        <f t="shared" si="113"/>
        <v>4.102894368023513E-2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37.8232493887405</v>
      </c>
      <c r="C178" s="11">
        <f t="shared" ref="C178:F178" si="125">SUM(C152:C177)</f>
        <v>46.385728514677076</v>
      </c>
      <c r="D178" s="11">
        <f t="shared" si="125"/>
        <v>8.56247912593658</v>
      </c>
      <c r="E178" s="11">
        <f t="shared" si="125"/>
        <v>23.1109274356238</v>
      </c>
      <c r="F178" s="11">
        <f t="shared" si="125"/>
        <v>31.673406561560377</v>
      </c>
      <c r="G178" s="200">
        <f t="shared" si="113"/>
        <v>3.2302092062658661E-2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10.316844688298689</v>
      </c>
      <c r="C181" s="11">
        <v>8.9469308896337001</v>
      </c>
      <c r="D181" s="11">
        <f>C181-B181</f>
        <v>-1.3699137986649887</v>
      </c>
      <c r="E181" s="11">
        <v>3.743542046356656</v>
      </c>
      <c r="F181" s="11">
        <f>SUM(D181:E181)</f>
        <v>2.3736282476916672</v>
      </c>
      <c r="G181" s="200">
        <f>IF(B181&gt;0,(1+(E181/B181))^(1/($C$6-$B$6))-1,0)</f>
        <v>2.0853349889303763E-2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4.6670505063872101</v>
      </c>
      <c r="C182" s="11">
        <v>5.5346187587316145</v>
      </c>
      <c r="D182" s="11">
        <f t="shared" ref="D182:D197" si="128">C182-B182</f>
        <v>0.86756825234440438</v>
      </c>
      <c r="E182" s="11">
        <v>2.2850905962917389</v>
      </c>
      <c r="F182" s="11">
        <f t="shared" ref="F182:F189" si="129">SUM(D182:E182)</f>
        <v>3.1526588486361433</v>
      </c>
      <c r="G182" s="200">
        <f t="shared" ref="G182:G184" si="130">IF(B182&gt;0,(1+(E182/B182))^(1/($C$6-$B$6))-1,0)</f>
        <v>2.692423972625213E-2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5.9065213377905605</v>
      </c>
      <c r="C183" s="11">
        <v>4.8986159900789916</v>
      </c>
      <c r="D183" s="11">
        <f t="shared" si="128"/>
        <v>-1.0079053477115689</v>
      </c>
      <c r="E183" s="11">
        <v>1.4556797960141552</v>
      </c>
      <c r="F183" s="11">
        <f t="shared" si="129"/>
        <v>0.44777444830258628</v>
      </c>
      <c r="G183" s="200">
        <f t="shared" si="130"/>
        <v>1.4795174433343883E-2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3.6032488274144487</v>
      </c>
      <c r="C184" s="11">
        <v>4.6500804507139897</v>
      </c>
      <c r="D184" s="11">
        <f t="shared" si="128"/>
        <v>1.0468316232995409</v>
      </c>
      <c r="E184" s="11">
        <v>2.2593081083013318</v>
      </c>
      <c r="F184" s="11">
        <f t="shared" si="129"/>
        <v>3.3061397316008727</v>
      </c>
      <c r="G184" s="200">
        <f t="shared" si="130"/>
        <v>3.2982239642866285E-2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1.8242800551459852</v>
      </c>
      <c r="C185" s="11">
        <v>2.0245963287761555</v>
      </c>
      <c r="D185" s="11">
        <f t="shared" si="128"/>
        <v>0.20031627363017024</v>
      </c>
      <c r="E185" s="11">
        <v>0.7915370783223894</v>
      </c>
      <c r="F185" s="11">
        <f t="shared" si="129"/>
        <v>0.99185335195255964</v>
      </c>
      <c r="G185" s="200">
        <f>IF(B185&gt;0,(1+(E185/B185))^(1/($C$6-$B$6))-1,0)</f>
        <v>2.4317025527979652E-2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7.1454121099476291</v>
      </c>
      <c r="C186" s="11">
        <v>7.8602102427870886</v>
      </c>
      <c r="D186" s="11">
        <f t="shared" si="128"/>
        <v>0.71479813283945948</v>
      </c>
      <c r="E186" s="11">
        <v>3.029750178996597</v>
      </c>
      <c r="F186" s="11">
        <f t="shared" si="129"/>
        <v>3.7445483118360565</v>
      </c>
      <c r="G186" s="200">
        <f t="shared" ref="G186:G205" si="131">IF(B186&gt;0,(1+(E186/B186))^(1/($C$6-$B$6))-1,0)</f>
        <v>2.384513470916505E-2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2.6268616319197751</v>
      </c>
      <c r="C187" s="11">
        <v>1.4945504679870416</v>
      </c>
      <c r="D187" s="11">
        <f t="shared" si="128"/>
        <v>-1.1323111639327335</v>
      </c>
      <c r="E187" s="11">
        <v>0.630607270381914</v>
      </c>
      <c r="F187" s="11">
        <f t="shared" si="129"/>
        <v>-0.50170389355081946</v>
      </c>
      <c r="G187" s="200">
        <f t="shared" si="131"/>
        <v>1.4447412484775102E-2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2.8577541626384946</v>
      </c>
      <c r="C188" s="11">
        <v>3.6196398016383484</v>
      </c>
      <c r="D188" s="11">
        <f t="shared" si="128"/>
        <v>0.76188563899985384</v>
      </c>
      <c r="E188" s="11">
        <v>1.7245237880912581</v>
      </c>
      <c r="F188" s="11">
        <f t="shared" si="129"/>
        <v>2.4864094270911119</v>
      </c>
      <c r="G188" s="200">
        <f t="shared" si="131"/>
        <v>3.1977996564002131E-2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1.560610039835628</v>
      </c>
      <c r="C189" s="11">
        <v>1.5759428791066534</v>
      </c>
      <c r="D189" s="11">
        <f t="shared" si="128"/>
        <v>1.5332839271025467E-2</v>
      </c>
      <c r="E189" s="11">
        <v>0.38738268171423301</v>
      </c>
      <c r="F189" s="11">
        <f t="shared" si="129"/>
        <v>0.40271552098525848</v>
      </c>
      <c r="G189" s="200">
        <f t="shared" si="131"/>
        <v>1.4891298335826253E-2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2.2783840965331352</v>
      </c>
      <c r="C190" s="11">
        <v>2.3277683873190864</v>
      </c>
      <c r="D190" s="11">
        <f t="shared" si="128"/>
        <v>4.938429078595119E-2</v>
      </c>
      <c r="E190" s="11">
        <v>0.86980884854392604</v>
      </c>
      <c r="F190" s="11">
        <f t="shared" ref="F190:F191" si="132">SUM(D190:E190)</f>
        <v>0.91919313932987723</v>
      </c>
      <c r="G190" s="200">
        <f t="shared" si="131"/>
        <v>2.1791518357529016E-2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8.882634578350455</v>
      </c>
      <c r="C191" s="11">
        <v>7.4551936643104275</v>
      </c>
      <c r="D191" s="11">
        <f t="shared" si="128"/>
        <v>-1.4274409140400275</v>
      </c>
      <c r="E191" s="11">
        <v>3.1167222241375194</v>
      </c>
      <c r="F191" s="11">
        <f t="shared" si="132"/>
        <v>1.6892813100974919</v>
      </c>
      <c r="G191" s="200">
        <f t="shared" si="131"/>
        <v>2.0252681169489861E-2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14.286679308593966</v>
      </c>
      <c r="C192" s="11">
        <v>11.018130029161572</v>
      </c>
      <c r="D192" s="11">
        <f t="shared" si="128"/>
        <v>-3.2685492794323938</v>
      </c>
      <c r="E192" s="11">
        <v>5.6144146433032232</v>
      </c>
      <c r="F192" s="11">
        <f t="shared" ref="F192:F195" si="133">SUM(D192:E192)</f>
        <v>2.3458653638708293</v>
      </c>
      <c r="G192" s="200">
        <f t="shared" si="131"/>
        <v>2.2342409612406966E-2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2.6693116292403714</v>
      </c>
      <c r="C193" s="11">
        <v>1.0605794283652992</v>
      </c>
      <c r="D193" s="11">
        <f t="shared" si="128"/>
        <v>-1.6087322008750722</v>
      </c>
      <c r="E193" s="11">
        <v>0.98503639808944754</v>
      </c>
      <c r="F193" s="11">
        <f t="shared" si="133"/>
        <v>-0.62369580278562464</v>
      </c>
      <c r="G193" s="200">
        <f t="shared" si="131"/>
        <v>2.1160581134306744E-2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1.1809703452867382</v>
      </c>
      <c r="C194" s="11">
        <v>1.2904853615686691</v>
      </c>
      <c r="D194" s="11">
        <f t="shared" si="128"/>
        <v>0.10951501628193094</v>
      </c>
      <c r="E194" s="11">
        <v>0.57669526880502986</v>
      </c>
      <c r="F194" s="11">
        <f t="shared" si="133"/>
        <v>0.6862102850869608</v>
      </c>
      <c r="G194" s="200">
        <f t="shared" si="131"/>
        <v>2.6864525847960286E-2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9.9394399991898279</v>
      </c>
      <c r="C195" s="11">
        <v>10.035308960107734</v>
      </c>
      <c r="D195" s="11">
        <f t="shared" si="128"/>
        <v>9.5868960917906421E-2</v>
      </c>
      <c r="E195" s="11">
        <v>3.3907661836430614</v>
      </c>
      <c r="F195" s="11">
        <f t="shared" si="133"/>
        <v>3.4866351445609678</v>
      </c>
      <c r="G195" s="200">
        <f t="shared" si="131"/>
        <v>1.9760838806697878E-2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7.2697823116137776</v>
      </c>
      <c r="C196" s="11">
        <v>8.1627236290724987</v>
      </c>
      <c r="D196" s="11">
        <f t="shared" si="128"/>
        <v>0.89294131745872107</v>
      </c>
      <c r="E196" s="11">
        <v>2.9786769061587925</v>
      </c>
      <c r="F196" s="11">
        <f t="shared" ref="F196" si="134">SUM(D196:E196)</f>
        <v>3.8716182236175136</v>
      </c>
      <c r="G196" s="200">
        <f t="shared" si="131"/>
        <v>2.3157466945397776E-2</v>
      </c>
    </row>
    <row r="197" spans="1:14" x14ac:dyDescent="0.2">
      <c r="A197" t="str">
        <f t="shared" si="127"/>
        <v>54 Textiles, printing and other skilled trades</v>
      </c>
      <c r="B197" s="11">
        <v>2.8150432647623544</v>
      </c>
      <c r="C197" s="11">
        <v>3.0869036180003797</v>
      </c>
      <c r="D197" s="11">
        <f t="shared" si="128"/>
        <v>0.27186035323802527</v>
      </c>
      <c r="E197" s="11">
        <v>1.2162215769829028</v>
      </c>
      <c r="F197" s="11">
        <f t="shared" ref="F197" si="135">SUM(D197:E197)</f>
        <v>1.4880819302209281</v>
      </c>
      <c r="G197" s="200">
        <f t="shared" si="131"/>
        <v>2.4229036597342546E-2</v>
      </c>
    </row>
    <row r="198" spans="1:14" x14ac:dyDescent="0.2">
      <c r="A198" t="str">
        <f t="shared" si="127"/>
        <v>61 Caring personal service occupations</v>
      </c>
      <c r="B198" s="11">
        <v>19.55175646092453</v>
      </c>
      <c r="C198" s="11">
        <v>27.264868853404369</v>
      </c>
      <c r="D198" s="11">
        <f>C198-B198</f>
        <v>7.7131123924798395</v>
      </c>
      <c r="E198" s="11">
        <v>12.819928924827982</v>
      </c>
      <c r="F198" s="11">
        <f>SUM(D198:E198)</f>
        <v>20.53304131730782</v>
      </c>
      <c r="G198" s="200">
        <f t="shared" si="131"/>
        <v>3.4185955054509609E-2</v>
      </c>
    </row>
    <row r="199" spans="1:14" x14ac:dyDescent="0.2">
      <c r="A199" t="str">
        <f t="shared" si="127"/>
        <v>62 Leisure, travel and related personal service occupations</v>
      </c>
      <c r="B199" s="11">
        <v>3.3844641277946717</v>
      </c>
      <c r="C199" s="11">
        <v>3.705102158526997</v>
      </c>
      <c r="D199" s="11">
        <f t="shared" ref="D199:D205" si="136">C199-B199</f>
        <v>0.32063803073232533</v>
      </c>
      <c r="E199" s="11">
        <v>1.5674403415969838</v>
      </c>
      <c r="F199" s="11">
        <f t="shared" ref="F199:F200" si="137">SUM(D199:E199)</f>
        <v>1.8880783723293091</v>
      </c>
      <c r="G199" s="200">
        <f t="shared" si="131"/>
        <v>2.5696380172040678E-2</v>
      </c>
    </row>
    <row r="200" spans="1:14" x14ac:dyDescent="0.2">
      <c r="A200" t="str">
        <f t="shared" si="127"/>
        <v>63 Community and civil enforcement occupations</v>
      </c>
      <c r="B200" s="11">
        <v>0.12737144869957728</v>
      </c>
      <c r="C200" s="11">
        <v>7.953793249726876E-2</v>
      </c>
      <c r="D200" s="11">
        <f t="shared" si="136"/>
        <v>-4.7833516202308524E-2</v>
      </c>
      <c r="E200" s="11">
        <v>2.8996678839107105E-2</v>
      </c>
      <c r="F200" s="11">
        <f t="shared" si="137"/>
        <v>-1.8836837363201419E-2</v>
      </c>
      <c r="G200" s="200">
        <f t="shared" si="131"/>
        <v>1.3767606424378354E-2</v>
      </c>
    </row>
    <row r="201" spans="1:14" x14ac:dyDescent="0.2">
      <c r="A201" t="str">
        <f t="shared" si="127"/>
        <v>71 Sales occupations</v>
      </c>
      <c r="B201" s="11">
        <v>12.160230399385352</v>
      </c>
      <c r="C201" s="11">
        <v>12.931758359798376</v>
      </c>
      <c r="D201" s="11">
        <f t="shared" si="136"/>
        <v>0.77152796041302452</v>
      </c>
      <c r="E201" s="11">
        <v>5.3852846083252075</v>
      </c>
      <c r="F201" s="11">
        <f t="shared" ref="F201:F202" si="138">SUM(D201:E201)</f>
        <v>6.156812568738232</v>
      </c>
      <c r="G201" s="200">
        <f t="shared" si="131"/>
        <v>2.4742986117494148E-2</v>
      </c>
    </row>
    <row r="202" spans="1:14" x14ac:dyDescent="0.2">
      <c r="A202" t="str">
        <f t="shared" si="127"/>
        <v>72 Customer service occupations</v>
      </c>
      <c r="B202" s="11">
        <v>3.1690253186890103</v>
      </c>
      <c r="C202" s="11">
        <v>4.6054408044740303</v>
      </c>
      <c r="D202" s="11">
        <f t="shared" si="136"/>
        <v>1.43641548578502</v>
      </c>
      <c r="E202" s="11">
        <v>1.7150426111192218</v>
      </c>
      <c r="F202" s="11">
        <f t="shared" si="138"/>
        <v>3.1514580969042418</v>
      </c>
      <c r="G202" s="200">
        <f t="shared" si="131"/>
        <v>2.9256770402032561E-2</v>
      </c>
    </row>
    <row r="203" spans="1:14" x14ac:dyDescent="0.2">
      <c r="A203" t="str">
        <f t="shared" si="127"/>
        <v>81 Process, plant and machine operatives</v>
      </c>
      <c r="B203" s="11">
        <v>3.3972063260098717</v>
      </c>
      <c r="C203" s="11">
        <v>5.6393135347301211</v>
      </c>
      <c r="D203" s="11">
        <f t="shared" si="136"/>
        <v>2.2421072087202494</v>
      </c>
      <c r="E203" s="11">
        <v>1.7183883909956161</v>
      </c>
      <c r="F203" s="11">
        <f t="shared" ref="F203:F204" si="139">SUM(D203:E203)</f>
        <v>3.9604955997158653</v>
      </c>
      <c r="G203" s="200">
        <f t="shared" si="131"/>
        <v>2.7665113744909986E-2</v>
      </c>
    </row>
    <row r="204" spans="1:14" x14ac:dyDescent="0.2">
      <c r="A204" t="str">
        <f t="shared" si="127"/>
        <v>82 Transport and mobile machine drivers and operatives</v>
      </c>
      <c r="B204" s="11">
        <v>4.4574217438021444</v>
      </c>
      <c r="C204" s="11">
        <v>6.2562426833517817</v>
      </c>
      <c r="D204" s="11">
        <f t="shared" si="136"/>
        <v>1.7988209395496373</v>
      </c>
      <c r="E204" s="11">
        <v>2.7681959198969013</v>
      </c>
      <c r="F204" s="11">
        <f t="shared" si="139"/>
        <v>4.5670168594465386</v>
      </c>
      <c r="G204" s="200">
        <f t="shared" si="131"/>
        <v>3.2728312214803434E-2</v>
      </c>
    </row>
    <row r="205" spans="1:14" x14ac:dyDescent="0.2">
      <c r="A205" t="str">
        <f t="shared" si="127"/>
        <v>91 Elementary trades and related occupations</v>
      </c>
      <c r="B205" s="11">
        <v>1.5835678803758027</v>
      </c>
      <c r="C205" s="11">
        <v>1.8923100850925947</v>
      </c>
      <c r="D205" s="11">
        <f t="shared" si="136"/>
        <v>0.30874220471679203</v>
      </c>
      <c r="E205" s="11">
        <v>0.60688040313217606</v>
      </c>
      <c r="F205" s="11">
        <f t="shared" ref="F205" si="140">SUM(D205:E205)</f>
        <v>0.9156226078489681</v>
      </c>
      <c r="G205" s="200">
        <f t="shared" si="131"/>
        <v>2.1863973252497892E-2</v>
      </c>
    </row>
    <row r="206" spans="1:14" x14ac:dyDescent="0.2">
      <c r="A206" t="str">
        <f t="shared" si="127"/>
        <v>92 Elementary administration and service occupations</v>
      </c>
      <c r="B206" s="11">
        <v>10.906091065378712</v>
      </c>
      <c r="C206" s="11">
        <v>11.289032133157821</v>
      </c>
      <c r="D206" s="11">
        <f t="shared" ref="D206" si="141">C206-B206</f>
        <v>0.38294106777910919</v>
      </c>
      <c r="E206" s="11">
        <v>5.197490574228147</v>
      </c>
      <c r="F206" s="11">
        <f t="shared" ref="F206" si="142">SUM(D206:E206)</f>
        <v>5.5804316420072562</v>
      </c>
      <c r="G206" s="200">
        <f t="shared" ref="G206:G207" si="143">IF(B206&gt;0,(1+(E206/B206))^(1/($C$6-$B$6))-1,0)</f>
        <v>2.6321808271927205E-2</v>
      </c>
    </row>
    <row r="207" spans="1:14" x14ac:dyDescent="0.2">
      <c r="A207" t="str">
        <f t="shared" si="127"/>
        <v>All occupations</v>
      </c>
      <c r="B207" s="11">
        <f>SUM(B181:B206)</f>
        <v>148.56796366400872</v>
      </c>
      <c r="C207" s="11">
        <f t="shared" ref="C207:F207" si="144">SUM(C181:C206)</f>
        <v>158.70588543239262</v>
      </c>
      <c r="D207" s="11">
        <f t="shared" si="144"/>
        <v>10.137921768383894</v>
      </c>
      <c r="E207" s="11">
        <f t="shared" si="144"/>
        <v>66.863412047095522</v>
      </c>
      <c r="F207" s="11">
        <f t="shared" si="144"/>
        <v>77.001333815479413</v>
      </c>
      <c r="G207" s="200">
        <f t="shared" si="143"/>
        <v>2.5082734948551177E-2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7.2837888228046772</v>
      </c>
      <c r="C210" s="11">
        <v>3.9329040871453569</v>
      </c>
      <c r="D210" s="11">
        <f>C210-B210</f>
        <v>-3.3508847356593203</v>
      </c>
      <c r="E210" s="11">
        <v>2.4210062877987166</v>
      </c>
      <c r="F210" s="11">
        <f>SUM(D210:E210)</f>
        <v>-0.9298784478606037</v>
      </c>
      <c r="G210" s="200">
        <f>IF(B210&gt;0,(1+(E210/B210))^(1/($C$6-$B$6))-1,0)</f>
        <v>1.9315437569015881E-2</v>
      </c>
    </row>
    <row r="211" spans="1:7" x14ac:dyDescent="0.2">
      <c r="A211" t="str">
        <f t="shared" si="146"/>
        <v>12 Other managers and proprietors</v>
      </c>
      <c r="B211" s="11">
        <v>4.6262586035919311</v>
      </c>
      <c r="C211" s="11">
        <v>4.1309534360738347</v>
      </c>
      <c r="D211" s="11">
        <f t="shared" ref="D211:D226" si="147">C211-B211</f>
        <v>-0.49530516751809639</v>
      </c>
      <c r="E211" s="11">
        <v>2.5608129860292506</v>
      </c>
      <c r="F211" s="11">
        <f t="shared" ref="F211:F218" si="148">SUM(D211:E211)</f>
        <v>2.0655078185111542</v>
      </c>
      <c r="G211" s="200">
        <f t="shared" ref="G211:G213" si="149">IF(B211&gt;0,(1+(E211/B211))^(1/($C$6-$B$6))-1,0)</f>
        <v>2.9804545240091684E-2</v>
      </c>
    </row>
    <row r="212" spans="1:7" x14ac:dyDescent="0.2">
      <c r="A212" t="str">
        <f t="shared" si="146"/>
        <v>21 Science, research, engineering and technology professionals</v>
      </c>
      <c r="B212" s="11">
        <v>4.2875464376192776</v>
      </c>
      <c r="C212" s="11">
        <v>2.9086794370236162</v>
      </c>
      <c r="D212" s="11">
        <f t="shared" si="147"/>
        <v>-1.3788670005956614</v>
      </c>
      <c r="E212" s="11">
        <v>1.2163598640928233</v>
      </c>
      <c r="F212" s="11">
        <f t="shared" si="148"/>
        <v>-0.1625071365028381</v>
      </c>
      <c r="G212" s="200">
        <f t="shared" si="149"/>
        <v>1.6788938635494022E-2</v>
      </c>
    </row>
    <row r="213" spans="1:7" x14ac:dyDescent="0.2">
      <c r="A213" t="str">
        <f t="shared" si="146"/>
        <v>22 Health professionals</v>
      </c>
      <c r="B213" s="11">
        <v>2.5090762502490911</v>
      </c>
      <c r="C213" s="11">
        <v>1.8649939976434269</v>
      </c>
      <c r="D213" s="11">
        <f t="shared" si="147"/>
        <v>-0.64408225260566421</v>
      </c>
      <c r="E213" s="11">
        <v>1.1268235376484415</v>
      </c>
      <c r="F213" s="11">
        <f t="shared" si="148"/>
        <v>0.48274128504277725</v>
      </c>
      <c r="G213" s="200">
        <f t="shared" si="149"/>
        <v>2.503777320195133E-2</v>
      </c>
    </row>
    <row r="214" spans="1:7" x14ac:dyDescent="0.2">
      <c r="A214" t="str">
        <f t="shared" si="146"/>
        <v>23 Teaching and other educational professionals</v>
      </c>
      <c r="B214" s="11">
        <v>1.0727329616532941</v>
      </c>
      <c r="C214" s="11">
        <v>0.72116248835652885</v>
      </c>
      <c r="D214" s="11">
        <f t="shared" si="147"/>
        <v>-0.35157047329676527</v>
      </c>
      <c r="E214" s="11">
        <v>0.42554220507738638</v>
      </c>
      <c r="F214" s="11">
        <f t="shared" si="148"/>
        <v>7.3971731780621108E-2</v>
      </c>
      <c r="G214" s="200">
        <f>IF(B214&gt;0,(1+(E214/B214))^(1/($C$6-$B$6))-1,0)</f>
        <v>2.2523576512039734E-2</v>
      </c>
    </row>
    <row r="215" spans="1:7" x14ac:dyDescent="0.2">
      <c r="A215" t="str">
        <f t="shared" si="146"/>
        <v>24 Business, media and public service professionals</v>
      </c>
      <c r="B215" s="11">
        <v>4.47846428242529</v>
      </c>
      <c r="C215" s="11">
        <v>3.0287516330702506</v>
      </c>
      <c r="D215" s="11">
        <f t="shared" si="147"/>
        <v>-1.4497126493550394</v>
      </c>
      <c r="E215" s="11">
        <v>1.5704935833842661</v>
      </c>
      <c r="F215" s="11">
        <f t="shared" si="148"/>
        <v>0.12078093402922674</v>
      </c>
      <c r="G215" s="200">
        <f t="shared" ref="G215:G234" si="150">IF(B215&gt;0,(1+(E215/B215))^(1/($C$6-$B$6))-1,0)</f>
        <v>2.024254407462367E-2</v>
      </c>
    </row>
    <row r="216" spans="1:7" x14ac:dyDescent="0.2">
      <c r="A216" t="str">
        <f t="shared" si="146"/>
        <v>31 Science, engineering and technology associate professionals</v>
      </c>
      <c r="B216" s="11">
        <v>1.936886354654145</v>
      </c>
      <c r="C216" s="11">
        <v>1.271408686546464</v>
      </c>
      <c r="D216" s="11">
        <f t="shared" si="147"/>
        <v>-0.66547766810768105</v>
      </c>
      <c r="E216" s="11">
        <v>0.5668702002092092</v>
      </c>
      <c r="F216" s="11">
        <f t="shared" si="148"/>
        <v>-9.8607467898471857E-2</v>
      </c>
      <c r="G216" s="200">
        <f t="shared" si="150"/>
        <v>1.7261318367420397E-2</v>
      </c>
    </row>
    <row r="217" spans="1:7" x14ac:dyDescent="0.2">
      <c r="A217" t="str">
        <f t="shared" si="146"/>
        <v>32 Health and social care associate professionals</v>
      </c>
      <c r="B217" s="11">
        <v>1.9625110384143734</v>
      </c>
      <c r="C217" s="11">
        <v>1.3531856021620723</v>
      </c>
      <c r="D217" s="11">
        <f t="shared" si="147"/>
        <v>-0.60932543625230107</v>
      </c>
      <c r="E217" s="11">
        <v>0.87157245690991514</v>
      </c>
      <c r="F217" s="11">
        <f t="shared" si="148"/>
        <v>0.26224702065761407</v>
      </c>
      <c r="G217" s="200">
        <f t="shared" si="150"/>
        <v>2.4802168035428451E-2</v>
      </c>
    </row>
    <row r="218" spans="1:7" x14ac:dyDescent="0.2">
      <c r="A218" t="str">
        <f t="shared" si="146"/>
        <v>33 Protective service occupations</v>
      </c>
      <c r="B218" s="11">
        <v>1.7008578688383185</v>
      </c>
      <c r="C218" s="11">
        <v>1.0690456887044695</v>
      </c>
      <c r="D218" s="11">
        <f t="shared" si="147"/>
        <v>-0.63181218013384899</v>
      </c>
      <c r="E218" s="11">
        <v>0.45115011351444134</v>
      </c>
      <c r="F218" s="11">
        <f t="shared" si="148"/>
        <v>-0.18066206661940765</v>
      </c>
      <c r="G218" s="200">
        <f t="shared" si="150"/>
        <v>1.580822180205832E-2</v>
      </c>
    </row>
    <row r="219" spans="1:7" x14ac:dyDescent="0.2">
      <c r="A219" t="str">
        <f t="shared" si="146"/>
        <v>34 Culture, media and sports occupations</v>
      </c>
      <c r="B219" s="11">
        <v>1.0588888051620158</v>
      </c>
      <c r="C219" s="11">
        <v>0.4577028395227441</v>
      </c>
      <c r="D219" s="11">
        <f t="shared" si="147"/>
        <v>-0.60118596563927174</v>
      </c>
      <c r="E219" s="11">
        <v>0.27390532386837307</v>
      </c>
      <c r="F219" s="11">
        <f t="shared" ref="F219:F220" si="151">SUM(D219:E219)</f>
        <v>-0.32728064177089866</v>
      </c>
      <c r="G219" s="200">
        <f t="shared" si="150"/>
        <v>1.5455386381984404E-2</v>
      </c>
    </row>
    <row r="220" spans="1:7" x14ac:dyDescent="0.2">
      <c r="A220" t="str">
        <f t="shared" si="146"/>
        <v>35 Business and public service associate professionals</v>
      </c>
      <c r="B220" s="11">
        <v>6.3897644142800019</v>
      </c>
      <c r="C220" s="11">
        <v>3.6065864507709597</v>
      </c>
      <c r="D220" s="11">
        <f t="shared" si="147"/>
        <v>-2.7831779635090421</v>
      </c>
      <c r="E220" s="11">
        <v>1.9020079526577491</v>
      </c>
      <c r="F220" s="11">
        <f t="shared" si="151"/>
        <v>-0.88117001085129298</v>
      </c>
      <c r="G220" s="200">
        <f t="shared" si="150"/>
        <v>1.7522844299019624E-2</v>
      </c>
    </row>
    <row r="221" spans="1:7" x14ac:dyDescent="0.2">
      <c r="A221" t="str">
        <f t="shared" si="146"/>
        <v>41 Administrative occupations</v>
      </c>
      <c r="B221" s="11">
        <v>13.586398014320002</v>
      </c>
      <c r="C221" s="11">
        <v>5.6790758463042348</v>
      </c>
      <c r="D221" s="11">
        <f t="shared" si="147"/>
        <v>-7.9073221680157673</v>
      </c>
      <c r="E221" s="11">
        <v>3.9854217309307534</v>
      </c>
      <c r="F221" s="11">
        <f t="shared" ref="F221:F224" si="152">SUM(D221:E221)</f>
        <v>-3.9219004370850139</v>
      </c>
      <c r="G221" s="200">
        <f t="shared" si="150"/>
        <v>1.7296367531631551E-2</v>
      </c>
    </row>
    <row r="222" spans="1:7" x14ac:dyDescent="0.2">
      <c r="A222" t="str">
        <f t="shared" si="146"/>
        <v>42 Secretarial and related occupations</v>
      </c>
      <c r="B222" s="11">
        <v>2.8641802927894373</v>
      </c>
      <c r="C222" s="11">
        <v>0.48042061353936538</v>
      </c>
      <c r="D222" s="11">
        <f t="shared" si="147"/>
        <v>-2.3837596792500717</v>
      </c>
      <c r="E222" s="11">
        <v>0.78722822953435012</v>
      </c>
      <c r="F222" s="11">
        <f t="shared" si="152"/>
        <v>-1.5965314497157217</v>
      </c>
      <c r="G222" s="200">
        <f t="shared" si="150"/>
        <v>1.6320466709474291E-2</v>
      </c>
    </row>
    <row r="223" spans="1:7" x14ac:dyDescent="0.2">
      <c r="A223" t="str">
        <f t="shared" si="146"/>
        <v>51 Skilled agricultural and related trades</v>
      </c>
      <c r="B223" s="11">
        <v>1.5972137539197595</v>
      </c>
      <c r="C223" s="11">
        <v>1.4313439668708319</v>
      </c>
      <c r="D223" s="11">
        <f t="shared" si="147"/>
        <v>-0.16586978704892763</v>
      </c>
      <c r="E223" s="11">
        <v>0.7965735370454835</v>
      </c>
      <c r="F223" s="11">
        <f t="shared" si="152"/>
        <v>0.63070374999655587</v>
      </c>
      <c r="G223" s="200">
        <f t="shared" si="150"/>
        <v>2.7341505556625956E-2</v>
      </c>
    </row>
    <row r="224" spans="1:7" x14ac:dyDescent="0.2">
      <c r="A224" t="str">
        <f t="shared" si="146"/>
        <v>52 Skilled metal, electrical and electronic trades</v>
      </c>
      <c r="B224" s="11">
        <v>5.3447980537340163</v>
      </c>
      <c r="C224" s="11">
        <v>3.4726387152224061</v>
      </c>
      <c r="D224" s="11">
        <f t="shared" si="147"/>
        <v>-1.8721593385116102</v>
      </c>
      <c r="E224" s="11">
        <v>1.6891455468349315</v>
      </c>
      <c r="F224" s="11">
        <f t="shared" si="152"/>
        <v>-0.18301379167667875</v>
      </c>
      <c r="G224" s="200">
        <f t="shared" si="150"/>
        <v>1.8476873804019966E-2</v>
      </c>
    </row>
    <row r="225" spans="1:7" x14ac:dyDescent="0.2">
      <c r="A225" t="str">
        <f t="shared" si="146"/>
        <v>53 Skilled construction and building trades</v>
      </c>
      <c r="B225" s="11">
        <v>6.3505420358352378</v>
      </c>
      <c r="C225" s="11">
        <v>6.7669070548118411</v>
      </c>
      <c r="D225" s="11">
        <f t="shared" si="147"/>
        <v>0.41636501897660327</v>
      </c>
      <c r="E225" s="11">
        <v>3.2626639822183874</v>
      </c>
      <c r="F225" s="11">
        <f t="shared" ref="F225" si="153">SUM(D225:E225)</f>
        <v>3.6790290011949907</v>
      </c>
      <c r="G225" s="200">
        <f t="shared" si="150"/>
        <v>2.8025364863927926E-2</v>
      </c>
    </row>
    <row r="226" spans="1:7" x14ac:dyDescent="0.2">
      <c r="A226" t="str">
        <f t="shared" si="146"/>
        <v>54 Textiles, printing and other skilled trades</v>
      </c>
      <c r="B226" s="11">
        <v>2.9307247978354427</v>
      </c>
      <c r="C226" s="11">
        <v>2.200081413413089</v>
      </c>
      <c r="D226" s="11">
        <f t="shared" si="147"/>
        <v>-0.73064338442235366</v>
      </c>
      <c r="E226" s="11">
        <v>1.0233263909939112</v>
      </c>
      <c r="F226" s="11">
        <f t="shared" ref="F226" si="154">SUM(D226:E226)</f>
        <v>0.29268300657155755</v>
      </c>
      <c r="G226" s="200">
        <f t="shared" si="150"/>
        <v>2.0166715459618123E-2</v>
      </c>
    </row>
    <row r="227" spans="1:7" x14ac:dyDescent="0.2">
      <c r="A227" t="str">
        <f t="shared" si="146"/>
        <v>61 Caring personal service occupations</v>
      </c>
      <c r="B227" s="11">
        <v>11.929514057791863</v>
      </c>
      <c r="C227" s="11">
        <v>8.7221183832917397</v>
      </c>
      <c r="D227" s="11">
        <f>C227-B227</f>
        <v>-3.2073956745001233</v>
      </c>
      <c r="E227" s="11">
        <v>5.4123891640870383</v>
      </c>
      <c r="F227" s="11">
        <f>SUM(D227:E227)</f>
        <v>2.204993489586915</v>
      </c>
      <c r="G227" s="200">
        <f t="shared" si="150"/>
        <v>2.5254302131485273E-2</v>
      </c>
    </row>
    <row r="228" spans="1:7" x14ac:dyDescent="0.2">
      <c r="A228" t="str">
        <f t="shared" si="146"/>
        <v>62 Leisure, travel and related personal service occupations</v>
      </c>
      <c r="B228" s="11">
        <v>3.307381997153696</v>
      </c>
      <c r="C228" s="11">
        <v>2.4371197148866406</v>
      </c>
      <c r="D228" s="11">
        <f t="shared" ref="D228:D234" si="155">C228-B228</f>
        <v>-0.87026228226705538</v>
      </c>
      <c r="E228" s="11">
        <v>1.4330956959220951</v>
      </c>
      <c r="F228" s="11">
        <f t="shared" ref="F228:F229" si="156">SUM(D228:E228)</f>
        <v>0.56283341365503969</v>
      </c>
      <c r="G228" s="200">
        <f t="shared" si="150"/>
        <v>2.428901845912268E-2</v>
      </c>
    </row>
    <row r="229" spans="1:7" x14ac:dyDescent="0.2">
      <c r="A229" t="str">
        <f t="shared" si="146"/>
        <v>63 Community and civil enforcement occupations</v>
      </c>
      <c r="B229" s="11">
        <v>0.18277668972222677</v>
      </c>
      <c r="C229" s="11">
        <v>0.10123223916619935</v>
      </c>
      <c r="D229" s="11">
        <f t="shared" si="155"/>
        <v>-8.1544450556027423E-2</v>
      </c>
      <c r="E229" s="11">
        <v>5.4090418379789236E-2</v>
      </c>
      <c r="F229" s="11">
        <f t="shared" si="156"/>
        <v>-2.7454032176238187E-2</v>
      </c>
      <c r="G229" s="200">
        <f t="shared" si="150"/>
        <v>1.7432477588527728E-2</v>
      </c>
    </row>
    <row r="230" spans="1:7" x14ac:dyDescent="0.2">
      <c r="A230" t="str">
        <f t="shared" si="146"/>
        <v>71 Sales occupations</v>
      </c>
      <c r="B230" s="11">
        <v>10.781922445224659</v>
      </c>
      <c r="C230" s="11">
        <v>6.9296266072313601</v>
      </c>
      <c r="D230" s="11">
        <f t="shared" si="155"/>
        <v>-3.8522958379932986</v>
      </c>
      <c r="E230" s="11">
        <v>4.1226727978242073</v>
      </c>
      <c r="F230" s="11">
        <f t="shared" ref="F230:F231" si="157">SUM(D230:E230)</f>
        <v>0.2703769598309087</v>
      </c>
      <c r="G230" s="200">
        <f t="shared" si="150"/>
        <v>2.1821254903704901E-2</v>
      </c>
    </row>
    <row r="231" spans="1:7" x14ac:dyDescent="0.2">
      <c r="A231" t="str">
        <f t="shared" si="146"/>
        <v>72 Customer service occupations</v>
      </c>
      <c r="B231" s="11">
        <v>2.934810342487741</v>
      </c>
      <c r="C231" s="11">
        <v>3.023784616012239</v>
      </c>
      <c r="D231" s="11">
        <f t="shared" si="155"/>
        <v>8.8974273524498049E-2</v>
      </c>
      <c r="E231" s="11">
        <v>1.5486889167669446</v>
      </c>
      <c r="F231" s="11">
        <f t="shared" si="157"/>
        <v>1.6376631902914427</v>
      </c>
      <c r="G231" s="200">
        <f t="shared" si="150"/>
        <v>2.8653569434380133E-2</v>
      </c>
    </row>
    <row r="232" spans="1:7" x14ac:dyDescent="0.2">
      <c r="A232" t="str">
        <f t="shared" si="146"/>
        <v>81 Process, plant and machine operatives</v>
      </c>
      <c r="B232" s="11">
        <v>3.6698932735486176</v>
      </c>
      <c r="C232" s="11">
        <v>4.1446744998703995</v>
      </c>
      <c r="D232" s="11">
        <f t="shared" si="155"/>
        <v>0.47478122632178188</v>
      </c>
      <c r="E232" s="11">
        <v>1.7249388728311119</v>
      </c>
      <c r="F232" s="11">
        <f t="shared" ref="F232:F233" si="158">SUM(D232:E232)</f>
        <v>2.199720099152894</v>
      </c>
      <c r="G232" s="200">
        <f t="shared" si="150"/>
        <v>2.6017969064358049E-2</v>
      </c>
    </row>
    <row r="233" spans="1:7" x14ac:dyDescent="0.2">
      <c r="A233" t="str">
        <f t="shared" si="146"/>
        <v>82 Transport and mobile machine drivers and operatives</v>
      </c>
      <c r="B233" s="11">
        <v>6.0949333678059103</v>
      </c>
      <c r="C233" s="11">
        <v>6.2290226624200429</v>
      </c>
      <c r="D233" s="11">
        <f t="shared" si="155"/>
        <v>0.13408929461413255</v>
      </c>
      <c r="E233" s="11">
        <v>3.6527653103168407</v>
      </c>
      <c r="F233" s="11">
        <f t="shared" si="158"/>
        <v>3.7868546049309733</v>
      </c>
      <c r="G233" s="200">
        <f t="shared" si="150"/>
        <v>3.1800044443633713E-2</v>
      </c>
    </row>
    <row r="234" spans="1:7" x14ac:dyDescent="0.2">
      <c r="A234" t="str">
        <f t="shared" si="146"/>
        <v>91 Elementary trades and related occupations</v>
      </c>
      <c r="B234" s="11">
        <v>2.0967776989752287</v>
      </c>
      <c r="C234" s="11">
        <v>1.4890394821624522</v>
      </c>
      <c r="D234" s="11">
        <f t="shared" si="155"/>
        <v>-0.60773821681277651</v>
      </c>
      <c r="E234" s="11">
        <v>0.67367356899719733</v>
      </c>
      <c r="F234" s="11">
        <f t="shared" ref="F234" si="159">SUM(D234:E234)</f>
        <v>6.5935352184420815E-2</v>
      </c>
      <c r="G234" s="200">
        <f t="shared" si="150"/>
        <v>1.874746662548521E-2</v>
      </c>
    </row>
    <row r="235" spans="1:7" x14ac:dyDescent="0.2">
      <c r="A235" t="str">
        <f t="shared" si="146"/>
        <v>92 Elementary administration and service occupations</v>
      </c>
      <c r="B235" s="11">
        <v>16.793998364097362</v>
      </c>
      <c r="C235" s="11">
        <v>14.283094043187226</v>
      </c>
      <c r="D235" s="11">
        <f t="shared" ref="D235" si="160">C235-B235</f>
        <v>-2.5109043209101358</v>
      </c>
      <c r="E235" s="11">
        <v>7.9084561808807194</v>
      </c>
      <c r="F235" s="11">
        <f t="shared" ref="F235" si="161">SUM(D235:E235)</f>
        <v>5.3975518599705836</v>
      </c>
      <c r="G235" s="200">
        <f t="shared" ref="G235:G236" si="162">IF(B235&gt;0,(1+(E235/B235))^(1/($C$6-$B$6))-1,0)</f>
        <v>2.6059156036762454E-2</v>
      </c>
    </row>
    <row r="236" spans="1:7" x14ac:dyDescent="0.2">
      <c r="A236" t="str">
        <f t="shared" si="146"/>
        <v>All occupations</v>
      </c>
      <c r="B236" s="11">
        <f>SUM(B210:B235)</f>
        <v>127.77264102493363</v>
      </c>
      <c r="C236" s="11">
        <f t="shared" ref="C236:F236" si="163">SUM(C210:C235)</f>
        <v>91.735554205409812</v>
      </c>
      <c r="D236" s="11">
        <f t="shared" si="163"/>
        <v>-36.037086819523822</v>
      </c>
      <c r="E236" s="11">
        <f t="shared" si="163"/>
        <v>51.461674854754321</v>
      </c>
      <c r="F236" s="11">
        <f t="shared" si="163"/>
        <v>15.42458803523051</v>
      </c>
      <c r="G236" s="200">
        <f t="shared" si="162"/>
        <v>2.2819233458237775E-2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5.1042758300641911</v>
      </c>
      <c r="C239" s="11">
        <v>3.8483864413145299</v>
      </c>
      <c r="D239" s="11">
        <f>C239-B239</f>
        <v>-1.2558893887496612</v>
      </c>
      <c r="E239" s="11">
        <v>1.6662034086740156</v>
      </c>
      <c r="F239" s="11">
        <f>SUM(D239:E239)</f>
        <v>0.41031401992435446</v>
      </c>
      <c r="G239" s="200">
        <f>IF(B239&gt;0,(1+(E239/B239))^(1/($C$6-$B$6))-1,0)</f>
        <v>1.9011343087097288E-2</v>
      </c>
    </row>
    <row r="240" spans="1:7" x14ac:dyDescent="0.2">
      <c r="A240" t="str">
        <f t="shared" si="165"/>
        <v>12 Other managers and proprietors</v>
      </c>
      <c r="B240" s="11">
        <v>3.3681942921704238</v>
      </c>
      <c r="C240" s="11">
        <v>3.1582966160479296</v>
      </c>
      <c r="D240" s="11">
        <f t="shared" ref="D240:D255" si="166">C240-B240</f>
        <v>-0.20989767612249421</v>
      </c>
      <c r="E240" s="11">
        <v>1.4940904687666909</v>
      </c>
      <c r="F240" s="11">
        <f t="shared" ref="F240:F247" si="167">SUM(D240:E240)</f>
        <v>1.2841927926441967</v>
      </c>
      <c r="G240" s="200">
        <f t="shared" ref="G240:G242" si="168">IF(B240&gt;0,(1+(E240/B240))^(1/($C$6-$B$6))-1,0)</f>
        <v>2.4777426394260837E-2</v>
      </c>
    </row>
    <row r="241" spans="1:7" x14ac:dyDescent="0.2">
      <c r="A241" t="str">
        <f t="shared" si="165"/>
        <v>21 Science, research, engineering and technology professionals</v>
      </c>
      <c r="B241" s="11">
        <v>2.6426779018010911</v>
      </c>
      <c r="C241" s="11">
        <v>1.72632736953095</v>
      </c>
      <c r="D241" s="11">
        <f t="shared" si="166"/>
        <v>-0.91635053227014107</v>
      </c>
      <c r="E241" s="11">
        <v>0.59777994235077203</v>
      </c>
      <c r="F241" s="11">
        <f t="shared" si="167"/>
        <v>-0.31857058991936904</v>
      </c>
      <c r="G241" s="200">
        <f t="shared" si="168"/>
        <v>1.3687620694295966E-2</v>
      </c>
    </row>
    <row r="242" spans="1:7" x14ac:dyDescent="0.2">
      <c r="A242" t="str">
        <f t="shared" si="165"/>
        <v>22 Health professionals</v>
      </c>
      <c r="B242" s="11">
        <v>1.3518433587821068</v>
      </c>
      <c r="C242" s="11">
        <v>0.95424507424880667</v>
      </c>
      <c r="D242" s="11">
        <f t="shared" si="166"/>
        <v>-0.39759828453330015</v>
      </c>
      <c r="E242" s="11">
        <v>0.44864625396832469</v>
      </c>
      <c r="F242" s="11">
        <f t="shared" si="167"/>
        <v>5.1047969435024543E-2</v>
      </c>
      <c r="G242" s="200">
        <f t="shared" si="168"/>
        <v>1.9289655183276411E-2</v>
      </c>
    </row>
    <row r="243" spans="1:7" x14ac:dyDescent="0.2">
      <c r="A243" t="str">
        <f t="shared" si="165"/>
        <v>23 Teaching and other educational professionals</v>
      </c>
      <c r="B243" s="11">
        <v>1.043738330799874</v>
      </c>
      <c r="C243" s="11">
        <v>0.81986741360491722</v>
      </c>
      <c r="D243" s="11">
        <f t="shared" si="166"/>
        <v>-0.22387091719495678</v>
      </c>
      <c r="E243" s="11">
        <v>0.36835577059513891</v>
      </c>
      <c r="F243" s="11">
        <f t="shared" si="167"/>
        <v>0.14448485340018213</v>
      </c>
      <c r="G243" s="200">
        <f>IF(B243&gt;0,(1+(E243/B243))^(1/($C$6-$B$6))-1,0)</f>
        <v>2.0355399601396096E-2</v>
      </c>
    </row>
    <row r="244" spans="1:7" x14ac:dyDescent="0.2">
      <c r="A244" t="str">
        <f t="shared" si="165"/>
        <v>24 Business, media and public service professionals</v>
      </c>
      <c r="B244" s="11">
        <v>2.8106629309237436</v>
      </c>
      <c r="C244" s="11">
        <v>2.0330928580002636</v>
      </c>
      <c r="D244" s="11">
        <f t="shared" si="166"/>
        <v>-0.77757007292348002</v>
      </c>
      <c r="E244" s="11">
        <v>0.84160834804856455</v>
      </c>
      <c r="F244" s="11">
        <f t="shared" si="167"/>
        <v>6.4038275125084532E-2</v>
      </c>
      <c r="G244" s="200">
        <f t="shared" ref="G244:G263" si="169">IF(B244&gt;0,(1+(E244/B244))^(1/($C$6-$B$6))-1,0)</f>
        <v>1.7615275255477236E-2</v>
      </c>
    </row>
    <row r="245" spans="1:7" x14ac:dyDescent="0.2">
      <c r="A245" t="str">
        <f t="shared" si="165"/>
        <v>31 Science, engineering and technology associate professionals</v>
      </c>
      <c r="B245" s="11">
        <v>1.6144329064135139</v>
      </c>
      <c r="C245" s="11">
        <v>1.1365535217990057</v>
      </c>
      <c r="D245" s="11">
        <f t="shared" si="166"/>
        <v>-0.47787938461450818</v>
      </c>
      <c r="E245" s="11">
        <v>0.41683154283485169</v>
      </c>
      <c r="F245" s="11">
        <f t="shared" si="167"/>
        <v>-6.1047841779656498E-2</v>
      </c>
      <c r="G245" s="200">
        <f>IF(B245&gt;0,(1+(E245/B245))^(1/($C$6-$B$6))-1,0)</f>
        <v>1.5429472352399776E-2</v>
      </c>
    </row>
    <row r="246" spans="1:7" x14ac:dyDescent="0.2">
      <c r="A246" t="str">
        <f t="shared" si="165"/>
        <v>32 Health and social care associate professionals</v>
      </c>
      <c r="B246" s="11">
        <v>0.65555818863087878</v>
      </c>
      <c r="C246" s="11">
        <v>0.41670348776375987</v>
      </c>
      <c r="D246" s="11">
        <f t="shared" si="166"/>
        <v>-0.23885470086711891</v>
      </c>
      <c r="E246" s="11">
        <v>0.20109621806037006</v>
      </c>
      <c r="F246" s="11">
        <f t="shared" si="167"/>
        <v>-3.7758482806748844E-2</v>
      </c>
      <c r="G246" s="200">
        <f t="shared" si="169"/>
        <v>1.7996520945700256E-2</v>
      </c>
    </row>
    <row r="247" spans="1:7" x14ac:dyDescent="0.2">
      <c r="A247" t="str">
        <f t="shared" si="165"/>
        <v>33 Protective service occupations</v>
      </c>
      <c r="B247" s="11">
        <v>1.0278439877789922</v>
      </c>
      <c r="C247" s="11">
        <v>1.1817578126614083</v>
      </c>
      <c r="D247" s="11">
        <f t="shared" si="166"/>
        <v>0.15391382488241612</v>
      </c>
      <c r="E247" s="11">
        <v>0.36832749133488057</v>
      </c>
      <c r="F247" s="11">
        <f t="shared" si="167"/>
        <v>0.52224131621729675</v>
      </c>
      <c r="G247" s="200">
        <f t="shared" si="169"/>
        <v>2.0627903277004922E-2</v>
      </c>
    </row>
    <row r="248" spans="1:7" x14ac:dyDescent="0.2">
      <c r="A248" t="str">
        <f t="shared" si="165"/>
        <v>34 Culture, media and sports occupations</v>
      </c>
      <c r="B248" s="11">
        <v>1.0468915462956043</v>
      </c>
      <c r="C248" s="11">
        <v>0.69421697264890347</v>
      </c>
      <c r="D248" s="11">
        <f t="shared" si="166"/>
        <v>-0.35267457364670085</v>
      </c>
      <c r="E248" s="11">
        <v>0.28746836716700125</v>
      </c>
      <c r="F248" s="11">
        <f t="shared" ref="F248:F249" si="170">SUM(D248:E248)</f>
        <v>-6.5206206479699602E-2</v>
      </c>
      <c r="G248" s="200">
        <f t="shared" si="169"/>
        <v>1.630661630757313E-2</v>
      </c>
    </row>
    <row r="249" spans="1:7" x14ac:dyDescent="0.2">
      <c r="A249" t="str">
        <f t="shared" si="165"/>
        <v>35 Business and public service associate professionals</v>
      </c>
      <c r="B249" s="11">
        <v>3.9700902997137613</v>
      </c>
      <c r="C249" s="11">
        <v>2.2852963758652129</v>
      </c>
      <c r="D249" s="11">
        <f t="shared" si="166"/>
        <v>-1.6847939238485483</v>
      </c>
      <c r="E249" s="11">
        <v>0.94034354062958347</v>
      </c>
      <c r="F249" s="11">
        <f t="shared" si="170"/>
        <v>-0.74445038321896484</v>
      </c>
      <c r="G249" s="200">
        <f t="shared" si="169"/>
        <v>1.4272456412906198E-2</v>
      </c>
    </row>
    <row r="250" spans="1:7" x14ac:dyDescent="0.2">
      <c r="A250" t="str">
        <f t="shared" si="165"/>
        <v>41 Administrative occupations</v>
      </c>
      <c r="B250" s="11">
        <v>7.5539682820076504</v>
      </c>
      <c r="C250" s="11">
        <v>1.6355503324824936</v>
      </c>
      <c r="D250" s="11">
        <f t="shared" si="166"/>
        <v>-5.918417949525157</v>
      </c>
      <c r="E250" s="11">
        <v>1.3182681699361998</v>
      </c>
      <c r="F250" s="11">
        <f t="shared" ref="F250:F253" si="171">SUM(D250:E250)</f>
        <v>-4.600149779588957</v>
      </c>
      <c r="G250" s="200">
        <f t="shared" si="169"/>
        <v>1.0781295504272981E-2</v>
      </c>
    </row>
    <row r="251" spans="1:7" x14ac:dyDescent="0.2">
      <c r="A251" t="str">
        <f t="shared" si="165"/>
        <v>42 Secretarial and related occupations</v>
      </c>
      <c r="B251" s="11">
        <v>2.8343466067976517</v>
      </c>
      <c r="C251" s="11">
        <v>0.52790907868259296</v>
      </c>
      <c r="D251" s="11">
        <f t="shared" si="166"/>
        <v>-2.3064375281150586</v>
      </c>
      <c r="E251" s="11">
        <v>0.52817089197653067</v>
      </c>
      <c r="F251" s="11">
        <f t="shared" si="171"/>
        <v>-1.778266636138528</v>
      </c>
      <c r="G251" s="200">
        <f t="shared" si="169"/>
        <v>1.1457035615952904E-2</v>
      </c>
    </row>
    <row r="252" spans="1:7" x14ac:dyDescent="0.2">
      <c r="A252" t="str">
        <f t="shared" si="165"/>
        <v>51 Skilled agricultural and related trades</v>
      </c>
      <c r="B252" s="11">
        <v>1.4812861812863332</v>
      </c>
      <c r="C252" s="11">
        <v>1.6879908159543926</v>
      </c>
      <c r="D252" s="11">
        <f t="shared" si="166"/>
        <v>0.20670463466805944</v>
      </c>
      <c r="E252" s="11">
        <v>0.61203095178917999</v>
      </c>
      <c r="F252" s="11">
        <f t="shared" si="171"/>
        <v>0.81873558645723943</v>
      </c>
      <c r="G252" s="200">
        <f t="shared" si="169"/>
        <v>2.3323789570091291E-2</v>
      </c>
    </row>
    <row r="253" spans="1:7" x14ac:dyDescent="0.2">
      <c r="A253" t="str">
        <f t="shared" si="165"/>
        <v>52 Skilled metal, electrical and electronic trades</v>
      </c>
      <c r="B253" s="11">
        <v>2.6504104333556588</v>
      </c>
      <c r="C253" s="11">
        <v>1.4328522039540996</v>
      </c>
      <c r="D253" s="11">
        <f t="shared" si="166"/>
        <v>-1.2175582294015592</v>
      </c>
      <c r="E253" s="11">
        <v>0.7372746216266951</v>
      </c>
      <c r="F253" s="11">
        <f t="shared" si="171"/>
        <v>-0.48028360777486412</v>
      </c>
      <c r="G253" s="200">
        <f t="shared" si="169"/>
        <v>1.6496746776912596E-2</v>
      </c>
    </row>
    <row r="254" spans="1:7" x14ac:dyDescent="0.2">
      <c r="A254" t="str">
        <f t="shared" si="165"/>
        <v>53 Skilled construction and building trades</v>
      </c>
      <c r="B254" s="11">
        <v>3.1419298944151635</v>
      </c>
      <c r="C254" s="11">
        <v>3.7223678997065472</v>
      </c>
      <c r="D254" s="11">
        <f t="shared" si="166"/>
        <v>0.58043800529138379</v>
      </c>
      <c r="E254" s="11">
        <v>1.2900043707349842</v>
      </c>
      <c r="F254" s="11">
        <f t="shared" ref="F254" si="172">SUM(D254:E254)</f>
        <v>1.870442376026368</v>
      </c>
      <c r="G254" s="200">
        <f t="shared" si="169"/>
        <v>2.3198248354739937E-2</v>
      </c>
    </row>
    <row r="255" spans="1:7" x14ac:dyDescent="0.2">
      <c r="A255" t="str">
        <f t="shared" si="165"/>
        <v>54 Textiles, printing and other skilled trades</v>
      </c>
      <c r="B255" s="11">
        <v>2.3657865308069828</v>
      </c>
      <c r="C255" s="11">
        <v>1.7024924532929671</v>
      </c>
      <c r="D255" s="11">
        <f t="shared" si="166"/>
        <v>-0.6632940775140157</v>
      </c>
      <c r="E255" s="11">
        <v>0.7317472671823072</v>
      </c>
      <c r="F255" s="11">
        <f t="shared" ref="F255" si="173">SUM(D255:E255)</f>
        <v>6.8453189668291503E-2</v>
      </c>
      <c r="G255" s="200">
        <f t="shared" si="169"/>
        <v>1.8128746870176293E-2</v>
      </c>
    </row>
    <row r="256" spans="1:7" x14ac:dyDescent="0.2">
      <c r="A256" t="str">
        <f t="shared" si="165"/>
        <v>61 Caring personal service occupations</v>
      </c>
      <c r="B256" s="11">
        <v>2.0755335543239095</v>
      </c>
      <c r="C256" s="11">
        <v>1.3649730781876392</v>
      </c>
      <c r="D256" s="11">
        <f>C256-B256</f>
        <v>-0.71056047613627027</v>
      </c>
      <c r="E256" s="11">
        <v>0.44420828207064639</v>
      </c>
      <c r="F256" s="11">
        <f>SUM(D256:E256)</f>
        <v>-0.26635219406562388</v>
      </c>
      <c r="G256" s="200">
        <f t="shared" si="169"/>
        <v>1.301315667003311E-2</v>
      </c>
    </row>
    <row r="257" spans="1:7" x14ac:dyDescent="0.2">
      <c r="A257" t="str">
        <f t="shared" si="165"/>
        <v>62 Leisure, travel and related personal service occupations</v>
      </c>
      <c r="B257" s="11">
        <v>2.5016567246897607</v>
      </c>
      <c r="C257" s="11">
        <v>2.717768648759463</v>
      </c>
      <c r="D257" s="11">
        <f t="shared" ref="D257:D263" si="174">C257-B257</f>
        <v>0.21611192406970225</v>
      </c>
      <c r="E257" s="11">
        <v>1.0528322512990234</v>
      </c>
      <c r="F257" s="11">
        <f t="shared" ref="F257:F258" si="175">SUM(D257:E257)</f>
        <v>1.2689441753687256</v>
      </c>
      <c r="G257" s="200">
        <f t="shared" si="169"/>
        <v>2.369354242090882E-2</v>
      </c>
    </row>
    <row r="258" spans="1:7" x14ac:dyDescent="0.2">
      <c r="A258" t="str">
        <f t="shared" si="165"/>
        <v>63 Community and civil enforcement occupations</v>
      </c>
      <c r="B258" s="11">
        <v>0.16503735277619855</v>
      </c>
      <c r="C258" s="11">
        <v>0.14389549767402074</v>
      </c>
      <c r="D258" s="11">
        <f t="shared" si="174"/>
        <v>-2.1141855102177809E-2</v>
      </c>
      <c r="E258" s="11">
        <v>5.2216579385502573E-2</v>
      </c>
      <c r="F258" s="11">
        <f t="shared" si="175"/>
        <v>3.1074724283324764E-2</v>
      </c>
      <c r="G258" s="200">
        <f t="shared" si="169"/>
        <v>1.8495293500462306E-2</v>
      </c>
    </row>
    <row r="259" spans="1:7" x14ac:dyDescent="0.2">
      <c r="A259" t="str">
        <f t="shared" si="165"/>
        <v>71 Sales occupations</v>
      </c>
      <c r="B259" s="11">
        <v>8.0737391357804924</v>
      </c>
      <c r="C259" s="11">
        <v>2.4450659390924128</v>
      </c>
      <c r="D259" s="11">
        <f t="shared" si="174"/>
        <v>-5.6286731966880801</v>
      </c>
      <c r="E259" s="11">
        <v>1.8180597830466025</v>
      </c>
      <c r="F259" s="11">
        <f t="shared" ref="F259:F260" si="176">SUM(D259:E259)</f>
        <v>-3.8106134136414775</v>
      </c>
      <c r="G259" s="200">
        <f t="shared" si="169"/>
        <v>1.3631358477179223E-2</v>
      </c>
    </row>
    <row r="260" spans="1:7" x14ac:dyDescent="0.2">
      <c r="A260" t="str">
        <f t="shared" si="165"/>
        <v>72 Customer service occupations</v>
      </c>
      <c r="B260" s="11">
        <v>1.3565764776419329</v>
      </c>
      <c r="C260" s="11">
        <v>1.1468923371188655</v>
      </c>
      <c r="D260" s="11">
        <f t="shared" si="174"/>
        <v>-0.20968414052306739</v>
      </c>
      <c r="E260" s="11">
        <v>0.39151677698454779</v>
      </c>
      <c r="F260" s="11">
        <f t="shared" si="176"/>
        <v>0.1818326364614804</v>
      </c>
      <c r="G260" s="200">
        <f t="shared" si="169"/>
        <v>1.7047775643810104E-2</v>
      </c>
    </row>
    <row r="261" spans="1:7" x14ac:dyDescent="0.2">
      <c r="A261" t="str">
        <f t="shared" si="165"/>
        <v>81 Process, plant and machine operatives</v>
      </c>
      <c r="B261" s="11">
        <v>3.0005497345229406</v>
      </c>
      <c r="C261" s="11">
        <v>1.3533576885706164</v>
      </c>
      <c r="D261" s="11">
        <f t="shared" si="174"/>
        <v>-1.6471920459523242</v>
      </c>
      <c r="E261" s="11">
        <v>0.82966432362527154</v>
      </c>
      <c r="F261" s="11">
        <f t="shared" ref="F261:F262" si="177">SUM(D261:E261)</f>
        <v>-0.81752772232705262</v>
      </c>
      <c r="G261" s="200">
        <f t="shared" si="169"/>
        <v>1.640817106263448E-2</v>
      </c>
    </row>
    <row r="262" spans="1:7" x14ac:dyDescent="0.2">
      <c r="A262" t="str">
        <f t="shared" si="165"/>
        <v>82 Transport and mobile machine drivers and operatives</v>
      </c>
      <c r="B262" s="11">
        <v>4.7977140704780368</v>
      </c>
      <c r="C262" s="11">
        <v>3.9226794131472311</v>
      </c>
      <c r="D262" s="11">
        <f t="shared" si="174"/>
        <v>-0.87503465733080565</v>
      </c>
      <c r="E262" s="11">
        <v>1.8879803322208808</v>
      </c>
      <c r="F262" s="11">
        <f t="shared" si="177"/>
        <v>1.0129456748900751</v>
      </c>
      <c r="G262" s="200">
        <f t="shared" si="169"/>
        <v>2.2368540631493739E-2</v>
      </c>
    </row>
    <row r="263" spans="1:7" x14ac:dyDescent="0.2">
      <c r="A263" t="str">
        <f t="shared" si="165"/>
        <v>91 Elementary trades and related occupations</v>
      </c>
      <c r="B263" s="11">
        <v>2.6092649450084449</v>
      </c>
      <c r="C263" s="11">
        <v>1.6562749591120864</v>
      </c>
      <c r="D263" s="11">
        <f t="shared" si="174"/>
        <v>-0.95298998589635842</v>
      </c>
      <c r="E263" s="11">
        <v>0.68587609740120037</v>
      </c>
      <c r="F263" s="11">
        <f t="shared" ref="F263" si="178">SUM(D263:E263)</f>
        <v>-0.26711388849515805</v>
      </c>
      <c r="G263" s="200">
        <f t="shared" si="169"/>
        <v>1.5680361370635998E-2</v>
      </c>
    </row>
    <row r="264" spans="1:7" x14ac:dyDescent="0.2">
      <c r="A264" t="str">
        <f t="shared" si="165"/>
        <v>92 Elementary administration and service occupations</v>
      </c>
      <c r="B264" s="11">
        <v>15.718594493420319</v>
      </c>
      <c r="C264" s="11">
        <v>12.369086727702481</v>
      </c>
      <c r="D264" s="11">
        <f t="shared" ref="D264" si="179">C264-B264</f>
        <v>-3.3495077657178385</v>
      </c>
      <c r="E264" s="11">
        <v>5.2844819430701397</v>
      </c>
      <c r="F264" s="11">
        <f>SUM(D264:E264)</f>
        <v>1.9349741773523013</v>
      </c>
      <c r="G264" s="200">
        <f t="shared" ref="G264:G265" si="180">IF(B264&gt;0,(1+(E264/B264))^(1/($C$6-$B$6))-1,0)</f>
        <v>1.9509507513621349E-2</v>
      </c>
    </row>
    <row r="265" spans="1:7" x14ac:dyDescent="0.2">
      <c r="A265" t="str">
        <f t="shared" si="165"/>
        <v>All occupations</v>
      </c>
      <c r="B265" s="11">
        <f>SUM(B239:B264)</f>
        <v>84.962603990685665</v>
      </c>
      <c r="C265" s="11">
        <f t="shared" ref="C265:F265" si="181">SUM(C239:C264)</f>
        <v>56.083901016923598</v>
      </c>
      <c r="D265" s="11">
        <f t="shared" si="181"/>
        <v>-28.87870297376206</v>
      </c>
      <c r="E265" s="11">
        <f t="shared" si="181"/>
        <v>25.295083994779901</v>
      </c>
      <c r="F265" s="11">
        <f t="shared" si="181"/>
        <v>-3.5836189789821544</v>
      </c>
      <c r="G265" s="200">
        <f t="shared" si="180"/>
        <v>1.7525740534495293E-2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0.99186981320218182</v>
      </c>
      <c r="C268" s="11">
        <v>0.62518157077061554</v>
      </c>
      <c r="D268" s="11">
        <f>C268-B268</f>
        <v>-0.36668824243156628</v>
      </c>
      <c r="E268" s="11">
        <v>0.25878125160623361</v>
      </c>
      <c r="F268" s="11">
        <f>SUM(D268:E268)</f>
        <v>-0.10790699082533267</v>
      </c>
      <c r="G268" s="200">
        <f>IF(B268&gt;0,(1+(E268/B268))^(1/($C$6-$B$6))-1,0)</f>
        <v>1.5575227911487355E-2</v>
      </c>
    </row>
    <row r="269" spans="1:7" x14ac:dyDescent="0.2">
      <c r="A269" t="str">
        <f t="shared" si="183"/>
        <v>12 Other managers and proprietors</v>
      </c>
      <c r="B269" s="11">
        <v>0.81167449450112228</v>
      </c>
      <c r="C269" s="11">
        <v>0.81439454707935655</v>
      </c>
      <c r="D269" s="11">
        <f t="shared" ref="D269:D284" si="184">C269-B269</f>
        <v>2.7200525782342666E-3</v>
      </c>
      <c r="E269" s="11">
        <v>0.30442532618174456</v>
      </c>
      <c r="F269" s="11">
        <f t="shared" ref="F269:F276" si="185">SUM(D269:E269)</f>
        <v>0.30714537875997883</v>
      </c>
      <c r="G269" s="200">
        <f t="shared" ref="G269:G271" si="186">IF(B269&gt;0,(1+(E269/B269))^(1/($C$6-$B$6))-1,0)</f>
        <v>2.1460105341553071E-2</v>
      </c>
    </row>
    <row r="270" spans="1:7" x14ac:dyDescent="0.2">
      <c r="A270" t="str">
        <f t="shared" si="183"/>
        <v>21 Science, research, engineering and technology professionals</v>
      </c>
      <c r="B270" s="11">
        <v>0.52132356590266304</v>
      </c>
      <c r="C270" s="11">
        <v>0.46048959447555787</v>
      </c>
      <c r="D270" s="11">
        <f t="shared" si="184"/>
        <v>-6.0833971427105171E-2</v>
      </c>
      <c r="E270" s="11">
        <v>0.14141023062257038</v>
      </c>
      <c r="F270" s="11">
        <f t="shared" si="185"/>
        <v>8.0576259195465211E-2</v>
      </c>
      <c r="G270" s="200">
        <f t="shared" si="186"/>
        <v>1.6128854709426932E-2</v>
      </c>
    </row>
    <row r="271" spans="1:7" x14ac:dyDescent="0.2">
      <c r="A271" t="str">
        <f t="shared" si="183"/>
        <v>22 Health professionals</v>
      </c>
      <c r="B271" s="11">
        <v>0.15168256432484628</v>
      </c>
      <c r="C271" s="11">
        <v>0.29783250468915257</v>
      </c>
      <c r="D271" s="11">
        <f t="shared" si="184"/>
        <v>0.14614994036430629</v>
      </c>
      <c r="E271" s="11">
        <v>0.11485065841783025</v>
      </c>
      <c r="F271" s="11">
        <f t="shared" si="185"/>
        <v>0.26100059878213655</v>
      </c>
      <c r="G271" s="200">
        <f t="shared" si="186"/>
        <v>3.8295677193186828E-2</v>
      </c>
    </row>
    <row r="272" spans="1:7" x14ac:dyDescent="0.2">
      <c r="A272" t="str">
        <f t="shared" si="183"/>
        <v>23 Teaching and other educational professionals</v>
      </c>
      <c r="B272" s="11">
        <v>0.16596266416802405</v>
      </c>
      <c r="C272" s="11">
        <v>0.1252367657236928</v>
      </c>
      <c r="D272" s="11">
        <f t="shared" si="184"/>
        <v>-4.0725898444331249E-2</v>
      </c>
      <c r="E272" s="11">
        <v>6.4708148947016195E-2</v>
      </c>
      <c r="F272" s="11">
        <f t="shared" si="185"/>
        <v>2.3982250502684946E-2</v>
      </c>
      <c r="G272" s="200">
        <f>IF(B272&gt;0,(1+(E272/B272))^(1/($C$6-$B$6))-1,0)</f>
        <v>2.2191228473374958E-2</v>
      </c>
    </row>
    <row r="273" spans="1:7" x14ac:dyDescent="0.2">
      <c r="A273" t="str">
        <f t="shared" si="183"/>
        <v>24 Business, media and public service professionals</v>
      </c>
      <c r="B273" s="11">
        <v>0.54786858832655638</v>
      </c>
      <c r="C273" s="11">
        <v>0.44351738410426284</v>
      </c>
      <c r="D273" s="11">
        <f t="shared" si="184"/>
        <v>-0.10435120422229355</v>
      </c>
      <c r="E273" s="11">
        <v>0.17845868627417918</v>
      </c>
      <c r="F273" s="11">
        <f t="shared" si="185"/>
        <v>7.4107482051885637E-2</v>
      </c>
      <c r="G273" s="200">
        <f t="shared" ref="G273" si="187">IF(B273&gt;0,(1+(E273/B273))^(1/($C$6-$B$6))-1,0)</f>
        <v>1.8975471962108914E-2</v>
      </c>
    </row>
    <row r="274" spans="1:7" x14ac:dyDescent="0.2">
      <c r="A274" t="str">
        <f t="shared" si="183"/>
        <v>31 Science, engineering and technology associate professionals</v>
      </c>
      <c r="B274" s="11">
        <v>0.27078797909507046</v>
      </c>
      <c r="C274" s="11">
        <v>0.31884852321539908</v>
      </c>
      <c r="D274" s="11">
        <f t="shared" si="184"/>
        <v>4.8060544120328619E-2</v>
      </c>
      <c r="E274" s="11">
        <v>0.11224355322843926</v>
      </c>
      <c r="F274" s="11">
        <f t="shared" si="185"/>
        <v>0.16030409734876788</v>
      </c>
      <c r="G274" s="200">
        <f>IF(B274&gt;0,(1+(E274/B274))^(1/($C$6-$B$6))-1,0)</f>
        <v>2.3388053926683972E-2</v>
      </c>
    </row>
    <row r="275" spans="1:7" x14ac:dyDescent="0.2">
      <c r="A275" t="str">
        <f t="shared" si="183"/>
        <v>32 Health and social care associate professionals</v>
      </c>
      <c r="B275" s="11">
        <v>7.9900358450313277E-2</v>
      </c>
      <c r="C275" s="11">
        <v>0.10775461594630054</v>
      </c>
      <c r="D275" s="11">
        <f t="shared" si="184"/>
        <v>2.7854257495987259E-2</v>
      </c>
      <c r="E275" s="11">
        <v>4.1443085332753281E-2</v>
      </c>
      <c r="F275" s="11">
        <f t="shared" si="185"/>
        <v>6.9297342828740532E-2</v>
      </c>
      <c r="G275" s="200">
        <f t="shared" ref="G275:G292" si="188">IF(B275&gt;0,(1+(E275/B275))^(1/($C$6-$B$6))-1,0)</f>
        <v>2.824791899237189E-2</v>
      </c>
    </row>
    <row r="276" spans="1:7" x14ac:dyDescent="0.2">
      <c r="A276" t="str">
        <f t="shared" si="183"/>
        <v>33 Protective service occupations</v>
      </c>
      <c r="B276" s="11">
        <v>0.10289096567541363</v>
      </c>
      <c r="C276" s="11">
        <v>6.0900418080052664E-2</v>
      </c>
      <c r="D276" s="11">
        <f t="shared" si="184"/>
        <v>-4.1990547595360965E-2</v>
      </c>
      <c r="E276" s="11">
        <v>1.4820072254988248E-2</v>
      </c>
      <c r="F276" s="11">
        <f t="shared" si="185"/>
        <v>-2.7170475340372716E-2</v>
      </c>
      <c r="G276" s="200">
        <f t="shared" si="188"/>
        <v>9.0112220021862921E-3</v>
      </c>
    </row>
    <row r="277" spans="1:7" x14ac:dyDescent="0.2">
      <c r="A277" t="str">
        <f t="shared" si="183"/>
        <v>34 Culture, media and sports occupations</v>
      </c>
      <c r="B277" s="11">
        <v>0.24021248612963569</v>
      </c>
      <c r="C277" s="11">
        <v>0.15772259912434369</v>
      </c>
      <c r="D277" s="11">
        <f t="shared" si="184"/>
        <v>-8.2489887005292001E-2</v>
      </c>
      <c r="E277" s="11">
        <v>6.54810767149544E-2</v>
      </c>
      <c r="F277" s="11">
        <f t="shared" ref="F277:F278" si="189">SUM(D277:E277)</f>
        <v>-1.70088102903376E-2</v>
      </c>
      <c r="G277" s="200">
        <f t="shared" si="188"/>
        <v>1.6200445664524388E-2</v>
      </c>
    </row>
    <row r="278" spans="1:7" x14ac:dyDescent="0.2">
      <c r="A278" t="str">
        <f t="shared" si="183"/>
        <v>35 Business and public service associate professionals</v>
      </c>
      <c r="B278" s="11">
        <v>0.66158349806990235</v>
      </c>
      <c r="C278" s="11">
        <v>0.36479607666132352</v>
      </c>
      <c r="D278" s="11">
        <f t="shared" si="184"/>
        <v>-0.29678742140857883</v>
      </c>
      <c r="E278" s="11">
        <v>0.15325548963956859</v>
      </c>
      <c r="F278" s="11">
        <f t="shared" si="189"/>
        <v>-0.14353193176901025</v>
      </c>
      <c r="G278" s="200">
        <f t="shared" si="188"/>
        <v>1.3987207061576301E-2</v>
      </c>
    </row>
    <row r="279" spans="1:7" x14ac:dyDescent="0.2">
      <c r="A279" t="str">
        <f t="shared" si="183"/>
        <v>41 Administrative occupations</v>
      </c>
      <c r="B279" s="11">
        <v>1.1864443893209904</v>
      </c>
      <c r="C279" s="11">
        <v>0.34757557279178736</v>
      </c>
      <c r="D279" s="11">
        <f t="shared" si="184"/>
        <v>-0.83886881652920309</v>
      </c>
      <c r="E279" s="11">
        <v>0.21156727145706061</v>
      </c>
      <c r="F279" s="11">
        <f t="shared" ref="F279:F282" si="190">SUM(D279:E279)</f>
        <v>-0.62730154507214242</v>
      </c>
      <c r="G279" s="200">
        <f t="shared" si="188"/>
        <v>1.0999390566960532E-2</v>
      </c>
    </row>
    <row r="280" spans="1:7" x14ac:dyDescent="0.2">
      <c r="A280" t="str">
        <f t="shared" si="183"/>
        <v>42 Secretarial and related occupations</v>
      </c>
      <c r="B280" s="11">
        <v>0.51376696374649045</v>
      </c>
      <c r="C280" s="11">
        <v>0.18566553390309029</v>
      </c>
      <c r="D280" s="11">
        <f t="shared" si="184"/>
        <v>-0.32810142984340018</v>
      </c>
      <c r="E280" s="11">
        <v>0.16560769460798763</v>
      </c>
      <c r="F280" s="11">
        <f t="shared" si="190"/>
        <v>-0.16249373523541255</v>
      </c>
      <c r="G280" s="200">
        <f t="shared" si="188"/>
        <v>1.8801426893060746E-2</v>
      </c>
    </row>
    <row r="281" spans="1:7" x14ac:dyDescent="0.2">
      <c r="A281" t="str">
        <f t="shared" si="183"/>
        <v>51 Skilled agricultural and related trades</v>
      </c>
      <c r="B281" s="11">
        <v>0.99298706768234313</v>
      </c>
      <c r="C281" s="11">
        <v>0.40785455097192996</v>
      </c>
      <c r="D281" s="11">
        <f t="shared" si="184"/>
        <v>-0.58513251671041311</v>
      </c>
      <c r="E281" s="11">
        <v>0.25119412526416757</v>
      </c>
      <c r="F281" s="11">
        <f t="shared" si="190"/>
        <v>-0.33393839144624554</v>
      </c>
      <c r="G281" s="200">
        <f t="shared" si="188"/>
        <v>1.5147936088223179E-2</v>
      </c>
    </row>
    <row r="282" spans="1:7" x14ac:dyDescent="0.2">
      <c r="A282" t="str">
        <f t="shared" si="183"/>
        <v>52 Skilled metal, electrical and electronic trades</v>
      </c>
      <c r="B282" s="11">
        <v>0.9442965167800067</v>
      </c>
      <c r="C282" s="11">
        <v>0.33363819999570077</v>
      </c>
      <c r="D282" s="11">
        <f t="shared" si="184"/>
        <v>-0.61065831678430593</v>
      </c>
      <c r="E282" s="11">
        <v>0.19330134742734895</v>
      </c>
      <c r="F282" s="11">
        <f t="shared" si="190"/>
        <v>-0.41735696935695699</v>
      </c>
      <c r="G282" s="200">
        <f t="shared" si="188"/>
        <v>1.2492990691369332E-2</v>
      </c>
    </row>
    <row r="283" spans="1:7" x14ac:dyDescent="0.2">
      <c r="A283" t="str">
        <f t="shared" si="183"/>
        <v>53 Skilled construction and building trades</v>
      </c>
      <c r="B283" s="11">
        <v>1.5032130088978792</v>
      </c>
      <c r="C283" s="11">
        <v>0.37108669781044018</v>
      </c>
      <c r="D283" s="11">
        <f t="shared" si="184"/>
        <v>-1.1321263110874391</v>
      </c>
      <c r="E283" s="11">
        <v>0.25492607997305494</v>
      </c>
      <c r="F283" s="11">
        <f t="shared" ref="F283" si="191">SUM(D283:E283)</f>
        <v>-0.87720023111438417</v>
      </c>
      <c r="G283" s="200">
        <f t="shared" si="188"/>
        <v>1.0498128735479728E-2</v>
      </c>
    </row>
    <row r="284" spans="1:7" x14ac:dyDescent="0.2">
      <c r="A284" t="str">
        <f t="shared" si="183"/>
        <v>54 Textiles, printing and other skilled trades</v>
      </c>
      <c r="B284" s="11">
        <v>0.80342843906944805</v>
      </c>
      <c r="C284" s="11">
        <v>0.26519041513908997</v>
      </c>
      <c r="D284" s="11">
        <f t="shared" si="184"/>
        <v>-0.53823802393035813</v>
      </c>
      <c r="E284" s="11">
        <v>0.14280840782700768</v>
      </c>
      <c r="F284" s="11">
        <f t="shared" ref="F284" si="192">SUM(D284:E284)</f>
        <v>-0.39542961610335048</v>
      </c>
      <c r="G284" s="200">
        <f t="shared" si="188"/>
        <v>1.0966683660416532E-2</v>
      </c>
    </row>
    <row r="285" spans="1:7" x14ac:dyDescent="0.2">
      <c r="A285" t="str">
        <f t="shared" si="183"/>
        <v>61 Caring personal service occupations</v>
      </c>
      <c r="B285" s="11">
        <v>0.35657090328728225</v>
      </c>
      <c r="C285" s="11">
        <v>0.41677774660573708</v>
      </c>
      <c r="D285" s="11">
        <f>C285-B285</f>
        <v>6.0206843318454828E-2</v>
      </c>
      <c r="E285" s="11">
        <v>0.13006081550236034</v>
      </c>
      <c r="F285" s="11">
        <f>SUM(D285:E285)</f>
        <v>0.19026765882081517</v>
      </c>
      <c r="G285" s="200">
        <f t="shared" si="188"/>
        <v>2.0948026823118582E-2</v>
      </c>
    </row>
    <row r="286" spans="1:7" x14ac:dyDescent="0.2">
      <c r="A286" t="str">
        <f t="shared" si="183"/>
        <v>62 Leisure, travel and related personal service occupations</v>
      </c>
      <c r="B286" s="11">
        <v>0.60226989477665738</v>
      </c>
      <c r="C286" s="11">
        <v>0.32001292013928206</v>
      </c>
      <c r="D286" s="11">
        <f t="shared" ref="D286:D292" si="193">C286-B286</f>
        <v>-0.28225697463737531</v>
      </c>
      <c r="E286" s="11">
        <v>0.14970258425025468</v>
      </c>
      <c r="F286" s="11">
        <f t="shared" ref="F286:F287" si="194">SUM(D286:E286)</f>
        <v>-0.13255439038712064</v>
      </c>
      <c r="G286" s="200">
        <f t="shared" si="188"/>
        <v>1.4909659804581699E-2</v>
      </c>
    </row>
    <row r="287" spans="1:7" x14ac:dyDescent="0.2">
      <c r="A287" t="str">
        <f t="shared" si="183"/>
        <v>63 Community and civil enforcement occupations</v>
      </c>
      <c r="B287" s="11">
        <v>3.734087758715051E-2</v>
      </c>
      <c r="C287" s="11">
        <v>1.2281615262417875E-2</v>
      </c>
      <c r="D287" s="11">
        <f t="shared" si="193"/>
        <v>-2.5059262324732635E-2</v>
      </c>
      <c r="E287" s="11">
        <v>4.5733948449546841E-3</v>
      </c>
      <c r="F287" s="11">
        <f t="shared" si="194"/>
        <v>-2.0485867479777951E-2</v>
      </c>
      <c r="G287" s="200">
        <f t="shared" si="188"/>
        <v>7.7322579850094275E-3</v>
      </c>
    </row>
    <row r="288" spans="1:7" x14ac:dyDescent="0.2">
      <c r="A288" t="str">
        <f t="shared" si="183"/>
        <v>71 Sales occupations</v>
      </c>
      <c r="B288" s="11">
        <v>2.265175178538855</v>
      </c>
      <c r="C288" s="11">
        <v>0.92432632862292752</v>
      </c>
      <c r="D288" s="11">
        <f t="shared" si="193"/>
        <v>-1.3408488499159275</v>
      </c>
      <c r="E288" s="11">
        <v>0.39035562041374655</v>
      </c>
      <c r="F288" s="11">
        <f t="shared" ref="F288:F289" si="195">SUM(D288:E288)</f>
        <v>-0.95049322950218085</v>
      </c>
      <c r="G288" s="200">
        <f t="shared" si="188"/>
        <v>1.0655871109426229E-2</v>
      </c>
    </row>
    <row r="289" spans="1:7" x14ac:dyDescent="0.2">
      <c r="A289" t="str">
        <f t="shared" si="183"/>
        <v>72 Customer service occupations</v>
      </c>
      <c r="B289" s="11">
        <v>0.35707193086936773</v>
      </c>
      <c r="C289" s="11">
        <v>0.55176379579887125</v>
      </c>
      <c r="D289" s="11">
        <f t="shared" si="193"/>
        <v>0.19469186492950352</v>
      </c>
      <c r="E289" s="11">
        <v>0.17402020150948683</v>
      </c>
      <c r="F289" s="11">
        <f t="shared" si="195"/>
        <v>0.36871206643899035</v>
      </c>
      <c r="G289" s="200">
        <f t="shared" si="188"/>
        <v>2.6819900587249812E-2</v>
      </c>
    </row>
    <row r="290" spans="1:7" x14ac:dyDescent="0.2">
      <c r="A290" t="str">
        <f t="shared" si="183"/>
        <v>81 Process, plant and machine operatives</v>
      </c>
      <c r="B290" s="11">
        <v>1.1112035679802295</v>
      </c>
      <c r="C290" s="11">
        <v>0.40985025181118201</v>
      </c>
      <c r="D290" s="11">
        <f t="shared" si="193"/>
        <v>-0.7013533161690475</v>
      </c>
      <c r="E290" s="11">
        <v>0.16861454612802754</v>
      </c>
      <c r="F290" s="11">
        <f t="shared" ref="F290:F291" si="196">SUM(D290:E290)</f>
        <v>-0.53273877004101999</v>
      </c>
      <c r="G290" s="200">
        <f t="shared" si="188"/>
        <v>9.4627746700475246E-3</v>
      </c>
    </row>
    <row r="291" spans="1:7" x14ac:dyDescent="0.2">
      <c r="A291" t="str">
        <f t="shared" si="183"/>
        <v>82 Transport and mobile machine drivers and operatives</v>
      </c>
      <c r="B291" s="11">
        <v>2.1459666718909656</v>
      </c>
      <c r="C291" s="11">
        <v>0.94051042086890402</v>
      </c>
      <c r="D291" s="11">
        <f t="shared" si="193"/>
        <v>-1.2054562510220617</v>
      </c>
      <c r="E291" s="11">
        <v>0.60319922866278064</v>
      </c>
      <c r="F291" s="11">
        <f t="shared" si="196"/>
        <v>-0.60225702235928102</v>
      </c>
      <c r="G291" s="200">
        <f t="shared" si="188"/>
        <v>1.6650936499106983E-2</v>
      </c>
    </row>
    <row r="292" spans="1:7" x14ac:dyDescent="0.2">
      <c r="A292" t="str">
        <f t="shared" si="183"/>
        <v>91 Elementary trades and related occupations</v>
      </c>
      <c r="B292" s="11">
        <v>1.2076436413839204</v>
      </c>
      <c r="C292" s="11">
        <v>0.84792138242389492</v>
      </c>
      <c r="D292" s="11">
        <f t="shared" si="193"/>
        <v>-0.35972225896002552</v>
      </c>
      <c r="E292" s="11">
        <v>0.28780896702756659</v>
      </c>
      <c r="F292" s="11">
        <f t="shared" ref="F292" si="197">SUM(D292:E292)</f>
        <v>-7.1913291932458934E-2</v>
      </c>
      <c r="G292" s="200">
        <f t="shared" si="188"/>
        <v>1.4352546225206098E-2</v>
      </c>
    </row>
    <row r="293" spans="1:7" x14ac:dyDescent="0.2">
      <c r="A293" t="str">
        <f t="shared" si="183"/>
        <v>92 Elementary administration and service occupations</v>
      </c>
      <c r="B293" s="11">
        <v>4.1510430492184707</v>
      </c>
      <c r="C293" s="11">
        <v>2.5844784843588569</v>
      </c>
      <c r="D293" s="11">
        <f t="shared" ref="D293" si="198">C293-B293</f>
        <v>-1.5665645648596138</v>
      </c>
      <c r="E293" s="11">
        <v>0.86920300460802924</v>
      </c>
      <c r="F293" s="11">
        <f t="shared" ref="F293" si="199">SUM(D293:E293)</f>
        <v>-0.69736156025158458</v>
      </c>
      <c r="G293" s="200">
        <f t="shared" ref="G293:G294" si="200">IF(B293&gt;0,(1+(E293/B293))^(1/($C$6-$B$6))-1,0)</f>
        <v>1.2755283927207817E-2</v>
      </c>
    </row>
    <row r="294" spans="1:7" x14ac:dyDescent="0.2">
      <c r="A294" s="24" t="str">
        <f t="shared" si="183"/>
        <v>All occupations</v>
      </c>
      <c r="B294" s="34">
        <f>SUM(B268:B293)</f>
        <v>22.724179078875785</v>
      </c>
      <c r="C294" s="34">
        <f t="shared" ref="C294:F294" si="201">SUM(C268:C293)</f>
        <v>12.695608516374168</v>
      </c>
      <c r="D294" s="34">
        <f t="shared" si="201"/>
        <v>-10.028570562501617</v>
      </c>
      <c r="E294" s="34">
        <f t="shared" si="201"/>
        <v>5.4468208687241129</v>
      </c>
      <c r="F294" s="34">
        <f t="shared" si="201"/>
        <v>-4.5817496937775051</v>
      </c>
      <c r="G294" s="234">
        <f t="shared" si="200"/>
        <v>1.442732102553701E-2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 and North Somerset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0.4631269737014776</v>
      </c>
      <c r="Q7" s="11">
        <f>'Occ T1'!J16</f>
        <v>31.729103025303978</v>
      </c>
    </row>
    <row r="8" spans="1:17" x14ac:dyDescent="0.2">
      <c r="O8" t="str">
        <f>name!E11</f>
        <v>Process, plant and machine operatives</v>
      </c>
      <c r="P8" s="11">
        <f>'Occ T1'!H15</f>
        <v>5.0945005834598618</v>
      </c>
      <c r="Q8" s="11">
        <f>'Occ T1'!J15</f>
        <v>22.442958482568361</v>
      </c>
    </row>
    <row r="9" spans="1:17" x14ac:dyDescent="0.2">
      <c r="O9" t="str">
        <f>name!E10</f>
        <v>Sales and customer service occupations</v>
      </c>
      <c r="P9" s="11">
        <f>'Occ T1'!H14</f>
        <v>0.71119785880939901</v>
      </c>
      <c r="Q9" s="11">
        <f>'Occ T1'!J14</f>
        <v>26.856944169062217</v>
      </c>
    </row>
    <row r="10" spans="1:17" x14ac:dyDescent="0.2">
      <c r="O10" t="str">
        <f>name!E9</f>
        <v>Caring, leisure and other service occupations</v>
      </c>
      <c r="P10" s="11">
        <f>'Occ T1'!H13</f>
        <v>14.372794245129001</v>
      </c>
      <c r="Q10" s="11">
        <f>'Occ T1'!J13</f>
        <v>54.752458452257635</v>
      </c>
    </row>
    <row r="11" spans="1:17" x14ac:dyDescent="0.2">
      <c r="O11" t="str">
        <f>name!E8</f>
        <v>Skilled trades occupations</v>
      </c>
      <c r="P11" s="11">
        <f>'Occ T1'!H12</f>
        <v>2.9202732665124245</v>
      </c>
      <c r="Q11" s="11">
        <f>'Occ T1'!J12</f>
        <v>30.447548118854733</v>
      </c>
    </row>
    <row r="12" spans="1:17" x14ac:dyDescent="0.2">
      <c r="O12" t="str">
        <f>name!E7</f>
        <v>Administrative and secretarial occupations</v>
      </c>
      <c r="P12" s="11">
        <f>'Occ T1'!H11</f>
        <v>-10.357220915399793</v>
      </c>
      <c r="Q12" s="11">
        <f>'Occ T1'!J11</f>
        <v>25.473140874516254</v>
      </c>
    </row>
    <row r="13" spans="1:17" x14ac:dyDescent="0.2">
      <c r="O13" t="str">
        <f>name!E6</f>
        <v>Associate professional occupations</v>
      </c>
      <c r="P13" s="11">
        <f>'Occ T1'!H10</f>
        <v>8.3543977816470658</v>
      </c>
      <c r="Q13" s="11">
        <f>'Occ T1'!J10</f>
        <v>54.517529105977687</v>
      </c>
    </row>
    <row r="14" spans="1:17" x14ac:dyDescent="0.2">
      <c r="O14" t="str">
        <f>name!E5</f>
        <v>Professional occupations</v>
      </c>
      <c r="P14" s="11">
        <f>'Occ T1'!H9</f>
        <v>38.555135341382652</v>
      </c>
      <c r="Q14" s="11">
        <f>'Occ T1'!J9</f>
        <v>125.50575970010205</v>
      </c>
    </row>
    <row r="15" spans="1:17" x14ac:dyDescent="0.2">
      <c r="O15" t="str">
        <f>name!E4</f>
        <v>Managers, directors and senior officials</v>
      </c>
      <c r="P15" s="11">
        <f>'Occ T1'!H8</f>
        <v>12.818794864757692</v>
      </c>
      <c r="Q15" s="11">
        <f>'Occ T1'!J8</f>
        <v>58.574174899896207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 and North Somerset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1.9467529671960833</v>
      </c>
      <c r="Q37" s="11">
        <f>'Occ T2'!J8</f>
        <v>28.993926085159909</v>
      </c>
    </row>
    <row r="38" spans="1:17" x14ac:dyDescent="0.2">
      <c r="O38" s="10" t="str">
        <f>name!D5</f>
        <v>12 Other managers and proprietors</v>
      </c>
      <c r="P38" s="11">
        <f>'Occ T2'!H9</f>
        <v>10.872041897561605</v>
      </c>
      <c r="Q38" s="11">
        <f>'Occ T2'!J9</f>
        <v>29.58024881473629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8.6732455667185562</v>
      </c>
      <c r="Q39" s="11">
        <f>'Occ T2'!J10</f>
        <v>27.182683854102741</v>
      </c>
    </row>
    <row r="40" spans="1:17" x14ac:dyDescent="0.2">
      <c r="O40" s="10" t="str">
        <f>name!D7</f>
        <v>22 Health professionals</v>
      </c>
      <c r="P40" s="11">
        <f>'Occ T2'!H11</f>
        <v>9.6618971013119506</v>
      </c>
      <c r="Q40" s="11">
        <f>'Occ T2'!J11</f>
        <v>29.400410398466985</v>
      </c>
    </row>
    <row r="41" spans="1:17" x14ac:dyDescent="0.2">
      <c r="O41" s="10" t="str">
        <f>name!D8</f>
        <v>23 Teaching and other educational professionals</v>
      </c>
      <c r="P41" s="11">
        <f>'Occ T2'!H12</f>
        <v>6.3488700649611758</v>
      </c>
      <c r="Q41" s="11">
        <f>'Occ T2'!J12</f>
        <v>26.864004414573948</v>
      </c>
    </row>
    <row r="42" spans="1:17" x14ac:dyDescent="0.2">
      <c r="O42" s="10" t="str">
        <f>name!D9</f>
        <v>24 Business, media and public service professionals</v>
      </c>
      <c r="P42" s="11">
        <f>'Occ T2'!H13</f>
        <v>13.871122608390984</v>
      </c>
      <c r="Q42" s="11">
        <f>'Occ T2'!J13</f>
        <v>42.058661032958383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-0.59405928926157081</v>
      </c>
      <c r="Q43" s="11">
        <f>'Occ T2'!J14</f>
        <v>5.0286334520994984</v>
      </c>
    </row>
    <row r="44" spans="1:17" x14ac:dyDescent="0.2">
      <c r="O44" s="10" t="str">
        <f>name!D11</f>
        <v>32 Health and social care associate professionals</v>
      </c>
      <c r="P44" s="11">
        <f>'Occ T2'!H15</f>
        <v>2.815181047518946</v>
      </c>
      <c r="Q44" s="11">
        <f>'Occ T2'!J15</f>
        <v>11.525142295815346</v>
      </c>
    </row>
    <row r="45" spans="1:17" x14ac:dyDescent="0.2">
      <c r="O45" s="10" t="str">
        <f>name!D12</f>
        <v>33 Protective service occupations</v>
      </c>
      <c r="P45" s="11">
        <f>'Occ T2'!H16</f>
        <v>2.3261523684672181</v>
      </c>
      <c r="Q45" s="11">
        <f>'Occ T2'!J16</f>
        <v>5.4653964549400875</v>
      </c>
    </row>
    <row r="46" spans="1:17" x14ac:dyDescent="0.2">
      <c r="O46" s="10" t="str">
        <f>name!D13</f>
        <v>34 Culture, media and sports occupations</v>
      </c>
      <c r="P46" s="11">
        <f>'Occ T2'!H17</f>
        <v>3.0810109235613812</v>
      </c>
      <c r="Q46" s="11">
        <f>'Occ T2'!J17</f>
        <v>11.110562843903443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0.72611273136109844</v>
      </c>
      <c r="Q47" s="11">
        <f>'Occ T2'!J18</f>
        <v>21.387794059219324</v>
      </c>
    </row>
    <row r="48" spans="1:17" x14ac:dyDescent="0.2">
      <c r="O48" s="10" t="str">
        <f>name!D15</f>
        <v>41 Administrative occupations</v>
      </c>
      <c r="P48" s="11">
        <f>'Occ T2'!H19</f>
        <v>-9.2869236448844887</v>
      </c>
      <c r="Q48" s="11">
        <f>'Occ T2'!J19</f>
        <v>19.529956795274995</v>
      </c>
    </row>
    <row r="49" spans="15:17" x14ac:dyDescent="0.2">
      <c r="O49" s="10" t="str">
        <f>name!D16</f>
        <v>42 Secretarial and related occupations</v>
      </c>
      <c r="P49" s="11">
        <f>'Occ T2'!H20</f>
        <v>-1.0702972705153133</v>
      </c>
      <c r="Q49" s="11">
        <f>'Occ T2'!J20</f>
        <v>5.9431840792412514</v>
      </c>
    </row>
    <row r="50" spans="15:17" x14ac:dyDescent="0.2">
      <c r="O50" s="10" t="str">
        <f>name!D17</f>
        <v>51 Skilled agricultural and related trades</v>
      </c>
      <c r="P50" s="11">
        <f>'Occ T2'!H21</f>
        <v>1.1341935352402395</v>
      </c>
      <c r="Q50" s="11">
        <f>'Occ T2'!J21</f>
        <v>5.3390563611414015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-0.60022854251455371</v>
      </c>
      <c r="Q51" s="11">
        <f>'Occ T2'!J22</f>
        <v>8.0829141541830563</v>
      </c>
    </row>
    <row r="52" spans="15:17" x14ac:dyDescent="0.2">
      <c r="O52" s="10" t="str">
        <f>name!D19</f>
        <v>53 Skilled construction and building trades</v>
      </c>
      <c r="P52" s="11">
        <f>'Occ T2'!H23</f>
        <v>2.4743322731192023</v>
      </c>
      <c r="Q52" s="11">
        <f>'Occ T2'!J23</f>
        <v>11.973553410018992</v>
      </c>
    </row>
    <row r="53" spans="15:17" x14ac:dyDescent="0.2">
      <c r="O53" s="10" t="str">
        <f>name!D20</f>
        <v>54 Textiles, printing and other skilled trades</v>
      </c>
      <c r="P53" s="11">
        <f>'Occ T2'!H24</f>
        <v>-8.8023999332461855E-2</v>
      </c>
      <c r="Q53" s="11">
        <f>'Occ T2'!J24</f>
        <v>5.0520241935112882</v>
      </c>
    </row>
    <row r="54" spans="15:17" x14ac:dyDescent="0.2">
      <c r="O54" s="10" t="str">
        <f>name!D21</f>
        <v>61 Caring personal service occupations</v>
      </c>
      <c r="P54" s="11">
        <f>'Occ T2'!H25</f>
        <v>11.759012309748563</v>
      </c>
      <c r="Q54" s="11">
        <f>'Occ T2'!J25</f>
        <v>44.085140497578912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2.7238466467283295</v>
      </c>
      <c r="Q55" s="11">
        <f>'Occ T2'!J26</f>
        <v>10.483556273367764</v>
      </c>
    </row>
    <row r="56" spans="15:17" x14ac:dyDescent="0.2">
      <c r="O56" s="10" t="str">
        <f>name!D23</f>
        <v>63 Community and civil enforcement occupations</v>
      </c>
      <c r="P56" s="11">
        <f>'Occ T2'!H27</f>
        <v>-0.11006471134788798</v>
      </c>
      <c r="Q56" s="11">
        <f>'Occ T2'!J27</f>
        <v>0.1837616813109631</v>
      </c>
    </row>
    <row r="57" spans="15:17" x14ac:dyDescent="0.2">
      <c r="O57" s="10" t="str">
        <f>name!D24</f>
        <v>71 Sales occupations</v>
      </c>
      <c r="P57" s="11">
        <f>'Occ T2'!H28</f>
        <v>-4.7312026976221304</v>
      </c>
      <c r="Q57" s="11">
        <f>'Occ T2'!J28</f>
        <v>14.245367629984028</v>
      </c>
    </row>
    <row r="58" spans="15:17" x14ac:dyDescent="0.2">
      <c r="O58" s="10" t="str">
        <f>name!D25</f>
        <v>72 Customer service occupations</v>
      </c>
      <c r="P58" s="11">
        <f>'Occ T2'!H29</f>
        <v>5.4424005564315259</v>
      </c>
      <c r="Q58" s="11">
        <f>'Occ T2'!J29</f>
        <v>12.611576539078188</v>
      </c>
    </row>
    <row r="59" spans="15:17" x14ac:dyDescent="0.2">
      <c r="O59" s="10" t="str">
        <f>name!D26</f>
        <v>81 Process, plant and machine operatives</v>
      </c>
      <c r="P59" s="11">
        <f>'Occ T2'!H30</f>
        <v>2.8940005799196626</v>
      </c>
      <c r="Q59" s="11">
        <f>'Occ T2'!J30</f>
        <v>8.7181610165158467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2.200500003540192</v>
      </c>
      <c r="Q60" s="11">
        <f>'Occ T2'!J31</f>
        <v>13.724797466052507</v>
      </c>
    </row>
    <row r="61" spans="15:17" x14ac:dyDescent="0.2">
      <c r="O61" s="10" t="str">
        <f>name!D28</f>
        <v>91 Elementary trades and related occupations</v>
      </c>
      <c r="P61" s="11">
        <f>'Occ T2'!H32</f>
        <v>-1.168889604649114</v>
      </c>
      <c r="Q61" s="11">
        <f>'Occ T2'!J32</f>
        <v>1.7740666216997387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1.63201657835058</v>
      </c>
      <c r="Q62" s="11">
        <f>'Occ T2'!J33</f>
        <v>29.955036403604229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72.932999999999424</v>
      </c>
      <c r="Q64" s="11">
        <f>'Occ T2'!J35</f>
        <v>430.29961682853911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 and North Somerset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698.91799999999989</v>
      </c>
      <c r="C8" s="305">
        <f>SUM(C9:C17)</f>
        <v>728.50399999999979</v>
      </c>
      <c r="D8" s="305">
        <f>SUM(D9:D17)</f>
        <v>771.85099999999977</v>
      </c>
      <c r="E8" s="304"/>
      <c r="F8" s="305">
        <f>SUM(F9:F17)</f>
        <v>11.936328854336143</v>
      </c>
      <c r="G8" s="305">
        <f>SUM(G9:G17)</f>
        <v>15.662942337380098</v>
      </c>
      <c r="H8" s="305">
        <f>SUM(H9:H17)</f>
        <v>23.118104246297843</v>
      </c>
      <c r="I8" s="304"/>
      <c r="J8" s="305">
        <f>SUM(J9:J17)</f>
        <v>84.49512032528682</v>
      </c>
      <c r="K8" s="305">
        <f>SUM(K9:K17)</f>
        <v>109.68580323778511</v>
      </c>
      <c r="L8" s="305">
        <f>SUM(L9:L17)</f>
        <v>161.76968256364981</v>
      </c>
      <c r="M8" s="304"/>
      <c r="N8" s="305">
        <f>SUM(N9:N17)</f>
        <v>142.67323742396269</v>
      </c>
      <c r="O8" s="305">
        <f>SUM(O9:O17)</f>
        <v>158.50904516371665</v>
      </c>
      <c r="P8" s="305">
        <f>SUM(P9:P17)</f>
        <v>177.53735865380159</v>
      </c>
      <c r="Q8" s="306"/>
      <c r="R8" s="305">
        <f>SUM(R9:R17)</f>
        <v>37.96267624916991</v>
      </c>
      <c r="S8" s="305">
        <f>SUM(S9:S17)</f>
        <v>39.77860359801727</v>
      </c>
      <c r="T8" s="305">
        <f>SUM(T9:T17)</f>
        <v>43.819176850473447</v>
      </c>
      <c r="U8" s="306"/>
      <c r="V8" s="305">
        <f>SUM(V9:V17)</f>
        <v>37.823249388740493</v>
      </c>
      <c r="W8" s="305">
        <f>SUM(W9:W17)</f>
        <v>41.298824908965834</v>
      </c>
      <c r="X8" s="305">
        <f>SUM(X9:X17)</f>
        <v>46.385728514677083</v>
      </c>
      <c r="Y8" s="306"/>
      <c r="Z8" s="305">
        <f>SUM(Z9:Z17)</f>
        <v>148.56796366400869</v>
      </c>
      <c r="AA8" s="305">
        <f>SUM(AA9:AA17)</f>
        <v>153.08650389893199</v>
      </c>
      <c r="AB8" s="305">
        <f>SUM(AB9:AB17)</f>
        <v>158.70588543239262</v>
      </c>
      <c r="AC8" s="306"/>
      <c r="AD8" s="305">
        <f>SUM(AD9:AD17)</f>
        <v>127.77264102493363</v>
      </c>
      <c r="AE8" s="305">
        <f>SUM(AE9:AE17)</f>
        <v>116.67894281206559</v>
      </c>
      <c r="AF8" s="305">
        <f>SUM(AF9:AF17)</f>
        <v>91.735554205409784</v>
      </c>
      <c r="AG8" s="306"/>
      <c r="AH8" s="305">
        <f>SUM(AH9:AH17)</f>
        <v>84.962603990685665</v>
      </c>
      <c r="AI8" s="305">
        <f>SUM(AI9:AI17)</f>
        <v>76.825833358181796</v>
      </c>
      <c r="AJ8" s="305">
        <f>SUM(AJ9:AJ17)</f>
        <v>56.083901016923583</v>
      </c>
      <c r="AK8" s="306"/>
      <c r="AL8" s="305">
        <f>SUM(AL9:AL17)</f>
        <v>22.724179078875785</v>
      </c>
      <c r="AM8" s="305">
        <f>SUM(AM9:AM17)</f>
        <v>16.977500684955515</v>
      </c>
      <c r="AN8" s="305">
        <f>SUM(AN9:AN17)</f>
        <v>12.695608516374168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80.014513292722967</v>
      </c>
      <c r="C9" s="304">
        <f t="shared" ref="B9:D17" si="0">SUM(C21,C33,C51,C63,C75,C93)</f>
        <v>82.927927280253243</v>
      </c>
      <c r="D9" s="304">
        <f t="shared" si="0"/>
        <v>92.833308157480886</v>
      </c>
      <c r="E9" s="304"/>
      <c r="F9" s="304">
        <f t="shared" ref="F9:H17" si="1">SUM(F21,F33,F51,F63,F75,F93)</f>
        <v>1.2666128807439845</v>
      </c>
      <c r="G9" s="304">
        <f t="shared" si="1"/>
        <v>1.7378069999383523</v>
      </c>
      <c r="H9" s="304">
        <f t="shared" si="1"/>
        <v>2.7402225368686568</v>
      </c>
      <c r="I9" s="304"/>
      <c r="J9" s="304">
        <f t="shared" ref="J9:L17" si="2">SUM(J21,J33,J51,J63,J75,J93)</f>
        <v>10.387360421253746</v>
      </c>
      <c r="K9" s="304">
        <f t="shared" si="2"/>
        <v>13.572286318379518</v>
      </c>
      <c r="L9" s="304">
        <f t="shared" si="2"/>
        <v>21.166066979494296</v>
      </c>
      <c r="M9" s="304"/>
      <c r="N9" s="304">
        <f t="shared" ref="N9:P17" si="3">SUM(N21,N33,N51,N63,N75,N93)</f>
        <v>21.0360669917834</v>
      </c>
      <c r="O9" s="304">
        <f t="shared" si="3"/>
        <v>23.024041434666231</v>
      </c>
      <c r="P9" s="304">
        <f t="shared" si="3"/>
        <v>26.216708110735059</v>
      </c>
      <c r="Q9" s="306"/>
      <c r="R9" s="304">
        <f t="shared" ref="R9:T9" si="4">SUM(R21,R33,R51,R63,R75,R93)</f>
        <v>4.52944814646066</v>
      </c>
      <c r="S9" s="304">
        <f t="shared" si="4"/>
        <v>4.7698528979839061</v>
      </c>
      <c r="T9" s="304">
        <f t="shared" si="4"/>
        <v>5.3792832772160661</v>
      </c>
      <c r="U9" s="306"/>
      <c r="V9" s="304">
        <f t="shared" ref="V9:X9" si="5">SUM(V21,V33,V51,V63,V75,V93)</f>
        <v>5.625067801460756</v>
      </c>
      <c r="W9" s="304">
        <f t="shared" si="5"/>
        <v>5.9057482092112332</v>
      </c>
      <c r="X9" s="304">
        <f t="shared" si="5"/>
        <v>6.3393609063698504</v>
      </c>
      <c r="Y9" s="306"/>
      <c r="Z9" s="304">
        <f t="shared" ref="Z9:AB9" si="6">SUM(Z21,Z33,Z51,Z63,Z75,Z93)</f>
        <v>14.983895194685898</v>
      </c>
      <c r="AA9" s="304">
        <f t="shared" si="6"/>
        <v>13.975793237355237</v>
      </c>
      <c r="AB9" s="304">
        <f t="shared" si="6"/>
        <v>14.48154964836532</v>
      </c>
      <c r="AC9" s="306"/>
      <c r="AD9" s="304">
        <f>SUM(AD21,AD33,AD51,AD63,AD75,AD93)</f>
        <v>11.910047426396607</v>
      </c>
      <c r="AE9" s="304">
        <f t="shared" ref="AE9:AF9" si="7">SUM(AE21,AE33,AE51,AE63,AE75,AE93)</f>
        <v>10.37157897162284</v>
      </c>
      <c r="AF9" s="304">
        <f t="shared" si="7"/>
        <v>8.0638575232191929</v>
      </c>
      <c r="AG9" s="306"/>
      <c r="AH9" s="304">
        <f t="shared" ref="AH9:AJ9" si="8">SUM(AH21,AH33,AH51,AH63,AH75,AH93)</f>
        <v>8.4724701222346113</v>
      </c>
      <c r="AI9" s="304">
        <f t="shared" si="8"/>
        <v>8.0136165027231741</v>
      </c>
      <c r="AJ9" s="304">
        <f t="shared" si="8"/>
        <v>7.0066830573624603</v>
      </c>
      <c r="AK9" s="306"/>
      <c r="AL9" s="304">
        <f t="shared" ref="AL9:AN9" si="9">SUM(AL21,AL33,AL51,AL63,AL75,AL93)</f>
        <v>1.8035443077033038</v>
      </c>
      <c r="AM9" s="304">
        <f t="shared" si="9"/>
        <v>1.5572027083727606</v>
      </c>
      <c r="AN9" s="304">
        <f t="shared" si="9"/>
        <v>1.439576117849972</v>
      </c>
    </row>
    <row r="10" spans="1:40" x14ac:dyDescent="0.2">
      <c r="A10" s="13" t="str">
        <f>name!E5</f>
        <v>Professional occupations</v>
      </c>
      <c r="B10" s="304">
        <f t="shared" si="0"/>
        <v>165.08970919921049</v>
      </c>
      <c r="C10" s="304">
        <f t="shared" si="0"/>
        <v>180.38075499643153</v>
      </c>
      <c r="D10" s="304">
        <f t="shared" si="0"/>
        <v>203.64484454059317</v>
      </c>
      <c r="E10" s="304"/>
      <c r="F10" s="304">
        <f t="shared" si="1"/>
        <v>8.5676410740996189</v>
      </c>
      <c r="G10" s="304">
        <f t="shared" si="1"/>
        <v>11.089408950538456</v>
      </c>
      <c r="H10" s="304">
        <f t="shared" si="1"/>
        <v>15.790497211882137</v>
      </c>
      <c r="I10" s="304"/>
      <c r="J10" s="304">
        <f t="shared" si="2"/>
        <v>46.815276483454198</v>
      </c>
      <c r="K10" s="304">
        <f t="shared" si="2"/>
        <v>59.312654878414115</v>
      </c>
      <c r="L10" s="304">
        <f t="shared" si="2"/>
        <v>82.418045176447777</v>
      </c>
      <c r="M10" s="304"/>
      <c r="N10" s="304">
        <f t="shared" si="3"/>
        <v>54.306500690968434</v>
      </c>
      <c r="O10" s="304">
        <f t="shared" si="3"/>
        <v>57.711574583571235</v>
      </c>
      <c r="P10" s="304">
        <f t="shared" si="3"/>
        <v>57.76520587287613</v>
      </c>
      <c r="Q10" s="306"/>
      <c r="R10" s="304">
        <f t="shared" ref="R10:T10" si="10">SUM(R22,R34,R52,R64,R76,R94)</f>
        <v>7.4990204689629518</v>
      </c>
      <c r="S10" s="304">
        <f t="shared" si="10"/>
        <v>5.9821442124711739</v>
      </c>
      <c r="T10" s="304">
        <f t="shared" si="10"/>
        <v>4.7840976858132347</v>
      </c>
      <c r="U10" s="306"/>
      <c r="V10" s="304">
        <f t="shared" ref="V10:X10" si="11">SUM(V22,V34,V52,V64,V76,V94)</f>
        <v>7.8382283144508147</v>
      </c>
      <c r="W10" s="304">
        <f t="shared" si="11"/>
        <v>8.0148902824498158</v>
      </c>
      <c r="X10" s="304">
        <f t="shared" si="11"/>
        <v>8.0692990607462427</v>
      </c>
      <c r="Y10" s="306"/>
      <c r="Z10" s="304">
        <f t="shared" ref="Z10:AB10" si="12">SUM(Z22,Z34,Z52,Z64,Z76,Z94)</f>
        <v>18.479462330298617</v>
      </c>
      <c r="AA10" s="304">
        <f t="shared" si="12"/>
        <v>18.641021780817493</v>
      </c>
      <c r="AB10" s="304">
        <f t="shared" si="12"/>
        <v>19.433503012356226</v>
      </c>
      <c r="AC10" s="306"/>
      <c r="AD10" s="304">
        <f t="shared" ref="AD10:AF10" si="13">SUM(AD22,AD34,AD52,AD64,AD76,AD94)</f>
        <v>12.347819931946953</v>
      </c>
      <c r="AE10" s="304">
        <f t="shared" si="13"/>
        <v>10.979483218848827</v>
      </c>
      <c r="AF10" s="304">
        <f t="shared" si="13"/>
        <v>8.5235875560938226</v>
      </c>
      <c r="AG10" s="306"/>
      <c r="AH10" s="304">
        <f t="shared" ref="AH10:AJ10" si="14">SUM(AH22,AH34,AH52,AH64,AH76,AH94)</f>
        <v>7.8489225223068182</v>
      </c>
      <c r="AI10" s="304">
        <f t="shared" si="14"/>
        <v>7.2478747105142167</v>
      </c>
      <c r="AJ10" s="304">
        <f t="shared" si="14"/>
        <v>5.5335327153849381</v>
      </c>
      <c r="AK10" s="306"/>
      <c r="AL10" s="304">
        <f t="shared" ref="AL10:AN10" si="15">SUM(AL22,AL34,AL52,AL64,AL76,AL94)</f>
        <v>1.3868373827220888</v>
      </c>
      <c r="AM10" s="304">
        <f t="shared" si="15"/>
        <v>1.4017023788062337</v>
      </c>
      <c r="AN10" s="304">
        <f t="shared" si="15"/>
        <v>1.3270762489926662</v>
      </c>
    </row>
    <row r="11" spans="1:40" x14ac:dyDescent="0.2">
      <c r="A11" s="13" t="str">
        <f>name!E6</f>
        <v>Associate professional occupations</v>
      </c>
      <c r="B11" s="304">
        <f>SUM(B23,B35,B53,B65,B77,B95)</f>
        <v>96.823840153149277</v>
      </c>
      <c r="C11" s="304">
        <f t="shared" si="0"/>
        <v>96.634391318819695</v>
      </c>
      <c r="D11" s="304">
        <f>SUM(D23,D35,D53,D65,D77,D95)</f>
        <v>105.17823793479637</v>
      </c>
      <c r="E11" s="304"/>
      <c r="F11" s="304">
        <f t="shared" si="1"/>
        <v>1.2701992987097137</v>
      </c>
      <c r="G11" s="304">
        <f t="shared" si="1"/>
        <v>1.6147366602547319</v>
      </c>
      <c r="H11" s="304">
        <f t="shared" si="1"/>
        <v>2.5478661836763354</v>
      </c>
      <c r="I11" s="304"/>
      <c r="J11" s="304">
        <f t="shared" si="2"/>
        <v>14.073474110528867</v>
      </c>
      <c r="K11" s="304">
        <f t="shared" si="2"/>
        <v>17.672280390291881</v>
      </c>
      <c r="L11" s="304">
        <f t="shared" si="2"/>
        <v>26.534370461398112</v>
      </c>
      <c r="M11" s="304"/>
      <c r="N11" s="304">
        <f t="shared" si="3"/>
        <v>27.36682300690272</v>
      </c>
      <c r="O11" s="304">
        <f t="shared" si="3"/>
        <v>28.960523562941191</v>
      </c>
      <c r="P11" s="304">
        <f t="shared" si="3"/>
        <v>31.878556906359933</v>
      </c>
      <c r="Q11" s="306"/>
      <c r="R11" s="304">
        <f t="shared" ref="R11:T11" si="16">SUM(R23,R35,R53,R65,R77,R95)</f>
        <v>7.0650677368597812</v>
      </c>
      <c r="S11" s="304">
        <f t="shared" si="16"/>
        <v>6.9124629155691029</v>
      </c>
      <c r="T11" s="304">
        <f t="shared" si="16"/>
        <v>7.1735800597045536</v>
      </c>
      <c r="U11" s="306"/>
      <c r="V11" s="304">
        <f t="shared" ref="V11:X11" si="17">SUM(V23,V35,V53,V65,V77,V95)</f>
        <v>6.1229307932687904</v>
      </c>
      <c r="W11" s="304">
        <f t="shared" si="17"/>
        <v>5.9258066321748526</v>
      </c>
      <c r="X11" s="304">
        <f t="shared" si="17"/>
        <v>6.0882894518234583</v>
      </c>
      <c r="Y11" s="306"/>
      <c r="Z11" s="304">
        <f t="shared" ref="Z11:AB11" si="18">SUM(Z23,Z35,Z53,Z65,Z77,Z95)</f>
        <v>18.206244509277475</v>
      </c>
      <c r="AA11" s="304">
        <f t="shared" si="18"/>
        <v>16.773872917078219</v>
      </c>
      <c r="AB11" s="304">
        <f t="shared" si="18"/>
        <v>16.473095200361556</v>
      </c>
      <c r="AC11" s="306"/>
      <c r="AD11" s="304">
        <f t="shared" ref="AD11:AF11" si="19">SUM(AD23,AD35,AD53,AD65,AD77,AD95)</f>
        <v>13.048908481348855</v>
      </c>
      <c r="AE11" s="304">
        <f t="shared" si="19"/>
        <v>10.631856195014873</v>
      </c>
      <c r="AF11" s="304">
        <f t="shared" si="19"/>
        <v>7.7579292677067073</v>
      </c>
      <c r="AG11" s="306"/>
      <c r="AH11" s="304">
        <f t="shared" ref="AH11:AJ11" si="20">SUM(AH23,AH35,AH53,AH65,AH77,AH95)</f>
        <v>8.3148169288327498</v>
      </c>
      <c r="AI11" s="304">
        <f t="shared" si="20"/>
        <v>7.046301895085179</v>
      </c>
      <c r="AJ11" s="304">
        <f t="shared" si="20"/>
        <v>5.7145281707382907</v>
      </c>
      <c r="AK11" s="306"/>
      <c r="AL11" s="304">
        <f t="shared" ref="AL11:AN11" si="21">SUM(AL23,AL35,AL53,AL65,AL77,AL95)</f>
        <v>1.3553752874203353</v>
      </c>
      <c r="AM11" s="304">
        <f t="shared" si="21"/>
        <v>1.096550150409672</v>
      </c>
      <c r="AN11" s="304">
        <f t="shared" si="21"/>
        <v>1.0100222330274196</v>
      </c>
    </row>
    <row r="12" spans="1:40" x14ac:dyDescent="0.2">
      <c r="A12" s="13" t="str">
        <f>name!E7</f>
        <v>Administrative and secretarial occupations</v>
      </c>
      <c r="B12" s="304">
        <f t="shared" si="0"/>
        <v>76.220785754731622</v>
      </c>
      <c r="C12" s="304">
        <f t="shared" si="0"/>
        <v>71.471402180037131</v>
      </c>
      <c r="D12" s="304">
        <f t="shared" si="0"/>
        <v>65.863564839331843</v>
      </c>
      <c r="E12" s="304"/>
      <c r="F12" s="304">
        <f t="shared" si="1"/>
        <v>0.38183000120146243</v>
      </c>
      <c r="G12" s="304">
        <f t="shared" si="1"/>
        <v>0.51476150905233165</v>
      </c>
      <c r="H12" s="304">
        <f t="shared" si="1"/>
        <v>0.88020573501009447</v>
      </c>
      <c r="I12" s="304"/>
      <c r="J12" s="304">
        <f t="shared" si="2"/>
        <v>5.1763037092080832</v>
      </c>
      <c r="K12" s="304">
        <f t="shared" si="2"/>
        <v>6.8745574354073931</v>
      </c>
      <c r="L12" s="304">
        <f t="shared" si="2"/>
        <v>10.649620792296234</v>
      </c>
      <c r="M12" s="304"/>
      <c r="N12" s="304">
        <f t="shared" si="3"/>
        <v>14.404948552146569</v>
      </c>
      <c r="O12" s="304">
        <f t="shared" si="3"/>
        <v>16.382366784391564</v>
      </c>
      <c r="P12" s="304">
        <f t="shared" si="3"/>
        <v>20.169710610418988</v>
      </c>
      <c r="Q12" s="306"/>
      <c r="R12" s="304">
        <f t="shared" ref="R12:T12" si="22">SUM(R24,R36,R54,R66,R78,R96)</f>
        <v>5.4841049787242158</v>
      </c>
      <c r="S12" s="304">
        <f t="shared" si="22"/>
        <v>6.044137771410071</v>
      </c>
      <c r="T12" s="304">
        <f t="shared" si="22"/>
        <v>6.7781743258686378</v>
      </c>
      <c r="U12" s="306"/>
      <c r="V12" s="304">
        <f t="shared" ref="V12:X12" si="23">SUM(V24,V36,V54,V66,V78,V96)</f>
        <v>5.278503026634727</v>
      </c>
      <c r="W12" s="304">
        <f t="shared" si="23"/>
        <v>5.5947343366466127</v>
      </c>
      <c r="X12" s="304">
        <f t="shared" si="23"/>
        <v>6.4509469405074604</v>
      </c>
      <c r="Y12" s="306"/>
      <c r="Z12" s="304">
        <f t="shared" ref="Z12:AA12" si="24">SUM(Z24,Z36,Z54,Z66,Z78,Z96)</f>
        <v>16.955990937834343</v>
      </c>
      <c r="AA12" s="304">
        <f t="shared" si="24"/>
        <v>15.898102239214767</v>
      </c>
      <c r="AB12" s="304">
        <f>SUM(AB24,AB36,AB54,AB66,AB78,AB96)</f>
        <v>12.07870945752687</v>
      </c>
      <c r="AC12" s="306"/>
      <c r="AD12" s="304">
        <f t="shared" ref="AD12:AE12" si="25">SUM(AD24,AD36,AD54,AD66,AD78,AD96)</f>
        <v>16.450578307109442</v>
      </c>
      <c r="AE12" s="304">
        <f t="shared" si="25"/>
        <v>12.338157801723792</v>
      </c>
      <c r="AF12" s="304">
        <f>SUM(AF24,AF36,AF54,AF66,AF78,AF96)</f>
        <v>6.1594964598436031</v>
      </c>
      <c r="AG12" s="306"/>
      <c r="AH12" s="304">
        <f t="shared" ref="AH12:AI12" si="26">SUM(AH24,AH36,AH54,AH66,AH78,AH96)</f>
        <v>10.388314888805301</v>
      </c>
      <c r="AI12" s="304">
        <f t="shared" si="26"/>
        <v>6.5189757276361124</v>
      </c>
      <c r="AJ12" s="304">
        <f>SUM(AJ24,AJ36,AJ54,AJ66,AJ78,AJ96)</f>
        <v>2.163459411165086</v>
      </c>
      <c r="AK12" s="306"/>
      <c r="AL12" s="304">
        <f t="shared" ref="AL12:AM12" si="27">SUM(AL24,AL36,AL54,AL66,AL78,AL96)</f>
        <v>1.7002113530674809</v>
      </c>
      <c r="AM12" s="304">
        <f t="shared" si="27"/>
        <v>1.3056085745544881</v>
      </c>
      <c r="AN12" s="304">
        <f>SUM(AN24,AN36,AN54,AN66,AN78,AN96)</f>
        <v>0.53324110669487768</v>
      </c>
    </row>
    <row r="13" spans="1:40" x14ac:dyDescent="0.2">
      <c r="A13" s="13" t="str">
        <f>name!E8</f>
        <v>Skilled trades occupations</v>
      </c>
      <c r="B13" s="304">
        <f t="shared" si="0"/>
        <v>61.753819158520116</v>
      </c>
      <c r="C13" s="304">
        <f t="shared" si="0"/>
        <v>64.351110004522724</v>
      </c>
      <c r="D13" s="304">
        <f t="shared" si="0"/>
        <v>64.674092425032569</v>
      </c>
      <c r="E13" s="304"/>
      <c r="F13" s="304">
        <f t="shared" si="1"/>
        <v>0.1028713869209156</v>
      </c>
      <c r="G13" s="304">
        <f t="shared" si="1"/>
        <v>0.15497051569881434</v>
      </c>
      <c r="H13" s="304">
        <f t="shared" si="1"/>
        <v>0.24781776043720846</v>
      </c>
      <c r="I13" s="304"/>
      <c r="J13" s="304">
        <f t="shared" si="2"/>
        <v>1.2777624098371834</v>
      </c>
      <c r="K13" s="304">
        <f t="shared" si="2"/>
        <v>2.0661575124488141</v>
      </c>
      <c r="L13" s="304">
        <f t="shared" si="2"/>
        <v>3.5492370052040711</v>
      </c>
      <c r="M13" s="304"/>
      <c r="N13" s="304">
        <f t="shared" si="3"/>
        <v>3.9018590164403317</v>
      </c>
      <c r="O13" s="304">
        <f t="shared" si="3"/>
        <v>5.1294348641826586</v>
      </c>
      <c r="P13" s="304">
        <f t="shared" si="3"/>
        <v>6.4790519747493311</v>
      </c>
      <c r="Q13" s="306"/>
      <c r="R13" s="304">
        <f t="shared" ref="R13:T13" si="28">SUM(R25,R37,R55,R67,R79,R97)</f>
        <v>1.7649055920035128</v>
      </c>
      <c r="S13" s="304">
        <f t="shared" si="28"/>
        <v>2.2569501071861242</v>
      </c>
      <c r="T13" s="304">
        <f t="shared" si="28"/>
        <v>2.90857561268635</v>
      </c>
      <c r="U13" s="306"/>
      <c r="V13" s="304">
        <f t="shared" ref="V13:X13" si="29">SUM(V25,V37,V55,V67,V79,V97)</f>
        <v>3.3945681188472077</v>
      </c>
      <c r="W13" s="304">
        <f t="shared" si="29"/>
        <v>4.2423995515541071</v>
      </c>
      <c r="X13" s="304">
        <f t="shared" si="29"/>
        <v>5.1195441160629924</v>
      </c>
      <c r="Y13" s="306"/>
      <c r="Z13" s="304">
        <f t="shared" ref="Z13:AB13" si="30">SUM(Z25,Z37,Z55,Z67,Z79,Z97)</f>
        <v>21.205235920852694</v>
      </c>
      <c r="AA13" s="304">
        <f t="shared" si="30"/>
        <v>22.406958001929564</v>
      </c>
      <c r="AB13" s="304">
        <f t="shared" si="30"/>
        <v>22.575421568749288</v>
      </c>
      <c r="AC13" s="306"/>
      <c r="AD13" s="304">
        <f t="shared" ref="AD13:AF13" si="31">SUM(AD25,AD37,AD55,AD67,AD79,AD97)</f>
        <v>16.223278641324455</v>
      </c>
      <c r="AE13" s="304">
        <f t="shared" si="31"/>
        <v>15.526776231596404</v>
      </c>
      <c r="AF13" s="304">
        <f t="shared" si="31"/>
        <v>13.870971150318168</v>
      </c>
      <c r="AG13" s="306"/>
      <c r="AH13" s="304">
        <f t="shared" ref="AH13:AJ13" si="32">SUM(AH25,AH37,AH55,AH67,AH79,AH97)</f>
        <v>9.639413039864138</v>
      </c>
      <c r="AI13" s="304">
        <f t="shared" si="32"/>
        <v>9.6076099206919157</v>
      </c>
      <c r="AJ13" s="304">
        <f t="shared" si="32"/>
        <v>8.5457033729080045</v>
      </c>
      <c r="AK13" s="306"/>
      <c r="AL13" s="304">
        <f t="shared" ref="AL13:AN13" si="33">SUM(AL25,AL37,AL55,AL67,AL79,AL97)</f>
        <v>4.2439250324296767</v>
      </c>
      <c r="AM13" s="304">
        <f t="shared" si="33"/>
        <v>2.9598532992343283</v>
      </c>
      <c r="AN13" s="304">
        <f t="shared" si="33"/>
        <v>1.3777698639171607</v>
      </c>
    </row>
    <row r="14" spans="1:40" x14ac:dyDescent="0.2">
      <c r="A14" s="13" t="str">
        <f>name!E9</f>
        <v>Caring, leisure and other service occupations</v>
      </c>
      <c r="B14" s="304">
        <f t="shared" si="0"/>
        <v>64.849972905521184</v>
      </c>
      <c r="C14" s="304">
        <f t="shared" si="0"/>
        <v>71.188617670753615</v>
      </c>
      <c r="D14" s="304">
        <f t="shared" si="0"/>
        <v>79.222767150650213</v>
      </c>
      <c r="E14" s="304"/>
      <c r="F14" s="304">
        <f t="shared" si="1"/>
        <v>6.3858864113406466E-2</v>
      </c>
      <c r="G14" s="304">
        <f t="shared" si="1"/>
        <v>9.3984322846967838E-2</v>
      </c>
      <c r="H14" s="304">
        <f t="shared" si="1"/>
        <v>0.15889107677472614</v>
      </c>
      <c r="I14" s="304"/>
      <c r="J14" s="304">
        <f t="shared" si="2"/>
        <v>2.596520169707202</v>
      </c>
      <c r="K14" s="304">
        <f t="shared" si="2"/>
        <v>3.6949753833431718</v>
      </c>
      <c r="L14" s="304">
        <f t="shared" si="2"/>
        <v>6.2141001644699125</v>
      </c>
      <c r="M14" s="304"/>
      <c r="N14" s="304">
        <f t="shared" si="3"/>
        <v>7.8913398301745765</v>
      </c>
      <c r="O14" s="304">
        <f t="shared" si="3"/>
        <v>9.8037943974066266</v>
      </c>
      <c r="P14" s="304">
        <f t="shared" si="3"/>
        <v>12.265102354396413</v>
      </c>
      <c r="Q14" s="306"/>
      <c r="R14" s="304">
        <f>SUM(R26,R38,R56,R68,R80,R98)</f>
        <v>6.014554331178358</v>
      </c>
      <c r="S14" s="304">
        <f t="shared" ref="S14:T14" si="34">SUM(S26,S38,S56,S68,S80,S98)</f>
        <v>6.7404736606859874</v>
      </c>
      <c r="T14" s="304">
        <f t="shared" si="34"/>
        <v>7.5437644416185563</v>
      </c>
      <c r="U14" s="306"/>
      <c r="V14" s="304">
        <f t="shared" ref="V14:X14" si="35">SUM(V26,V38,V56,V68,V80,V98)</f>
        <v>4.0620256208201235</v>
      </c>
      <c r="W14" s="304">
        <f t="shared" si="35"/>
        <v>4.7407356981298996</v>
      </c>
      <c r="X14" s="304">
        <f t="shared" si="35"/>
        <v>5.755220324988862</v>
      </c>
      <c r="Y14" s="306"/>
      <c r="Z14" s="304">
        <f t="shared" ref="Z14:AB14" si="36">SUM(Z26,Z38,Z56,Z68,Z80,Z98)</f>
        <v>23.063592037418779</v>
      </c>
      <c r="AA14" s="304">
        <f t="shared" si="36"/>
        <v>26.328096064891643</v>
      </c>
      <c r="AB14" s="304">
        <f t="shared" si="36"/>
        <v>31.04950894442862</v>
      </c>
      <c r="AC14" s="306"/>
      <c r="AD14" s="304">
        <f t="shared" ref="AD14:AF14" si="37">SUM(AD26,AD38,AD56,AD68,AD80,AD98)</f>
        <v>15.419672744667785</v>
      </c>
      <c r="AE14" s="304">
        <f t="shared" si="37"/>
        <v>14.686890514677984</v>
      </c>
      <c r="AF14" s="304">
        <f t="shared" si="37"/>
        <v>11.260470337344577</v>
      </c>
      <c r="AG14" s="306"/>
      <c r="AH14" s="304">
        <f t="shared" ref="AH14:AJ14" si="38">SUM(AH26,AH38,AH56,AH68,AH80,AH98)</f>
        <v>4.7422276317898682</v>
      </c>
      <c r="AI14" s="304">
        <f t="shared" si="38"/>
        <v>4.2576246138403517</v>
      </c>
      <c r="AJ14" s="304">
        <f t="shared" si="38"/>
        <v>4.2266372246211219</v>
      </c>
      <c r="AK14" s="306"/>
      <c r="AL14" s="304">
        <f t="shared" ref="AL14:AN14" si="39">SUM(AL26,AL38,AL56,AL68,AL80,AL98)</f>
        <v>0.9961816756510895</v>
      </c>
      <c r="AM14" s="304">
        <f t="shared" si="39"/>
        <v>0.84204301493099176</v>
      </c>
      <c r="AN14" s="304">
        <f t="shared" si="39"/>
        <v>0.74907228200743692</v>
      </c>
    </row>
    <row r="15" spans="1:40" x14ac:dyDescent="0.2">
      <c r="A15" s="13" t="str">
        <f>name!E10</f>
        <v>Sales and customer service occupations</v>
      </c>
      <c r="B15" s="304">
        <f t="shared" si="0"/>
        <v>55.544379951342826</v>
      </c>
      <c r="C15" s="304">
        <f t="shared" si="0"/>
        <v>56.362242868792407</v>
      </c>
      <c r="D15" s="304">
        <f t="shared" si="0"/>
        <v>56.255577810152303</v>
      </c>
      <c r="E15" s="304"/>
      <c r="F15" s="304">
        <f t="shared" si="1"/>
        <v>0.15373141231727758</v>
      </c>
      <c r="G15" s="304">
        <f t="shared" si="1"/>
        <v>0.22597591459515437</v>
      </c>
      <c r="H15" s="304">
        <f t="shared" si="1"/>
        <v>0.35367591606483889</v>
      </c>
      <c r="I15" s="304"/>
      <c r="J15" s="304">
        <f t="shared" si="2"/>
        <v>2.0519224959151412</v>
      </c>
      <c r="K15" s="304">
        <f t="shared" si="2"/>
        <v>2.971553641219447</v>
      </c>
      <c r="L15" s="304">
        <f t="shared" si="2"/>
        <v>5.0447855533290857</v>
      </c>
      <c r="M15" s="304"/>
      <c r="N15" s="304">
        <f t="shared" si="3"/>
        <v>7.5240065519946464</v>
      </c>
      <c r="O15" s="304">
        <f t="shared" si="3"/>
        <v>9.134211148481274</v>
      </c>
      <c r="P15" s="304">
        <f t="shared" si="3"/>
        <v>11.577846670289951</v>
      </c>
      <c r="Q15" s="306"/>
      <c r="R15" s="304">
        <f t="shared" ref="R15:T15" si="40">SUM(R27,R39,R57,R69,R81,R99)</f>
        <v>2.5387345932760752</v>
      </c>
      <c r="S15" s="304">
        <f t="shared" si="40"/>
        <v>2.9910022795646398</v>
      </c>
      <c r="T15" s="304">
        <f t="shared" si="40"/>
        <v>3.7785117259452301</v>
      </c>
      <c r="U15" s="306"/>
      <c r="V15" s="304">
        <f t="shared" ref="V15:X15" si="41">SUM(V27,V39,V57,V69,V81,V99)</f>
        <v>2.1774336692222738</v>
      </c>
      <c r="W15" s="304">
        <f t="shared" si="41"/>
        <v>2.5239617120274862</v>
      </c>
      <c r="X15" s="304">
        <f t="shared" si="41"/>
        <v>2.9420991563741117</v>
      </c>
      <c r="Y15" s="306"/>
      <c r="Z15" s="304">
        <f t="shared" ref="Z15:AB15" si="42">SUM(Z27,Z39,Z57,Z69,Z81,Z99)</f>
        <v>15.329255718074368</v>
      </c>
      <c r="AA15" s="304">
        <f t="shared" si="42"/>
        <v>16.021118497736239</v>
      </c>
      <c r="AB15" s="304">
        <f t="shared" si="42"/>
        <v>17.537199164272415</v>
      </c>
      <c r="AC15" s="306"/>
      <c r="AD15" s="304">
        <f t="shared" ref="AD15:AF15" si="43">SUM(AD27,AD39,AD57,AD69,AD81,AD99)</f>
        <v>13.716732787712397</v>
      </c>
      <c r="AE15" s="304">
        <f t="shared" si="43"/>
        <v>12.608054987632462</v>
      </c>
      <c r="AF15" s="304">
        <f t="shared" si="43"/>
        <v>9.9534112232435987</v>
      </c>
      <c r="AG15" s="306"/>
      <c r="AH15" s="304">
        <f t="shared" ref="AH15:AJ15" si="44">SUM(AH27,AH39,AH57,AH69,AH81,AH99)</f>
        <v>9.4303156134224277</v>
      </c>
      <c r="AI15" s="304">
        <f t="shared" si="44"/>
        <v>8.0284726698791875</v>
      </c>
      <c r="AJ15" s="304">
        <f t="shared" si="44"/>
        <v>3.5919582762112787</v>
      </c>
      <c r="AK15" s="306"/>
      <c r="AL15" s="304">
        <f t="shared" ref="AL15:AN15" si="45">SUM(AL27,AL39,AL57,AL69,AL81,AL99)</f>
        <v>2.6222471094082245</v>
      </c>
      <c r="AM15" s="304">
        <f t="shared" si="45"/>
        <v>1.8578920176565066</v>
      </c>
      <c r="AN15" s="304">
        <f t="shared" si="45"/>
        <v>1.4760901244217985</v>
      </c>
    </row>
    <row r="16" spans="1:40" x14ac:dyDescent="0.2">
      <c r="A16" s="13" t="str">
        <f>name!E11</f>
        <v>Process, plant and machine operatives</v>
      </c>
      <c r="B16" s="304">
        <f t="shared" si="0"/>
        <v>32.665551248172036</v>
      </c>
      <c r="C16" s="304">
        <f t="shared" si="0"/>
        <v>37.165558835653613</v>
      </c>
      <c r="D16" s="304">
        <f t="shared" si="0"/>
        <v>37.760051831631849</v>
      </c>
      <c r="E16" s="304"/>
      <c r="F16" s="304">
        <f t="shared" si="1"/>
        <v>8.3093893864606763E-2</v>
      </c>
      <c r="G16" s="304">
        <f t="shared" si="1"/>
        <v>0.15381686462223995</v>
      </c>
      <c r="H16" s="304">
        <f t="shared" si="1"/>
        <v>0.2896620572240225</v>
      </c>
      <c r="I16" s="304"/>
      <c r="J16" s="304">
        <f t="shared" si="2"/>
        <v>0.59789717554961497</v>
      </c>
      <c r="K16" s="304">
        <f t="shared" si="2"/>
        <v>1.0180517738778099</v>
      </c>
      <c r="L16" s="304">
        <f t="shared" si="2"/>
        <v>1.7433803768523426</v>
      </c>
      <c r="M16" s="304"/>
      <c r="N16" s="304">
        <f t="shared" si="3"/>
        <v>1.4853878828996334</v>
      </c>
      <c r="O16" s="304">
        <f t="shared" si="3"/>
        <v>2.1795072699870128</v>
      </c>
      <c r="P16" s="304">
        <f t="shared" si="3"/>
        <v>3.2042786633589397</v>
      </c>
      <c r="Q16" s="306"/>
      <c r="R16" s="304">
        <f t="shared" ref="R16:T16" si="46">SUM(R28,R40,R58,R70,R82,R100)</f>
        <v>0.66642521787275788</v>
      </c>
      <c r="S16" s="304">
        <f t="shared" si="46"/>
        <v>0.98913132630881306</v>
      </c>
      <c r="T16" s="304">
        <f t="shared" si="46"/>
        <v>1.4308873183920643</v>
      </c>
      <c r="U16" s="306"/>
      <c r="V16" s="304">
        <f t="shared" ref="V16:X16" si="47">SUM(V28,V40,V58,V70,V82,V100)</f>
        <v>1.157858321946706</v>
      </c>
      <c r="W16" s="304">
        <f t="shared" si="47"/>
        <v>1.6899160175639079</v>
      </c>
      <c r="X16" s="304">
        <f t="shared" si="47"/>
        <v>2.1961922610342075</v>
      </c>
      <c r="Y16" s="306"/>
      <c r="Z16" s="304">
        <f t="shared" ref="Z16:AB16" si="48">SUM(Z28,Z40,Z58,Z70,Z82,Z100)</f>
        <v>7.8546280698120166</v>
      </c>
      <c r="AA16" s="304">
        <f t="shared" si="48"/>
        <v>10.041998429428775</v>
      </c>
      <c r="AB16" s="304">
        <f t="shared" si="48"/>
        <v>11.8955562180819</v>
      </c>
      <c r="AC16" s="306"/>
      <c r="AD16" s="304">
        <f t="shared" ref="AD16:AF16" si="49">SUM(AD28,AD40,AD58,AD70,AD82,AD100)</f>
        <v>9.7648266413545279</v>
      </c>
      <c r="AE16" s="304">
        <f t="shared" si="49"/>
        <v>10.866481549449754</v>
      </c>
      <c r="AF16" s="304">
        <f t="shared" si="49"/>
        <v>10.373697162290442</v>
      </c>
      <c r="AG16" s="306"/>
      <c r="AH16" s="304">
        <f t="shared" ref="AH16:AJ16" si="50">SUM(AH28,AH40,AH58,AH70,AH82,AH100)</f>
        <v>7.7982638050009765</v>
      </c>
      <c r="AI16" s="304">
        <f t="shared" si="50"/>
        <v>7.9568776892484667</v>
      </c>
      <c r="AJ16" s="304">
        <f t="shared" si="50"/>
        <v>5.2760371017178489</v>
      </c>
      <c r="AK16" s="306"/>
      <c r="AL16" s="304">
        <f t="shared" ref="AL16:AN16" si="51">SUM(AL28,AL40,AL58,AL70,AL82,AL100)</f>
        <v>3.2571702398711961</v>
      </c>
      <c r="AM16" s="304">
        <f t="shared" si="51"/>
        <v>2.2697779151668325</v>
      </c>
      <c r="AN16" s="304">
        <f t="shared" si="51"/>
        <v>1.3503606726800861</v>
      </c>
    </row>
    <row r="17" spans="1:40" x14ac:dyDescent="0.2">
      <c r="A17" s="13" t="str">
        <f>name!E12</f>
        <v>Elementary occupations</v>
      </c>
      <c r="B17" s="304">
        <f t="shared" si="0"/>
        <v>65.955428336629268</v>
      </c>
      <c r="C17" s="304">
        <f t="shared" si="0"/>
        <v>68.021994844735815</v>
      </c>
      <c r="D17" s="304">
        <f t="shared" si="0"/>
        <v>66.418555310330675</v>
      </c>
      <c r="E17" s="304"/>
      <c r="F17" s="304">
        <f t="shared" si="1"/>
        <v>4.6490042365157379E-2</v>
      </c>
      <c r="G17" s="304">
        <f t="shared" si="1"/>
        <v>7.7480599833052791E-2</v>
      </c>
      <c r="H17" s="304">
        <f t="shared" si="1"/>
        <v>0.10926576835982597</v>
      </c>
      <c r="I17" s="304"/>
      <c r="J17" s="304">
        <f t="shared" si="2"/>
        <v>1.5186033498327913</v>
      </c>
      <c r="K17" s="304">
        <f t="shared" si="2"/>
        <v>2.5032859044029627</v>
      </c>
      <c r="L17" s="304">
        <f t="shared" si="2"/>
        <v>4.4500760541579378</v>
      </c>
      <c r="M17" s="304"/>
      <c r="N17" s="304">
        <f t="shared" si="3"/>
        <v>4.7563049006523652</v>
      </c>
      <c r="O17" s="304">
        <f t="shared" si="3"/>
        <v>6.1835911180888523</v>
      </c>
      <c r="P17" s="304">
        <f t="shared" si="3"/>
        <v>7.9808974906168419</v>
      </c>
      <c r="Q17" s="306"/>
      <c r="R17" s="304">
        <f t="shared" ref="R17:T17" si="52">SUM(R29,R41,R59,R71,R83,R101)</f>
        <v>2.4004151838315955</v>
      </c>
      <c r="S17" s="304">
        <f t="shared" si="52"/>
        <v>3.0924484268374504</v>
      </c>
      <c r="T17" s="304">
        <f t="shared" si="52"/>
        <v>4.0423024032287627</v>
      </c>
      <c r="U17" s="306"/>
      <c r="V17" s="304">
        <f t="shared" ref="V17:X17" si="53">SUM(V29,V41,V59,V71,V83,V101)</f>
        <v>2.1666337220890961</v>
      </c>
      <c r="W17" s="304">
        <f t="shared" si="53"/>
        <v>2.6606324692079153</v>
      </c>
      <c r="X17" s="304">
        <f t="shared" si="53"/>
        <v>3.4247762967698985</v>
      </c>
      <c r="Y17" s="306"/>
      <c r="Z17" s="304">
        <f t="shared" ref="Z17:AB17" si="54">SUM(Z29,Z41,Z59,Z71,Z83,Z101)</f>
        <v>12.489658945754513</v>
      </c>
      <c r="AA17" s="304">
        <f t="shared" si="54"/>
        <v>12.999542730480044</v>
      </c>
      <c r="AB17" s="304">
        <f t="shared" si="54"/>
        <v>13.181342218250418</v>
      </c>
      <c r="AC17" s="306"/>
      <c r="AD17" s="304">
        <f t="shared" ref="AD17:AF17" si="55">SUM(AD29,AD41,AD59,AD71,AD83,AD101)</f>
        <v>18.89077606307259</v>
      </c>
      <c r="AE17" s="304">
        <f t="shared" si="55"/>
        <v>18.669663341498644</v>
      </c>
      <c r="AF17" s="304">
        <f t="shared" si="55"/>
        <v>15.772133525349677</v>
      </c>
      <c r="AG17" s="306"/>
      <c r="AH17" s="304">
        <f t="shared" ref="AH17:AJ17" si="56">SUM(AH29,AH41,AH59,AH71,AH83,AH101)</f>
        <v>18.327859438428771</v>
      </c>
      <c r="AI17" s="304">
        <f t="shared" si="56"/>
        <v>18.148479628563198</v>
      </c>
      <c r="AJ17" s="304">
        <f t="shared" si="56"/>
        <v>14.025361686814557</v>
      </c>
      <c r="AK17" s="306"/>
      <c r="AL17" s="304">
        <f t="shared" ref="AL17:AN17" si="57">SUM(AL29,AL41,AL59,AL71,AL83,AL101)</f>
        <v>5.35868669060239</v>
      </c>
      <c r="AM17" s="304">
        <f t="shared" si="57"/>
        <v>3.686870625823703</v>
      </c>
      <c r="AN17" s="304">
        <f t="shared" si="57"/>
        <v>3.432399866782752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16.866000000000021</v>
      </c>
      <c r="C20" s="305">
        <f>SUM(C21:C29)</f>
        <v>17.393000000000008</v>
      </c>
      <c r="D20" s="305">
        <f>SUM(D21:D29)</f>
        <v>18.197999999999993</v>
      </c>
      <c r="E20" s="304"/>
      <c r="F20" s="305">
        <f>SUM(F21:F29)</f>
        <v>0.18941999742005114</v>
      </c>
      <c r="G20" s="305">
        <f>SUM(G21:G29)</f>
        <v>0.25832163251664131</v>
      </c>
      <c r="H20" s="305">
        <f>SUM(H21:H29)</f>
        <v>0.39530504068474454</v>
      </c>
      <c r="I20" s="304"/>
      <c r="J20" s="305">
        <f>SUM(J21:J29)</f>
        <v>0.9952069218038978</v>
      </c>
      <c r="K20" s="305">
        <f>SUM(K21:K29)</f>
        <v>1.3116207329382341</v>
      </c>
      <c r="L20" s="305">
        <f>SUM(L21:L29)</f>
        <v>1.9332032785782516</v>
      </c>
      <c r="M20" s="304"/>
      <c r="N20" s="305">
        <f>SUM(N21:N29)</f>
        <v>2.5464647903533808</v>
      </c>
      <c r="O20" s="305">
        <f>SUM(O21:O29)</f>
        <v>2.884350463801908</v>
      </c>
      <c r="P20" s="305">
        <f>SUM(P21:P29)</f>
        <v>3.3711499234225584</v>
      </c>
      <c r="Q20" s="306"/>
      <c r="R20" s="305">
        <f>SUM(R21:R29)</f>
        <v>0.63186798284608026</v>
      </c>
      <c r="S20" s="305">
        <f>SUM(S21:S29)</f>
        <v>0.72928172758918275</v>
      </c>
      <c r="T20" s="305">
        <f>SUM(T21:T29)</f>
        <v>0.8777421839654761</v>
      </c>
      <c r="U20" s="306"/>
      <c r="V20" s="305">
        <f>SUM(V21:V29)</f>
        <v>1.4521420838030028</v>
      </c>
      <c r="W20" s="305">
        <f>SUM(W21:W29)</f>
        <v>1.6547541560324739</v>
      </c>
      <c r="X20" s="305">
        <f>SUM(X21:X29)</f>
        <v>1.9642567045224233</v>
      </c>
      <c r="Y20" s="306"/>
      <c r="Z20" s="305">
        <f>SUM(Z21:Z29)</f>
        <v>3.4947584863386041</v>
      </c>
      <c r="AA20" s="305">
        <f>SUM(AA21:AA29)</f>
        <v>3.6360649700025061</v>
      </c>
      <c r="AB20" s="305">
        <f>SUM(AB21:AB29)</f>
        <v>3.8439188673937981</v>
      </c>
      <c r="AC20" s="306"/>
      <c r="AD20" s="305">
        <f>SUM(AD21:AD29)</f>
        <v>3.4598983785568849</v>
      </c>
      <c r="AE20" s="305">
        <f>SUM(AE21:AE29)</f>
        <v>3.2348168986047412</v>
      </c>
      <c r="AF20" s="305">
        <f>SUM(AF21:AF29)</f>
        <v>2.8145292476272337</v>
      </c>
      <c r="AG20" s="306"/>
      <c r="AH20" s="305">
        <f>SUM(AH21:AH29)</f>
        <v>2.476439831957614</v>
      </c>
      <c r="AI20" s="305">
        <f>SUM(AI21:AI29)</f>
        <v>2.2475928898976125</v>
      </c>
      <c r="AJ20" s="305">
        <f>SUM(AJ21:AJ29)</f>
        <v>1.9953993482436168</v>
      </c>
      <c r="AK20" s="306"/>
      <c r="AL20" s="305">
        <f>SUM(AL21:AL29)</f>
        <v>1.6198015269205062</v>
      </c>
      <c r="AM20" s="305">
        <f>SUM(AM21:AM29)</f>
        <v>1.4361965286167098</v>
      </c>
      <c r="AN20" s="305">
        <f>SUM(AN21:AN29)</f>
        <v>1.0024954055618926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1.4594412670485946</v>
      </c>
      <c r="C21" s="304">
        <f t="shared" ref="C21:D21" si="59">SUM(G21,K21,O21,S21,W21,AA21,AE21,AI21,AM21)</f>
        <v>1.592440504202068</v>
      </c>
      <c r="D21" s="304">
        <f t="shared" si="59"/>
        <v>1.7644987336077649</v>
      </c>
      <c r="E21" s="304"/>
      <c r="F21" s="304">
        <v>5.6307389349333645E-2</v>
      </c>
      <c r="G21" s="304">
        <v>8.0624737042491776E-2</v>
      </c>
      <c r="H21" s="304">
        <v>0.11756927820787405</v>
      </c>
      <c r="I21" s="304"/>
      <c r="J21" s="304">
        <v>0.23517220885019582</v>
      </c>
      <c r="K21" s="304">
        <v>0.30370388254283676</v>
      </c>
      <c r="L21" s="304">
        <v>0.41942573504265102</v>
      </c>
      <c r="M21" s="304"/>
      <c r="N21" s="304">
        <v>0.30525341263213812</v>
      </c>
      <c r="O21" s="304">
        <v>0.32801477911311727</v>
      </c>
      <c r="P21" s="304">
        <v>0.36437481559950097</v>
      </c>
      <c r="Q21" s="306"/>
      <c r="R21" s="304">
        <v>6.1554106791396689E-2</v>
      </c>
      <c r="S21" s="304">
        <v>7.2217220859094641E-2</v>
      </c>
      <c r="T21" s="304">
        <v>7.7418193598576004E-2</v>
      </c>
      <c r="U21" s="306"/>
      <c r="V21" s="304">
        <v>8.1982125755419785E-2</v>
      </c>
      <c r="W21" s="304">
        <v>7.4412014761792183E-2</v>
      </c>
      <c r="X21" s="304">
        <v>7.0067527268351026E-2</v>
      </c>
      <c r="Y21" s="306"/>
      <c r="Z21" s="304">
        <v>0.23878775415211775</v>
      </c>
      <c r="AA21" s="304">
        <v>0.2838945642160135</v>
      </c>
      <c r="AB21" s="304">
        <v>0.34656508238692862</v>
      </c>
      <c r="AC21" s="306"/>
      <c r="AD21" s="304">
        <v>0.21393116583479213</v>
      </c>
      <c r="AE21" s="304">
        <v>0.2010312516489009</v>
      </c>
      <c r="AF21" s="304">
        <v>0.14186513878676024</v>
      </c>
      <c r="AG21" s="306"/>
      <c r="AH21" s="304">
        <v>0.15211619034987919</v>
      </c>
      <c r="AI21" s="304">
        <v>0.13962208049307687</v>
      </c>
      <c r="AJ21" s="304">
        <v>0.11429686711996284</v>
      </c>
      <c r="AK21" s="306"/>
      <c r="AL21" s="304">
        <v>0.11433691333332155</v>
      </c>
      <c r="AM21" s="304">
        <v>0.10891997352474421</v>
      </c>
      <c r="AN21" s="304">
        <v>0.11291609559715989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1.8765080633556297</v>
      </c>
      <c r="C22" s="304">
        <f t="shared" ref="C22:C29" si="61">SUM(G22,K22,O22,S22,W22,AA22,AE22,AI22,AM22)</f>
        <v>2.0274798606725279</v>
      </c>
      <c r="D22" s="304">
        <f t="shared" ref="D22:D29" si="62">SUM(H22,L22,P22,T22,X22,AB22,AF22,AJ22,AN22)</f>
        <v>2.267885689752601</v>
      </c>
      <c r="E22" s="304"/>
      <c r="F22" s="304">
        <v>7.2908709893808099E-2</v>
      </c>
      <c r="G22" s="304">
        <v>9.9821610035366423E-2</v>
      </c>
      <c r="H22" s="304">
        <v>0.1553152560607973</v>
      </c>
      <c r="I22" s="304"/>
      <c r="J22" s="304">
        <v>0.32130052325277308</v>
      </c>
      <c r="K22" s="304">
        <v>0.42420388727702807</v>
      </c>
      <c r="L22" s="304">
        <v>0.61614385516353343</v>
      </c>
      <c r="M22" s="304"/>
      <c r="N22" s="304">
        <v>0.56957653532310926</v>
      </c>
      <c r="O22" s="304">
        <v>0.59425563081073074</v>
      </c>
      <c r="P22" s="304">
        <v>0.59122256827684883</v>
      </c>
      <c r="Q22" s="306"/>
      <c r="R22" s="304">
        <v>7.2821257040219453E-2</v>
      </c>
      <c r="S22" s="304">
        <v>7.9286351974533487E-2</v>
      </c>
      <c r="T22" s="304">
        <v>8.131336424158371E-2</v>
      </c>
      <c r="U22" s="306"/>
      <c r="V22" s="304">
        <v>0.23708881188247358</v>
      </c>
      <c r="W22" s="304">
        <v>0.25501498389882082</v>
      </c>
      <c r="X22" s="304">
        <v>0.27934885854316471</v>
      </c>
      <c r="Y22" s="306"/>
      <c r="Z22" s="304">
        <v>0.19040667189097188</v>
      </c>
      <c r="AA22" s="304">
        <v>0.16682637573046888</v>
      </c>
      <c r="AB22" s="304">
        <v>0.13048658820645914</v>
      </c>
      <c r="AC22" s="306"/>
      <c r="AD22" s="304">
        <v>0.18186262316727592</v>
      </c>
      <c r="AE22" s="304">
        <v>0.16883922986147715</v>
      </c>
      <c r="AF22" s="304">
        <v>0.16149233413334971</v>
      </c>
      <c r="AG22" s="306"/>
      <c r="AH22" s="304">
        <v>0.15211349981663319</v>
      </c>
      <c r="AI22" s="304">
        <v>0.1595184877078297</v>
      </c>
      <c r="AJ22" s="304">
        <v>0.16418800079686513</v>
      </c>
      <c r="AK22" s="306"/>
      <c r="AL22" s="304">
        <v>7.8429431088365337E-2</v>
      </c>
      <c r="AM22" s="304">
        <v>7.9713303376272485E-2</v>
      </c>
      <c r="AN22" s="304">
        <v>8.837486432999915E-2</v>
      </c>
    </row>
    <row r="23" spans="1:40" x14ac:dyDescent="0.2">
      <c r="A23" s="13" t="str">
        <f t="shared" si="58"/>
        <v>Associate professional occupations</v>
      </c>
      <c r="B23" s="304">
        <f t="shared" si="60"/>
        <v>1.4460260201163433</v>
      </c>
      <c r="C23" s="304">
        <f t="shared" si="61"/>
        <v>1.3410039216758995</v>
      </c>
      <c r="D23" s="304">
        <f t="shared" si="62"/>
        <v>1.4253729222485407</v>
      </c>
      <c r="E23" s="304"/>
      <c r="F23" s="304">
        <v>2.7787540713095655E-2</v>
      </c>
      <c r="G23" s="304">
        <v>3.2786197406547486E-2</v>
      </c>
      <c r="H23" s="304">
        <v>4.9392771552931279E-2</v>
      </c>
      <c r="I23" s="304"/>
      <c r="J23" s="304">
        <v>0.13105656031206595</v>
      </c>
      <c r="K23" s="304">
        <v>0.14873900040599725</v>
      </c>
      <c r="L23" s="304">
        <v>0.20164374450798095</v>
      </c>
      <c r="M23" s="304"/>
      <c r="N23" s="304">
        <v>0.35235025007733739</v>
      </c>
      <c r="O23" s="304">
        <v>0.33995147346903398</v>
      </c>
      <c r="P23" s="304">
        <v>0.35678497944730975</v>
      </c>
      <c r="Q23" s="306"/>
      <c r="R23" s="304">
        <v>5.2006237295463602E-2</v>
      </c>
      <c r="S23" s="304">
        <v>5.1444530389778843E-2</v>
      </c>
      <c r="T23" s="304">
        <v>6.0360962449457045E-2</v>
      </c>
      <c r="U23" s="306"/>
      <c r="V23" s="304">
        <v>0.21350656612390476</v>
      </c>
      <c r="W23" s="304">
        <v>0.22130166055602835</v>
      </c>
      <c r="X23" s="304">
        <v>0.25715134600222245</v>
      </c>
      <c r="Y23" s="306"/>
      <c r="Z23" s="304">
        <v>0.30253546120170405</v>
      </c>
      <c r="AA23" s="304">
        <v>0.23944720448860918</v>
      </c>
      <c r="AB23" s="304">
        <v>0.19907624440414912</v>
      </c>
      <c r="AC23" s="306"/>
      <c r="AD23" s="304">
        <v>0.14414362270005762</v>
      </c>
      <c r="AE23" s="304">
        <v>9.6046449234669165E-2</v>
      </c>
      <c r="AF23" s="304">
        <v>6.7973555699179206E-2</v>
      </c>
      <c r="AG23" s="306"/>
      <c r="AH23" s="304">
        <v>0.17160795228757103</v>
      </c>
      <c r="AI23" s="304">
        <v>0.15870544283750657</v>
      </c>
      <c r="AJ23" s="304">
        <v>0.17049116924447311</v>
      </c>
      <c r="AK23" s="306"/>
      <c r="AL23" s="304">
        <v>5.1031829405143059E-2</v>
      </c>
      <c r="AM23" s="304">
        <v>5.2581962887728789E-2</v>
      </c>
      <c r="AN23" s="304">
        <v>6.2498148940838064E-2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1.3427142777126999</v>
      </c>
      <c r="C24" s="304">
        <f t="shared" si="61"/>
        <v>1.2453450498718239</v>
      </c>
      <c r="D24" s="304">
        <f t="shared" si="62"/>
        <v>1.1350369247358072</v>
      </c>
      <c r="E24" s="304"/>
      <c r="F24" s="304">
        <v>4.3074911103117199E-3</v>
      </c>
      <c r="G24" s="304">
        <v>4.8821942095017817E-3</v>
      </c>
      <c r="H24" s="304">
        <v>1.0620236467670095E-2</v>
      </c>
      <c r="I24" s="304"/>
      <c r="J24" s="304">
        <v>8.1296902085471412E-2</v>
      </c>
      <c r="K24" s="304">
        <v>9.9271888843982942E-2</v>
      </c>
      <c r="L24" s="304">
        <v>0.15729091954856347</v>
      </c>
      <c r="M24" s="304"/>
      <c r="N24" s="304">
        <v>0.25890055330482342</v>
      </c>
      <c r="O24" s="304">
        <v>0.27140922463185574</v>
      </c>
      <c r="P24" s="304">
        <v>0.29603021436922466</v>
      </c>
      <c r="Q24" s="306"/>
      <c r="R24" s="304">
        <v>3.8459715196687637E-2</v>
      </c>
      <c r="S24" s="304">
        <v>3.7081157340838916E-2</v>
      </c>
      <c r="T24" s="304">
        <v>3.0533698130660519E-2</v>
      </c>
      <c r="U24" s="306"/>
      <c r="V24" s="304">
        <v>0.11798697020576472</v>
      </c>
      <c r="W24" s="304">
        <v>0.11842846622415479</v>
      </c>
      <c r="X24" s="304">
        <v>0.11510828020920034</v>
      </c>
      <c r="Y24" s="306"/>
      <c r="Z24" s="304">
        <v>0.28515161490956292</v>
      </c>
      <c r="AA24" s="304">
        <v>0.24525326274975237</v>
      </c>
      <c r="AB24" s="304">
        <v>0.20860514042624329</v>
      </c>
      <c r="AC24" s="306"/>
      <c r="AD24" s="304">
        <v>0.27933822645467116</v>
      </c>
      <c r="AE24" s="304">
        <v>0.2182429136184271</v>
      </c>
      <c r="AF24" s="304">
        <v>0.13532674678473589</v>
      </c>
      <c r="AG24" s="306"/>
      <c r="AH24" s="304">
        <v>0.18950486530321253</v>
      </c>
      <c r="AI24" s="304">
        <v>0.16492395576755703</v>
      </c>
      <c r="AJ24" s="304">
        <v>0.12943119472410111</v>
      </c>
      <c r="AK24" s="306"/>
      <c r="AL24" s="304">
        <v>8.7767939142194329E-2</v>
      </c>
      <c r="AM24" s="304">
        <v>8.5851986485753429E-2</v>
      </c>
      <c r="AN24" s="304">
        <v>5.2090494075407751E-2</v>
      </c>
    </row>
    <row r="25" spans="1:40" x14ac:dyDescent="0.2">
      <c r="A25" s="13" t="str">
        <f t="shared" si="58"/>
        <v>Skilled trades occupations</v>
      </c>
      <c r="B25" s="304">
        <f t="shared" si="60"/>
        <v>4.4943570281655232</v>
      </c>
      <c r="C25" s="304">
        <f t="shared" si="61"/>
        <v>4.4034052490787854</v>
      </c>
      <c r="D25" s="304">
        <f t="shared" si="62"/>
        <v>4.4188492256362153</v>
      </c>
      <c r="E25" s="304"/>
      <c r="F25" s="304">
        <v>1.8617894111661693E-2</v>
      </c>
      <c r="G25" s="304">
        <v>2.6268449643978103E-2</v>
      </c>
      <c r="H25" s="304">
        <v>4.4763076558665467E-2</v>
      </c>
      <c r="I25" s="304"/>
      <c r="J25" s="304">
        <v>8.5917932274074793E-2</v>
      </c>
      <c r="K25" s="304">
        <v>0.12483058155962075</v>
      </c>
      <c r="L25" s="304">
        <v>0.22329018814914661</v>
      </c>
      <c r="M25" s="304"/>
      <c r="N25" s="304">
        <v>0.54525412060265288</v>
      </c>
      <c r="O25" s="304">
        <v>0.6684945711455601</v>
      </c>
      <c r="P25" s="304">
        <v>0.93690302808460268</v>
      </c>
      <c r="Q25" s="306"/>
      <c r="R25" s="304">
        <v>0.19328996443907626</v>
      </c>
      <c r="S25" s="304">
        <v>0.23320484396861799</v>
      </c>
      <c r="T25" s="304">
        <v>0.31407835372593107</v>
      </c>
      <c r="U25" s="306"/>
      <c r="V25" s="304">
        <v>0.45416921736179311</v>
      </c>
      <c r="W25" s="304">
        <v>0.54214539836715314</v>
      </c>
      <c r="X25" s="304">
        <v>0.72122840532013666</v>
      </c>
      <c r="Y25" s="306"/>
      <c r="Z25" s="304">
        <v>0.8849744648239517</v>
      </c>
      <c r="AA25" s="304">
        <v>0.81303090306591874</v>
      </c>
      <c r="AB25" s="304">
        <v>0.74104090132927591</v>
      </c>
      <c r="AC25" s="306"/>
      <c r="AD25" s="304">
        <v>0.95244963233424884</v>
      </c>
      <c r="AE25" s="304">
        <v>0.85734349412548205</v>
      </c>
      <c r="AF25" s="304">
        <v>0.7873489377860341</v>
      </c>
      <c r="AG25" s="306"/>
      <c r="AH25" s="304">
        <v>0.74655590977547603</v>
      </c>
      <c r="AI25" s="304">
        <v>0.67599812880713617</v>
      </c>
      <c r="AJ25" s="304">
        <v>0.53072954185913834</v>
      </c>
      <c r="AK25" s="306"/>
      <c r="AL25" s="304">
        <v>0.61312789244258781</v>
      </c>
      <c r="AM25" s="304">
        <v>0.46208887839531826</v>
      </c>
      <c r="AN25" s="304">
        <v>0.11946679282328476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0.71805649843516561</v>
      </c>
      <c r="C26" s="304">
        <f t="shared" si="61"/>
        <v>0.75653625145857195</v>
      </c>
      <c r="D26" s="304">
        <f t="shared" si="62"/>
        <v>0.7420096936518592</v>
      </c>
      <c r="E26" s="304"/>
      <c r="F26" s="304">
        <v>2.9827150937604199E-3</v>
      </c>
      <c r="G26" s="304">
        <v>4.9386034471651762E-3</v>
      </c>
      <c r="H26" s="304">
        <v>4.3248628227500205E-3</v>
      </c>
      <c r="I26" s="304"/>
      <c r="J26" s="304">
        <v>2.3248129254493394E-2</v>
      </c>
      <c r="K26" s="304">
        <v>2.8979363150520621E-2</v>
      </c>
      <c r="L26" s="304">
        <v>3.9049620642511523E-2</v>
      </c>
      <c r="M26" s="304"/>
      <c r="N26" s="304">
        <v>0.12680383854522967</v>
      </c>
      <c r="O26" s="304">
        <v>0.14518117182310789</v>
      </c>
      <c r="P26" s="304">
        <v>0.14944076127857037</v>
      </c>
      <c r="Q26" s="306"/>
      <c r="R26" s="304">
        <v>3.0859287833945929E-2</v>
      </c>
      <c r="S26" s="304">
        <v>3.968327123422051E-2</v>
      </c>
      <c r="T26" s="304">
        <v>5.0134350588414665E-2</v>
      </c>
      <c r="U26" s="306"/>
      <c r="V26" s="304">
        <v>0.12568924543700677</v>
      </c>
      <c r="W26" s="304">
        <v>0.15807729982673835</v>
      </c>
      <c r="X26" s="304">
        <v>0.17047174947281479</v>
      </c>
      <c r="Y26" s="306"/>
      <c r="Z26" s="304">
        <v>0.1378519433486336</v>
      </c>
      <c r="AA26" s="304">
        <v>0.13635565781598191</v>
      </c>
      <c r="AB26" s="304">
        <v>0.12060645859741227</v>
      </c>
      <c r="AC26" s="306"/>
      <c r="AD26" s="304">
        <v>0.13434429163930967</v>
      </c>
      <c r="AE26" s="304">
        <v>0.1070758094025968</v>
      </c>
      <c r="AF26" s="304">
        <v>6.1732792334409405E-2</v>
      </c>
      <c r="AG26" s="306"/>
      <c r="AH26" s="304">
        <v>9.2111792940979514E-2</v>
      </c>
      <c r="AI26" s="304">
        <v>8.9824629935292263E-2</v>
      </c>
      <c r="AJ26" s="304">
        <v>9.325549781499097E-2</v>
      </c>
      <c r="AK26" s="306"/>
      <c r="AL26" s="304">
        <v>4.4165254341806633E-2</v>
      </c>
      <c r="AM26" s="304">
        <v>4.6420444822948506E-2</v>
      </c>
      <c r="AN26" s="304">
        <v>5.2993600099985091E-2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0.94087423867211728</v>
      </c>
      <c r="C27" s="304">
        <f t="shared" si="61"/>
        <v>1.0144867708430021</v>
      </c>
      <c r="D27" s="304">
        <f t="shared" si="62"/>
        <v>1.1152593233743535</v>
      </c>
      <c r="E27" s="304"/>
      <c r="F27" s="304">
        <v>6.2520107099214555E-3</v>
      </c>
      <c r="G27" s="304">
        <v>8.5434305069133232E-3</v>
      </c>
      <c r="H27" s="304">
        <v>1.2447182283655168E-2</v>
      </c>
      <c r="I27" s="304"/>
      <c r="J27" s="304">
        <v>3.6012030598514683E-2</v>
      </c>
      <c r="K27" s="304">
        <v>5.1691024546854168E-2</v>
      </c>
      <c r="L27" s="304">
        <v>7.553509719557143E-2</v>
      </c>
      <c r="M27" s="304"/>
      <c r="N27" s="304">
        <v>0.11914979597006503</v>
      </c>
      <c r="O27" s="304">
        <v>0.14330669441110369</v>
      </c>
      <c r="P27" s="304">
        <v>0.17435605917121644</v>
      </c>
      <c r="Q27" s="306"/>
      <c r="R27" s="304">
        <v>7.827778511877069E-2</v>
      </c>
      <c r="S27" s="304">
        <v>8.6689606622553247E-2</v>
      </c>
      <c r="T27" s="304">
        <v>0.10736003787835396</v>
      </c>
      <c r="U27" s="306"/>
      <c r="V27" s="304">
        <v>4.4006663294680622E-2</v>
      </c>
      <c r="W27" s="304">
        <v>4.8841179881738556E-2</v>
      </c>
      <c r="X27" s="304">
        <v>5.5135140731313856E-2</v>
      </c>
      <c r="Y27" s="306"/>
      <c r="Z27" s="304">
        <v>0.24256841985176478</v>
      </c>
      <c r="AA27" s="304">
        <v>0.27958477015996153</v>
      </c>
      <c r="AB27" s="304">
        <v>0.31734830277033554</v>
      </c>
      <c r="AC27" s="306"/>
      <c r="AD27" s="304">
        <v>0.16597673287376538</v>
      </c>
      <c r="AE27" s="304">
        <v>0.16480397001786953</v>
      </c>
      <c r="AF27" s="304">
        <v>0.15332359441105056</v>
      </c>
      <c r="AG27" s="306"/>
      <c r="AH27" s="304">
        <v>0.1979643930869612</v>
      </c>
      <c r="AI27" s="304">
        <v>0.19111774622618644</v>
      </c>
      <c r="AJ27" s="304">
        <v>0.18483981220998963</v>
      </c>
      <c r="AK27" s="306"/>
      <c r="AL27" s="304">
        <v>5.0666407167673462E-2</v>
      </c>
      <c r="AM27" s="304">
        <v>3.9908348469821747E-2</v>
      </c>
      <c r="AN27" s="304">
        <v>3.4914096722866904E-2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2.1149447396619334</v>
      </c>
      <c r="C28" s="304">
        <f t="shared" si="61"/>
        <v>2.3887308034638322</v>
      </c>
      <c r="D28" s="304">
        <f t="shared" si="62"/>
        <v>2.6380357959021312</v>
      </c>
      <c r="E28" s="304"/>
      <c r="F28" s="304">
        <v>2.0475809018360435E-4</v>
      </c>
      <c r="G28" s="304">
        <v>3.8487796729957697E-4</v>
      </c>
      <c r="H28" s="304">
        <v>7.655819946046109E-4</v>
      </c>
      <c r="I28" s="304"/>
      <c r="J28" s="304">
        <v>2.787564445326261E-2</v>
      </c>
      <c r="K28" s="304">
        <v>4.5111960599422261E-2</v>
      </c>
      <c r="L28" s="304">
        <v>7.0832905654488465E-2</v>
      </c>
      <c r="M28" s="304"/>
      <c r="N28" s="304">
        <v>7.5725460465891833E-2</v>
      </c>
      <c r="O28" s="304">
        <v>0.1210025071754519</v>
      </c>
      <c r="P28" s="304">
        <v>0.17770735173313582</v>
      </c>
      <c r="Q28" s="306"/>
      <c r="R28" s="304">
        <v>3.3005307032883423E-2</v>
      </c>
      <c r="S28" s="304">
        <v>5.0627885889051212E-2</v>
      </c>
      <c r="T28" s="304">
        <v>7.6472352632887527E-2</v>
      </c>
      <c r="U28" s="306"/>
      <c r="V28" s="304">
        <v>6.3144279380568463E-2</v>
      </c>
      <c r="W28" s="304">
        <v>9.4632869014614804E-2</v>
      </c>
      <c r="X28" s="304">
        <v>0.13769852688859804</v>
      </c>
      <c r="Y28" s="306"/>
      <c r="Z28" s="304">
        <v>0.67475403294362335</v>
      </c>
      <c r="AA28" s="304">
        <v>0.86134675451997911</v>
      </c>
      <c r="AB28" s="304">
        <v>1.1385776197089845</v>
      </c>
      <c r="AC28" s="306"/>
      <c r="AD28" s="304">
        <v>0.68273899455699816</v>
      </c>
      <c r="AE28" s="304">
        <v>0.71835734811001428</v>
      </c>
      <c r="AF28" s="304">
        <v>0.69189135003967128</v>
      </c>
      <c r="AG28" s="306"/>
      <c r="AH28" s="304">
        <v>0.23243498299459403</v>
      </c>
      <c r="AI28" s="304">
        <v>0.18354311593533998</v>
      </c>
      <c r="AJ28" s="304">
        <v>0.12962918228191289</v>
      </c>
      <c r="AK28" s="306"/>
      <c r="AL28" s="304">
        <v>0.32506127974392812</v>
      </c>
      <c r="AM28" s="304">
        <v>0.31372348425265945</v>
      </c>
      <c r="AN28" s="304">
        <v>0.21446092496784813</v>
      </c>
    </row>
    <row r="29" spans="1:40" x14ac:dyDescent="0.2">
      <c r="A29" s="13" t="str">
        <f t="shared" si="58"/>
        <v>Elementary occupations</v>
      </c>
      <c r="B29" s="304">
        <f t="shared" si="60"/>
        <v>2.473077866832015</v>
      </c>
      <c r="C29" s="304">
        <f t="shared" si="61"/>
        <v>2.6235715887334981</v>
      </c>
      <c r="D29" s="304">
        <f t="shared" si="62"/>
        <v>2.6910516910907223</v>
      </c>
      <c r="E29" s="304"/>
      <c r="F29" s="304">
        <v>5.1488347974792311E-5</v>
      </c>
      <c r="G29" s="304">
        <v>7.1532257377660612E-5</v>
      </c>
      <c r="H29" s="304">
        <v>1.0679473579663096E-4</v>
      </c>
      <c r="I29" s="304"/>
      <c r="J29" s="304">
        <v>5.3326990723046183E-2</v>
      </c>
      <c r="K29" s="304">
        <v>8.5089144011971221E-2</v>
      </c>
      <c r="L29" s="304">
        <v>0.12999121267380462</v>
      </c>
      <c r="M29" s="304"/>
      <c r="N29" s="304">
        <v>0.19345082343213366</v>
      </c>
      <c r="O29" s="304">
        <v>0.27273441122194708</v>
      </c>
      <c r="P29" s="304">
        <v>0.32433014546214906</v>
      </c>
      <c r="Q29" s="306"/>
      <c r="R29" s="304">
        <v>7.1594322097636581E-2</v>
      </c>
      <c r="S29" s="304">
        <v>7.9046859310493975E-2</v>
      </c>
      <c r="T29" s="304">
        <v>8.0070870719611595E-2</v>
      </c>
      <c r="U29" s="306"/>
      <c r="V29" s="304">
        <v>0.11456820436139097</v>
      </c>
      <c r="W29" s="304">
        <v>0.14190028350143299</v>
      </c>
      <c r="X29" s="304">
        <v>0.15804687008662147</v>
      </c>
      <c r="Y29" s="306"/>
      <c r="Z29" s="304">
        <v>0.53772812321627395</v>
      </c>
      <c r="AA29" s="304">
        <v>0.61032547725582076</v>
      </c>
      <c r="AB29" s="304">
        <v>0.64161252956400971</v>
      </c>
      <c r="AC29" s="306"/>
      <c r="AD29" s="304">
        <v>0.70511308899576575</v>
      </c>
      <c r="AE29" s="304">
        <v>0.70307643258530406</v>
      </c>
      <c r="AF29" s="304">
        <v>0.61357479765204392</v>
      </c>
      <c r="AG29" s="306"/>
      <c r="AH29" s="304">
        <v>0.54203024540230726</v>
      </c>
      <c r="AI29" s="304">
        <v>0.4843393021876875</v>
      </c>
      <c r="AJ29" s="304">
        <v>0.47853808219218275</v>
      </c>
      <c r="AK29" s="306"/>
      <c r="AL29" s="304">
        <v>0.25521458025548593</v>
      </c>
      <c r="AM29" s="304">
        <v>0.24698814640146299</v>
      </c>
      <c r="AN29" s="304">
        <v>0.26478038800450282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41.341000000000001</v>
      </c>
      <c r="C32" s="305">
        <f>SUM(C33:C41)</f>
        <v>39.306000000000054</v>
      </c>
      <c r="D32" s="305">
        <f>SUM(D33:D41)</f>
        <v>36.017999999999972</v>
      </c>
      <c r="E32" s="304"/>
      <c r="F32" s="305">
        <f>SUM(F33:F41)</f>
        <v>0.50762952140159368</v>
      </c>
      <c r="G32" s="305">
        <f>SUM(G33:G41)</f>
        <v>0.64068737537927278</v>
      </c>
      <c r="H32" s="305">
        <f>SUM(H33:H41)</f>
        <v>0.88902112432376934</v>
      </c>
      <c r="I32" s="304"/>
      <c r="J32" s="305">
        <f>SUM(J33:J41)</f>
        <v>2.8665539944362011</v>
      </c>
      <c r="K32" s="305">
        <f>SUM(K33:K41)</f>
        <v>3.6424224301670001</v>
      </c>
      <c r="L32" s="305">
        <f>SUM(L33:L41)</f>
        <v>5.0686578679150225</v>
      </c>
      <c r="M32" s="304"/>
      <c r="N32" s="305">
        <f>SUM(N33:N41)</f>
        <v>6.2704200443266904</v>
      </c>
      <c r="O32" s="305">
        <f>SUM(O33:O41)</f>
        <v>6.5724298901603913</v>
      </c>
      <c r="P32" s="305">
        <f>SUM(P33:P41)</f>
        <v>6.6664277861491712</v>
      </c>
      <c r="Q32" s="306"/>
      <c r="R32" s="305">
        <f>SUM(R33:R41)</f>
        <v>1.5698185436623979</v>
      </c>
      <c r="S32" s="305">
        <f>SUM(S33:S41)</f>
        <v>1.6578437748242414</v>
      </c>
      <c r="T32" s="305">
        <f>SUM(T33:T41)</f>
        <v>1.6943733986762848</v>
      </c>
      <c r="U32" s="306"/>
      <c r="V32" s="305">
        <f>SUM(V33:V41)</f>
        <v>3.3097335870793341</v>
      </c>
      <c r="W32" s="305">
        <f>SUM(W33:W41)</f>
        <v>3.4146173372796866</v>
      </c>
      <c r="X32" s="305">
        <f>SUM(X33:X41)</f>
        <v>3.3622418755468382</v>
      </c>
      <c r="Y32" s="306"/>
      <c r="Z32" s="305">
        <f>SUM(Z33:Z41)</f>
        <v>10.755936109004031</v>
      </c>
      <c r="AA32" s="305">
        <f>SUM(AA33:AA41)</f>
        <v>10.364412666509983</v>
      </c>
      <c r="AB32" s="305">
        <f>SUM(AB33:AB41)</f>
        <v>9.6200074849165063</v>
      </c>
      <c r="AC32" s="306"/>
      <c r="AD32" s="305">
        <f>SUM(AD33:AD41)</f>
        <v>8.5555598278934326</v>
      </c>
      <c r="AE32" s="305">
        <f>SUM(AE33:AE41)</f>
        <v>7.269784547552061</v>
      </c>
      <c r="AF32" s="305">
        <f>SUM(AF33:AF41)</f>
        <v>5.2022593131420845</v>
      </c>
      <c r="AG32" s="306"/>
      <c r="AH32" s="305">
        <f>SUM(AH33:AH41)</f>
        <v>5.8792486225429332</v>
      </c>
      <c r="AI32" s="305">
        <f>SUM(AI33:AI41)</f>
        <v>4.8352835695690777</v>
      </c>
      <c r="AJ32" s="305">
        <f>SUM(AJ33:AJ41)</f>
        <v>2.8519520703140895</v>
      </c>
      <c r="AK32" s="306"/>
      <c r="AL32" s="305">
        <f>SUM(AL33:AL41)</f>
        <v>1.6260997496533869</v>
      </c>
      <c r="AM32" s="305">
        <f>SUM(AM33:AM41)</f>
        <v>0.90851840855833577</v>
      </c>
      <c r="AN32" s="305">
        <f>SUM(AN33:AN41)</f>
        <v>0.66305907901620098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5.6254217462938252</v>
      </c>
      <c r="C33" s="304">
        <f t="shared" ref="C33:C41" si="64">SUM(G33,K33,O33,S33,W33,AA33,AE33,AI33,AM33)</f>
        <v>5.2204164913605124</v>
      </c>
      <c r="D33" s="304">
        <f t="shared" ref="D33:D40" si="65">SUM(H33,L33,P33,T33,X33,AB33,AF33,AJ33,AN33)</f>
        <v>5.0942473383341529</v>
      </c>
      <c r="E33" s="304"/>
      <c r="F33" s="304">
        <v>7.9185911329871655E-2</v>
      </c>
      <c r="G33" s="304">
        <v>8.7745023188169388E-2</v>
      </c>
      <c r="H33" s="304">
        <v>0.10905055076746559</v>
      </c>
      <c r="I33" s="304"/>
      <c r="J33" s="304">
        <v>0.5867808854685328</v>
      </c>
      <c r="K33" s="304">
        <v>0.71154107001235367</v>
      </c>
      <c r="L33" s="304">
        <v>0.95934749148166132</v>
      </c>
      <c r="M33" s="304"/>
      <c r="N33" s="304">
        <v>1.4532365383510353</v>
      </c>
      <c r="O33" s="304">
        <v>1.4551263343772998</v>
      </c>
      <c r="P33" s="304">
        <v>1.4554554927138554</v>
      </c>
      <c r="Q33" s="306"/>
      <c r="R33" s="304">
        <v>0.33244402375706023</v>
      </c>
      <c r="S33" s="304">
        <v>0.32022819256175322</v>
      </c>
      <c r="T33" s="304">
        <v>0.31785967101056067</v>
      </c>
      <c r="U33" s="306"/>
      <c r="V33" s="304">
        <v>0.69521354133849356</v>
      </c>
      <c r="W33" s="304">
        <v>0.67586810736712055</v>
      </c>
      <c r="X33" s="304">
        <v>0.67925593382586669</v>
      </c>
      <c r="Y33" s="306"/>
      <c r="Z33" s="304">
        <v>1.0938400361398894</v>
      </c>
      <c r="AA33" s="304">
        <v>0.92473910137828497</v>
      </c>
      <c r="AB33" s="304">
        <v>0.82384025038162478</v>
      </c>
      <c r="AC33" s="306"/>
      <c r="AD33" s="304">
        <v>0.80691350019702857</v>
      </c>
      <c r="AE33" s="304">
        <v>0.59639568434323476</v>
      </c>
      <c r="AF33" s="304">
        <v>0.42316260239941744</v>
      </c>
      <c r="AG33" s="306"/>
      <c r="AH33" s="304">
        <v>0.47058938729360988</v>
      </c>
      <c r="AI33" s="304">
        <v>0.34830666701608665</v>
      </c>
      <c r="AJ33" s="304">
        <v>0.22298819550049503</v>
      </c>
      <c r="AK33" s="306"/>
      <c r="AL33" s="304">
        <v>0.10721792241830364</v>
      </c>
      <c r="AM33" s="304">
        <v>0.10046631111620917</v>
      </c>
      <c r="AN33" s="304">
        <v>0.10328715025320602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7.3151305406477931</v>
      </c>
      <c r="C34" s="304">
        <f t="shared" si="64"/>
        <v>7.3795761373416857</v>
      </c>
      <c r="D34" s="304">
        <f t="shared" si="65"/>
        <v>7.4879369673569869</v>
      </c>
      <c r="E34" s="304"/>
      <c r="F34" s="304">
        <v>0.31258853860273977</v>
      </c>
      <c r="G34" s="304">
        <v>0.41263309901038581</v>
      </c>
      <c r="H34" s="304">
        <v>0.58420122506584671</v>
      </c>
      <c r="I34" s="304"/>
      <c r="J34" s="304">
        <v>1.1366304531173004</v>
      </c>
      <c r="K34" s="304">
        <v>1.4595908767288852</v>
      </c>
      <c r="L34" s="304">
        <v>2.0169466812087391</v>
      </c>
      <c r="M34" s="304"/>
      <c r="N34" s="304">
        <v>1.9452513517619423</v>
      </c>
      <c r="O34" s="304">
        <v>1.9759345443059191</v>
      </c>
      <c r="P34" s="304">
        <v>1.8586197097439365</v>
      </c>
      <c r="Q34" s="306"/>
      <c r="R34" s="304">
        <v>0.24131590607715514</v>
      </c>
      <c r="S34" s="304">
        <v>0.24356226172485096</v>
      </c>
      <c r="T34" s="304">
        <v>0.2329792991728882</v>
      </c>
      <c r="U34" s="306"/>
      <c r="V34" s="304">
        <v>0.86120344188456832</v>
      </c>
      <c r="W34" s="304">
        <v>0.85126869131029903</v>
      </c>
      <c r="X34" s="304">
        <v>0.79976334703700114</v>
      </c>
      <c r="Y34" s="306"/>
      <c r="Z34" s="304">
        <v>1.4715048573916296</v>
      </c>
      <c r="AA34" s="304">
        <v>1.3237851983154547</v>
      </c>
      <c r="AB34" s="304">
        <v>1.1108139744682124</v>
      </c>
      <c r="AC34" s="306"/>
      <c r="AD34" s="304">
        <v>0.75197932293578829</v>
      </c>
      <c r="AE34" s="304">
        <v>0.58852008807148559</v>
      </c>
      <c r="AF34" s="304">
        <v>0.37981894652936382</v>
      </c>
      <c r="AG34" s="306"/>
      <c r="AH34" s="304">
        <v>0.51163529396425822</v>
      </c>
      <c r="AI34" s="304">
        <v>0.44218462199914516</v>
      </c>
      <c r="AJ34" s="304">
        <v>0.424564951548834</v>
      </c>
      <c r="AK34" s="306"/>
      <c r="AL34" s="304">
        <v>8.3021374912409837E-2</v>
      </c>
      <c r="AM34" s="304">
        <v>8.2096755875260191E-2</v>
      </c>
      <c r="AN34" s="304">
        <v>8.0228832582165094E-2</v>
      </c>
    </row>
    <row r="35" spans="1:40" x14ac:dyDescent="0.2">
      <c r="A35" s="13" t="str">
        <f t="shared" si="63"/>
        <v>Associate professional occupations</v>
      </c>
      <c r="B35" s="304">
        <f t="shared" si="66"/>
        <v>5.0925188281676368</v>
      </c>
      <c r="C35" s="304">
        <f t="shared" si="64"/>
        <v>4.5095307750608882</v>
      </c>
      <c r="D35" s="304">
        <f t="shared" si="65"/>
        <v>4.2283306025551077</v>
      </c>
      <c r="E35" s="304"/>
      <c r="F35" s="304">
        <v>6.0536154518004724E-2</v>
      </c>
      <c r="G35" s="304">
        <v>7.0081718241225027E-2</v>
      </c>
      <c r="H35" s="304">
        <v>9.0690837235454264E-2</v>
      </c>
      <c r="I35" s="304"/>
      <c r="J35" s="304">
        <v>0.52362249389493554</v>
      </c>
      <c r="K35" s="304">
        <v>0.58213623774800405</v>
      </c>
      <c r="L35" s="304">
        <v>0.73703816946800527</v>
      </c>
      <c r="M35" s="304"/>
      <c r="N35" s="304">
        <v>1.175406635368869</v>
      </c>
      <c r="O35" s="304">
        <v>1.1386289332946848</v>
      </c>
      <c r="P35" s="304">
        <v>1.0751527541695076</v>
      </c>
      <c r="Q35" s="306"/>
      <c r="R35" s="304">
        <v>0.34062306808024551</v>
      </c>
      <c r="S35" s="304">
        <v>0.34731803642641623</v>
      </c>
      <c r="T35" s="304">
        <v>0.35990436264241715</v>
      </c>
      <c r="U35" s="306"/>
      <c r="V35" s="304">
        <v>0.46878894123664849</v>
      </c>
      <c r="W35" s="304">
        <v>0.42548738990270135</v>
      </c>
      <c r="X35" s="304">
        <v>0.39219373172648131</v>
      </c>
      <c r="Y35" s="306"/>
      <c r="Z35" s="304">
        <v>1.2399586836334178</v>
      </c>
      <c r="AA35" s="304">
        <v>1.0376385987992811</v>
      </c>
      <c r="AB35" s="304">
        <v>0.91087828754023914</v>
      </c>
      <c r="AC35" s="306"/>
      <c r="AD35" s="304">
        <v>0.80365678627438342</v>
      </c>
      <c r="AE35" s="304">
        <v>0.58105972814812079</v>
      </c>
      <c r="AF35" s="304">
        <v>0.40961327662507102</v>
      </c>
      <c r="AG35" s="306"/>
      <c r="AH35" s="304">
        <v>0.42536478066033462</v>
      </c>
      <c r="AI35" s="304">
        <v>0.28108365747059855</v>
      </c>
      <c r="AJ35" s="304">
        <v>0.21356723473917863</v>
      </c>
      <c r="AK35" s="306"/>
      <c r="AL35" s="304">
        <v>5.4561284500797926E-2</v>
      </c>
      <c r="AM35" s="304">
        <v>4.609647502985649E-2</v>
      </c>
      <c r="AN35" s="304">
        <v>3.9291948408752629E-2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3.7118267990176741</v>
      </c>
      <c r="C36" s="304">
        <f t="shared" si="64"/>
        <v>3.279509333035314</v>
      </c>
      <c r="D36" s="304">
        <f t="shared" si="65"/>
        <v>2.9045579845207166</v>
      </c>
      <c r="E36" s="304"/>
      <c r="F36" s="304">
        <v>1.302516551659203E-2</v>
      </c>
      <c r="G36" s="304">
        <v>1.6311862601799832E-2</v>
      </c>
      <c r="H36" s="304">
        <v>2.6200423281156678E-2</v>
      </c>
      <c r="I36" s="304"/>
      <c r="J36" s="304">
        <v>0.17034742492299634</v>
      </c>
      <c r="K36" s="304">
        <v>0.20371467368450039</v>
      </c>
      <c r="L36" s="304">
        <v>0.27964810312790001</v>
      </c>
      <c r="M36" s="304"/>
      <c r="N36" s="304">
        <v>0.60968157233238052</v>
      </c>
      <c r="O36" s="304">
        <v>0.65088687540366641</v>
      </c>
      <c r="P36" s="304">
        <v>0.71021638376759755</v>
      </c>
      <c r="Q36" s="306"/>
      <c r="R36" s="304">
        <v>0.19829297482875954</v>
      </c>
      <c r="S36" s="304">
        <v>0.20303267666519567</v>
      </c>
      <c r="T36" s="304">
        <v>0.21009149922955639</v>
      </c>
      <c r="U36" s="306"/>
      <c r="V36" s="304">
        <v>0.28661753546566593</v>
      </c>
      <c r="W36" s="304">
        <v>0.28519734832525162</v>
      </c>
      <c r="X36" s="304">
        <v>0.27855891475262978</v>
      </c>
      <c r="Y36" s="306"/>
      <c r="Z36" s="304">
        <v>0.91882039884278544</v>
      </c>
      <c r="AA36" s="304">
        <v>0.84055203746714546</v>
      </c>
      <c r="AB36" s="304">
        <v>0.77117492517230446</v>
      </c>
      <c r="AC36" s="306"/>
      <c r="AD36" s="304">
        <v>1.0263832259417163</v>
      </c>
      <c r="AE36" s="304">
        <v>0.80950696736715644</v>
      </c>
      <c r="AF36" s="304">
        <v>0.55715302006072687</v>
      </c>
      <c r="AG36" s="306"/>
      <c r="AH36" s="304">
        <v>0.4423458155382754</v>
      </c>
      <c r="AI36" s="304">
        <v>0.23741712736695805</v>
      </c>
      <c r="AJ36" s="304">
        <v>5.6320997525624084E-2</v>
      </c>
      <c r="AK36" s="306"/>
      <c r="AL36" s="304">
        <v>4.6312685628502145E-2</v>
      </c>
      <c r="AM36" s="304">
        <v>3.2889764153639846E-2</v>
      </c>
      <c r="AN36" s="304">
        <v>1.5193717603220863E-2</v>
      </c>
    </row>
    <row r="37" spans="1:40" x14ac:dyDescent="0.2">
      <c r="A37" s="13" t="str">
        <f t="shared" si="63"/>
        <v>Skilled trades occupations</v>
      </c>
      <c r="B37" s="304">
        <f t="shared" si="66"/>
        <v>9.3843335395149374</v>
      </c>
      <c r="C37" s="304">
        <f t="shared" si="64"/>
        <v>8.7176403619124425</v>
      </c>
      <c r="D37" s="304">
        <f t="shared" si="65"/>
        <v>7.520683068007032</v>
      </c>
      <c r="E37" s="304"/>
      <c r="F37" s="304">
        <v>1.1936191822912679E-2</v>
      </c>
      <c r="G37" s="304">
        <v>1.7418099876948086E-2</v>
      </c>
      <c r="H37" s="304">
        <v>2.6686236201965037E-2</v>
      </c>
      <c r="I37" s="304"/>
      <c r="J37" s="304">
        <v>0.23006209618651483</v>
      </c>
      <c r="K37" s="304">
        <v>0.36757038115681628</v>
      </c>
      <c r="L37" s="304">
        <v>0.61867010979603421</v>
      </c>
      <c r="M37" s="304"/>
      <c r="N37" s="304">
        <v>0.46935313918399413</v>
      </c>
      <c r="O37" s="304">
        <v>0.60550074829163458</v>
      </c>
      <c r="P37" s="304">
        <v>0.73648579105858947</v>
      </c>
      <c r="Q37" s="306"/>
      <c r="R37" s="304">
        <v>0.18251832183638919</v>
      </c>
      <c r="S37" s="304">
        <v>0.21044154542575025</v>
      </c>
      <c r="T37" s="304">
        <v>0.20441150300396602</v>
      </c>
      <c r="U37" s="306"/>
      <c r="V37" s="304">
        <v>0.61900040105007392</v>
      </c>
      <c r="W37" s="304">
        <v>0.67850996014736686</v>
      </c>
      <c r="X37" s="304">
        <v>0.67864358680776582</v>
      </c>
      <c r="Y37" s="306"/>
      <c r="Z37" s="304">
        <v>3.7749656269668219</v>
      </c>
      <c r="AA37" s="304">
        <v>3.6432403125797208</v>
      </c>
      <c r="AB37" s="304">
        <v>3.3783854088201295</v>
      </c>
      <c r="AC37" s="306"/>
      <c r="AD37" s="304">
        <v>2.2461586935962274</v>
      </c>
      <c r="AE37" s="304">
        <v>1.8447281313884947</v>
      </c>
      <c r="AF37" s="304">
        <v>1.1658129895438172</v>
      </c>
      <c r="AG37" s="306"/>
      <c r="AH37" s="304">
        <v>1.4138670039262649</v>
      </c>
      <c r="AI37" s="304">
        <v>1.1734608587745055</v>
      </c>
      <c r="AJ37" s="304">
        <v>0.61852481651704139</v>
      </c>
      <c r="AK37" s="306"/>
      <c r="AL37" s="304">
        <v>0.43647206494573737</v>
      </c>
      <c r="AM37" s="304">
        <v>0.1767703242712042</v>
      </c>
      <c r="AN37" s="304">
        <v>9.3062626257722464E-2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0.55428842422561431</v>
      </c>
      <c r="C38" s="304">
        <f t="shared" si="64"/>
        <v>0.59408193128662312</v>
      </c>
      <c r="D38" s="304">
        <f t="shared" si="65"/>
        <v>0.58839455346232139</v>
      </c>
      <c r="E38" s="304"/>
      <c r="F38" s="304">
        <v>1.5429505862895281E-2</v>
      </c>
      <c r="G38" s="304">
        <v>1.8055276303537763E-2</v>
      </c>
      <c r="H38" s="304">
        <v>2.7176934522995442E-2</v>
      </c>
      <c r="I38" s="304"/>
      <c r="J38" s="304">
        <v>7.3689433862623175E-3</v>
      </c>
      <c r="K38" s="304">
        <v>8.3948462762090913E-3</v>
      </c>
      <c r="L38" s="304">
        <v>9.4629523888157333E-3</v>
      </c>
      <c r="M38" s="304"/>
      <c r="N38" s="304">
        <v>6.8988330617358096E-2</v>
      </c>
      <c r="O38" s="304">
        <v>7.2598277856051885E-2</v>
      </c>
      <c r="P38" s="304">
        <v>6.9772524405740138E-2</v>
      </c>
      <c r="Q38" s="306"/>
      <c r="R38" s="304">
        <v>1.5369435295630033E-2</v>
      </c>
      <c r="S38" s="304">
        <v>1.5297804651460285E-2</v>
      </c>
      <c r="T38" s="304">
        <v>1.4376719422627318E-2</v>
      </c>
      <c r="U38" s="306"/>
      <c r="V38" s="304">
        <v>3.5950939330954584E-2</v>
      </c>
      <c r="W38" s="304">
        <v>4.2949606077449048E-2</v>
      </c>
      <c r="X38" s="304">
        <v>4.5083348358989098E-2</v>
      </c>
      <c r="Y38" s="306"/>
      <c r="Z38" s="304">
        <v>8.4011125096269748E-2</v>
      </c>
      <c r="AA38" s="304">
        <v>7.8331224689507067E-2</v>
      </c>
      <c r="AB38" s="304">
        <v>6.7064522498086615E-2</v>
      </c>
      <c r="AC38" s="306"/>
      <c r="AD38" s="304">
        <v>0.11508948339156395</v>
      </c>
      <c r="AE38" s="304">
        <v>0.10259181211031934</v>
      </c>
      <c r="AF38" s="304">
        <v>7.5325296749248261E-2</v>
      </c>
      <c r="AG38" s="306"/>
      <c r="AH38" s="304">
        <v>0.17851737609249954</v>
      </c>
      <c r="AI38" s="304">
        <v>0.20670101641494754</v>
      </c>
      <c r="AJ38" s="304">
        <v>0.2261228971977387</v>
      </c>
      <c r="AK38" s="306"/>
      <c r="AL38" s="304">
        <v>3.3563285152180766E-2</v>
      </c>
      <c r="AM38" s="304">
        <v>4.9162066907141054E-2</v>
      </c>
      <c r="AN38" s="304">
        <v>5.4009357918080057E-2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1.5122635583048278</v>
      </c>
      <c r="C39" s="304">
        <f t="shared" si="64"/>
        <v>1.4866605190431805</v>
      </c>
      <c r="D39" s="304">
        <f t="shared" si="65"/>
        <v>1.3781078418346522</v>
      </c>
      <c r="E39" s="304"/>
      <c r="F39" s="304">
        <v>8.6590786043786519E-3</v>
      </c>
      <c r="G39" s="304">
        <v>9.8688353395969524E-3</v>
      </c>
      <c r="H39" s="304">
        <v>1.2238201937514665E-2</v>
      </c>
      <c r="I39" s="304"/>
      <c r="J39" s="304">
        <v>9.3770883566008226E-2</v>
      </c>
      <c r="K39" s="304">
        <v>0.12299734264605899</v>
      </c>
      <c r="L39" s="304">
        <v>0.15574490287247372</v>
      </c>
      <c r="M39" s="304"/>
      <c r="N39" s="304">
        <v>0.25630125077182236</v>
      </c>
      <c r="O39" s="304">
        <v>0.29835814731526955</v>
      </c>
      <c r="P39" s="304">
        <v>0.32349192341093375</v>
      </c>
      <c r="Q39" s="306"/>
      <c r="R39" s="304">
        <v>8.3658535367608894E-2</v>
      </c>
      <c r="S39" s="304">
        <v>9.9079646642185049E-2</v>
      </c>
      <c r="T39" s="304">
        <v>0.10821797594608901</v>
      </c>
      <c r="U39" s="306"/>
      <c r="V39" s="304">
        <v>9.5505286389091448E-2</v>
      </c>
      <c r="W39" s="304">
        <v>0.11377019824591522</v>
      </c>
      <c r="X39" s="304">
        <v>0.12009976523748338</v>
      </c>
      <c r="Y39" s="306"/>
      <c r="Z39" s="304">
        <v>0.34943289045286202</v>
      </c>
      <c r="AA39" s="304">
        <v>0.32914976850979472</v>
      </c>
      <c r="AB39" s="304">
        <v>0.27744865993524592</v>
      </c>
      <c r="AC39" s="306"/>
      <c r="AD39" s="304">
        <v>0.37307280327415476</v>
      </c>
      <c r="AE39" s="304">
        <v>0.32175206731257999</v>
      </c>
      <c r="AF39" s="304">
        <v>0.2613039237332796</v>
      </c>
      <c r="AG39" s="306"/>
      <c r="AH39" s="304">
        <v>0.17283741763054256</v>
      </c>
      <c r="AI39" s="304">
        <v>0.12154267638076421</v>
      </c>
      <c r="AJ39" s="304">
        <v>5.8334818906888998E-2</v>
      </c>
      <c r="AK39" s="306"/>
      <c r="AL39" s="304">
        <v>7.9025412248358948E-2</v>
      </c>
      <c r="AM39" s="304">
        <v>7.0141836651016046E-2</v>
      </c>
      <c r="AN39" s="304">
        <v>6.1227669854743053E-2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5.7806315044150089</v>
      </c>
      <c r="C40" s="304">
        <f t="shared" si="64"/>
        <v>6.1415421717103706</v>
      </c>
      <c r="D40" s="304">
        <f t="shared" si="65"/>
        <v>5.2664064114061064</v>
      </c>
      <c r="E40" s="304"/>
      <c r="F40" s="304">
        <v>1.4035666074087366E-3</v>
      </c>
      <c r="G40" s="304">
        <v>2.134278915684898E-3</v>
      </c>
      <c r="H40" s="304">
        <v>2.8566618911590228E-3</v>
      </c>
      <c r="I40" s="304"/>
      <c r="J40" s="304">
        <v>8.9479913771308539E-2</v>
      </c>
      <c r="K40" s="304">
        <v>0.14694914888887245</v>
      </c>
      <c r="L40" s="304">
        <v>0.24018790833427259</v>
      </c>
      <c r="M40" s="304"/>
      <c r="N40" s="304">
        <v>0.19720641350264992</v>
      </c>
      <c r="O40" s="304">
        <v>0.26921376176767348</v>
      </c>
      <c r="P40" s="304">
        <v>0.33724457758539417</v>
      </c>
      <c r="Q40" s="306"/>
      <c r="R40" s="305">
        <v>0.11187587813128497</v>
      </c>
      <c r="S40" s="305">
        <v>0.15099412796166553</v>
      </c>
      <c r="T40" s="305">
        <v>0.18035648627677758</v>
      </c>
      <c r="U40" s="306"/>
      <c r="V40" s="305">
        <v>0.19672599055373527</v>
      </c>
      <c r="W40" s="305">
        <v>0.28787139869108341</v>
      </c>
      <c r="X40" s="305">
        <v>0.31979223179334965</v>
      </c>
      <c r="Y40" s="306"/>
      <c r="Z40" s="305">
        <v>1.4717861174477269</v>
      </c>
      <c r="AA40" s="305">
        <v>1.8764429190678853</v>
      </c>
      <c r="AB40" s="305">
        <v>2.0193951032277573</v>
      </c>
      <c r="AC40" s="306"/>
      <c r="AD40" s="305">
        <v>1.8268404238949556</v>
      </c>
      <c r="AE40" s="305">
        <v>1.9622466519981698</v>
      </c>
      <c r="AF40" s="305">
        <v>1.6500307834332537</v>
      </c>
      <c r="AG40" s="306"/>
      <c r="AH40" s="305">
        <v>1.366510373299729</v>
      </c>
      <c r="AI40" s="305">
        <v>1.2536572535635486</v>
      </c>
      <c r="AJ40" s="305">
        <v>0.38819700179081074</v>
      </c>
      <c r="AK40" s="306"/>
      <c r="AL40" s="305">
        <v>0.51880282720621018</v>
      </c>
      <c r="AM40" s="305">
        <v>0.19203263085578715</v>
      </c>
      <c r="AN40" s="305">
        <v>0.12834565707333109</v>
      </c>
    </row>
    <row r="41" spans="1:40" x14ac:dyDescent="0.2">
      <c r="A41" s="39" t="str">
        <f t="shared" si="63"/>
        <v>Elementary occupations</v>
      </c>
      <c r="B41" s="307">
        <f t="shared" si="66"/>
        <v>2.3645850594126854</v>
      </c>
      <c r="C41" s="307">
        <f t="shared" si="64"/>
        <v>1.9770422792490323</v>
      </c>
      <c r="D41" s="307">
        <f>SUM(H41,L41,P41,T41,X41,AB41,AF41,AJ41,AN41)</f>
        <v>1.5493352325228935</v>
      </c>
      <c r="E41" s="307"/>
      <c r="F41" s="307">
        <v>4.8654085367902354E-3</v>
      </c>
      <c r="G41" s="307">
        <v>6.4391819019251808E-3</v>
      </c>
      <c r="H41" s="307">
        <v>9.9200534202118894E-3</v>
      </c>
      <c r="I41" s="307"/>
      <c r="J41" s="307">
        <v>2.8490900122341845E-2</v>
      </c>
      <c r="K41" s="307">
        <v>3.952785302529975E-2</v>
      </c>
      <c r="L41" s="307">
        <v>5.1611549237120233E-2</v>
      </c>
      <c r="M41" s="307"/>
      <c r="N41" s="307">
        <v>9.4994812436637516E-2</v>
      </c>
      <c r="O41" s="307">
        <v>0.10618226754819066</v>
      </c>
      <c r="P41" s="307">
        <v>9.998862929361689E-2</v>
      </c>
      <c r="Q41" s="308"/>
      <c r="R41" s="307">
        <v>6.3720400288264409E-2</v>
      </c>
      <c r="S41" s="307">
        <v>6.7889482764964412E-2</v>
      </c>
      <c r="T41" s="307">
        <v>6.6175881971402284E-2</v>
      </c>
      <c r="U41" s="308"/>
      <c r="V41" s="307">
        <v>5.07275098301029E-2</v>
      </c>
      <c r="W41" s="307">
        <v>5.3694637212499265E-2</v>
      </c>
      <c r="X41" s="307">
        <v>4.8851016007271292E-2</v>
      </c>
      <c r="Y41" s="308"/>
      <c r="Z41" s="307">
        <v>0.35161637303262833</v>
      </c>
      <c r="AA41" s="307">
        <v>0.31053350570290844</v>
      </c>
      <c r="AB41" s="307">
        <v>0.26100635287290619</v>
      </c>
      <c r="AC41" s="308"/>
      <c r="AD41" s="307">
        <v>0.60546558838761466</v>
      </c>
      <c r="AE41" s="307">
        <v>0.46298341681249922</v>
      </c>
      <c r="AF41" s="307">
        <v>0.28003847406790711</v>
      </c>
      <c r="AG41" s="308"/>
      <c r="AH41" s="307">
        <v>0.89758117413741911</v>
      </c>
      <c r="AI41" s="307">
        <v>0.7709296905825237</v>
      </c>
      <c r="AJ41" s="307">
        <v>0.64333115658747808</v>
      </c>
      <c r="AK41" s="308"/>
      <c r="AL41" s="307">
        <v>0.26712289264088618</v>
      </c>
      <c r="AM41" s="307">
        <v>0.15886224369822172</v>
      </c>
      <c r="AN41" s="307">
        <v>8.8412119064979686E-2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and North Somerset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48.388000000000069</v>
      </c>
      <c r="C50" s="305">
        <f>SUM(C51:C59)</f>
        <v>53.020999999999951</v>
      </c>
      <c r="D50" s="305">
        <f>SUM(D51:D59)</f>
        <v>59.454000000000057</v>
      </c>
      <c r="E50" s="304"/>
      <c r="F50" s="305">
        <f>SUM(F51:F59)</f>
        <v>0.15323424207113298</v>
      </c>
      <c r="G50" s="305">
        <f>SUM(G51:G59)</f>
        <v>0.2350252291692202</v>
      </c>
      <c r="H50" s="305">
        <f>SUM(H51:H59)</f>
        <v>0.41059806368628049</v>
      </c>
      <c r="I50" s="304"/>
      <c r="J50" s="305">
        <f>SUM(J51:J59)</f>
        <v>2.4230722574739767</v>
      </c>
      <c r="K50" s="305">
        <f>SUM(K51:K59)</f>
        <v>3.7050190551856188</v>
      </c>
      <c r="L50" s="305">
        <f>SUM(L51:L59)</f>
        <v>6.3381973889097143</v>
      </c>
      <c r="M50" s="304"/>
      <c r="N50" s="305">
        <f>SUM(N51:N59)</f>
        <v>4.2841812909369796</v>
      </c>
      <c r="O50" s="305">
        <f>SUM(O51:O59)</f>
        <v>5.1874491027079062</v>
      </c>
      <c r="P50" s="305">
        <f>SUM(P51:P59)</f>
        <v>6.4014492313042588</v>
      </c>
      <c r="Q50" s="304"/>
      <c r="R50" s="305">
        <f>SUM(R51:R59)</f>
        <v>1.424894155441699</v>
      </c>
      <c r="S50" s="305">
        <f>SUM(S51:S59)</f>
        <v>1.7301796216678971</v>
      </c>
      <c r="T50" s="305">
        <f>SUM(T51:T59)</f>
        <v>2.2335702737862499</v>
      </c>
      <c r="U50" s="304"/>
      <c r="V50" s="305">
        <f>SUM(V51:V59)</f>
        <v>3.0282361613106352</v>
      </c>
      <c r="W50" s="305">
        <f>SUM(W51:W59)</f>
        <v>3.5824305357831108</v>
      </c>
      <c r="X50" s="305">
        <f>SUM(X51:X59)</f>
        <v>4.3422630582870747</v>
      </c>
      <c r="Y50" s="304"/>
      <c r="Z50" s="305">
        <f>SUM(Z51:Z59)</f>
        <v>15.471147779027488</v>
      </c>
      <c r="AA50" s="305">
        <f>SUM(AA51:AA59)</f>
        <v>17.325608787177536</v>
      </c>
      <c r="AB50" s="305">
        <f>SUM(AB51:AB59)</f>
        <v>19.861550977398373</v>
      </c>
      <c r="AC50" s="304"/>
      <c r="AD50" s="305">
        <f>SUM(AD51:AD59)</f>
        <v>11.867209222319756</v>
      </c>
      <c r="AE50" s="305">
        <f>SUM(AE51:AE59)</f>
        <v>12.123054168807043</v>
      </c>
      <c r="AF50" s="305">
        <f>SUM(AF51:AF59)</f>
        <v>12.004616638899426</v>
      </c>
      <c r="AG50" s="304"/>
      <c r="AH50" s="305">
        <f>SUM(AH51:AH59)</f>
        <v>7.3393360461535213</v>
      </c>
      <c r="AI50" s="305">
        <f>SUM(AI51:AI59)</f>
        <v>7.6370149242190717</v>
      </c>
      <c r="AJ50" s="305">
        <f>SUM(AJ51:AJ59)</f>
        <v>7.2775643358355921</v>
      </c>
      <c r="AK50" s="304"/>
      <c r="AL50" s="305">
        <f>SUM(AL51:AL59)</f>
        <v>2.3966888452648805</v>
      </c>
      <c r="AM50" s="305">
        <f>SUM(AM51:AM59)</f>
        <v>1.4952185752825495</v>
      </c>
      <c r="AN50" s="305">
        <f>SUM(AN51:AN59)</f>
        <v>0.58419003189308361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5.7356791762339743</v>
      </c>
      <c r="C51" s="304">
        <f t="shared" ref="C51:D51" si="68">SUM(G51,K51,O51,S51,W51,AA51,AE51,AI51,AM51)</f>
        <v>5.8847723853806571</v>
      </c>
      <c r="D51" s="304">
        <f t="shared" si="68"/>
        <v>7.1927320972767834</v>
      </c>
      <c r="E51" s="304"/>
      <c r="F51" s="304">
        <v>2.6337433977823614E-2</v>
      </c>
      <c r="G51" s="304">
        <v>4.3748496078264587E-2</v>
      </c>
      <c r="H51" s="304">
        <v>7.8740517208941638E-2</v>
      </c>
      <c r="I51" s="304"/>
      <c r="J51" s="304">
        <v>0.57224391133140851</v>
      </c>
      <c r="K51" s="304">
        <v>0.82955888579086423</v>
      </c>
      <c r="L51" s="304">
        <v>1.5080521547334771</v>
      </c>
      <c r="M51" s="304"/>
      <c r="N51" s="304">
        <v>1.041902110387301</v>
      </c>
      <c r="O51" s="304">
        <v>1.17909673147456</v>
      </c>
      <c r="P51" s="304">
        <v>1.4512167021453091</v>
      </c>
      <c r="Q51" s="304"/>
      <c r="R51" s="304">
        <v>0.25192382016754417</v>
      </c>
      <c r="S51" s="304">
        <v>0.25167938057858524</v>
      </c>
      <c r="T51" s="304">
        <v>0.26034434277012569</v>
      </c>
      <c r="U51" s="304"/>
      <c r="V51" s="304">
        <v>0.56652373116492005</v>
      </c>
      <c r="W51" s="304">
        <v>0.59285828433146393</v>
      </c>
      <c r="X51" s="304">
        <v>0.69944934008919391</v>
      </c>
      <c r="Y51" s="304"/>
      <c r="Z51" s="304">
        <v>1.5581989919070129</v>
      </c>
      <c r="AA51" s="304">
        <v>1.4816149696570988</v>
      </c>
      <c r="AB51" s="304">
        <v>1.7997989073757117</v>
      </c>
      <c r="AC51" s="304"/>
      <c r="AD51" s="304">
        <v>0.94759388646808207</v>
      </c>
      <c r="AE51" s="304">
        <v>0.78755845044572359</v>
      </c>
      <c r="AF51" s="304">
        <v>0.73206154420385317</v>
      </c>
      <c r="AG51" s="304"/>
      <c r="AH51" s="304">
        <v>0.59536017876070213</v>
      </c>
      <c r="AI51" s="304">
        <v>0.55458427487832551</v>
      </c>
      <c r="AJ51" s="304">
        <v>0.52015423453951537</v>
      </c>
      <c r="AK51" s="304"/>
      <c r="AL51" s="304">
        <v>0.17559511206917969</v>
      </c>
      <c r="AM51" s="304">
        <v>0.16407291214577044</v>
      </c>
      <c r="AN51" s="304">
        <v>0.14291435421065563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6.9323292215568522</v>
      </c>
      <c r="C52" s="304">
        <f t="shared" ref="C52:C59" si="70">SUM(G52,K52,O52,S52,W52,AA52,AE52,AI52,AM52)</f>
        <v>7.9655889527423014</v>
      </c>
      <c r="D52" s="304">
        <f t="shared" ref="D52:D59" si="71">SUM(H52,L52,P52,T52,X52,AB52,AF52,AJ52,AN52)</f>
        <v>9.9681146347632517</v>
      </c>
      <c r="E52" s="304"/>
      <c r="F52" s="304">
        <v>7.2351722292831072E-2</v>
      </c>
      <c r="G52" s="304">
        <v>0.10297036347949651</v>
      </c>
      <c r="H52" s="304">
        <v>0.15973024078200898</v>
      </c>
      <c r="I52" s="304"/>
      <c r="J52" s="304">
        <v>1.0975558066820426</v>
      </c>
      <c r="K52" s="304">
        <v>1.6794269455213249</v>
      </c>
      <c r="L52" s="304">
        <v>2.8167859395345265</v>
      </c>
      <c r="M52" s="304"/>
      <c r="N52" s="304">
        <v>1.3873361856308559</v>
      </c>
      <c r="O52" s="304">
        <v>1.5900491661037606</v>
      </c>
      <c r="P52" s="304">
        <v>1.7553832272885492</v>
      </c>
      <c r="Q52" s="304"/>
      <c r="R52" s="304">
        <v>0.16607911929795752</v>
      </c>
      <c r="S52" s="304">
        <v>0.15373628138717646</v>
      </c>
      <c r="T52" s="304">
        <v>0.18581352910115492</v>
      </c>
      <c r="U52" s="304"/>
      <c r="V52" s="304">
        <v>0.52688977235219236</v>
      </c>
      <c r="W52" s="304">
        <v>0.48149040808076843</v>
      </c>
      <c r="X52" s="304">
        <v>0.34375509137728161</v>
      </c>
      <c r="Y52" s="304"/>
      <c r="Z52" s="304">
        <v>2.0005519973643695</v>
      </c>
      <c r="AA52" s="304">
        <v>2.3028992239543515</v>
      </c>
      <c r="AB52" s="304">
        <v>3.0773659656282106</v>
      </c>
      <c r="AC52" s="304"/>
      <c r="AD52" s="304">
        <v>1.0773232356211022</v>
      </c>
      <c r="AE52" s="304">
        <v>1.0495625985299424</v>
      </c>
      <c r="AF52" s="304">
        <v>1.0811668283699705</v>
      </c>
      <c r="AG52" s="304"/>
      <c r="AH52" s="304">
        <v>0.45777701547106903</v>
      </c>
      <c r="AI52" s="304">
        <v>0.47677157377053109</v>
      </c>
      <c r="AJ52" s="304">
        <v>0.45978221429076144</v>
      </c>
      <c r="AK52" s="304"/>
      <c r="AL52" s="304">
        <v>0.14646436684443254</v>
      </c>
      <c r="AM52" s="304">
        <v>0.12868239191494935</v>
      </c>
      <c r="AN52" s="304">
        <v>8.8331598390785221E-2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3.6467012658096896</v>
      </c>
      <c r="C53" s="304">
        <f t="shared" si="70"/>
        <v>3.6251709702254553</v>
      </c>
      <c r="D53" s="304">
        <f t="shared" si="71"/>
        <v>4.295931404078476</v>
      </c>
      <c r="E53" s="304"/>
      <c r="F53" s="304">
        <v>6.9390063042394663E-3</v>
      </c>
      <c r="G53" s="304">
        <v>1.0438373244540507E-2</v>
      </c>
      <c r="H53" s="304">
        <v>1.9754067834596396E-2</v>
      </c>
      <c r="I53" s="304"/>
      <c r="J53" s="304">
        <v>0.31189100987468704</v>
      </c>
      <c r="K53" s="304">
        <v>0.4479825989422509</v>
      </c>
      <c r="L53" s="304">
        <v>0.77388247941301769</v>
      </c>
      <c r="M53" s="304"/>
      <c r="N53" s="304">
        <v>0.55516289619441794</v>
      </c>
      <c r="O53" s="304">
        <v>0.60890374187418095</v>
      </c>
      <c r="P53" s="304">
        <v>0.71786401845923431</v>
      </c>
      <c r="Q53" s="304"/>
      <c r="R53" s="304">
        <v>0.24365395025327069</v>
      </c>
      <c r="S53" s="304">
        <v>0.28849980388612889</v>
      </c>
      <c r="T53" s="304">
        <v>0.38076506763906115</v>
      </c>
      <c r="U53" s="304"/>
      <c r="V53" s="304">
        <v>0.46191762445819418</v>
      </c>
      <c r="W53" s="304">
        <v>0.44493574832334409</v>
      </c>
      <c r="X53" s="304">
        <v>0.4950904330279623</v>
      </c>
      <c r="Y53" s="304"/>
      <c r="Z53" s="304">
        <v>0.80075851212901283</v>
      </c>
      <c r="AA53" s="304">
        <v>0.68719295138154868</v>
      </c>
      <c r="AB53" s="304">
        <v>0.70391811695392215</v>
      </c>
      <c r="AC53" s="304"/>
      <c r="AD53" s="304">
        <v>0.69703638021650693</v>
      </c>
      <c r="AE53" s="304">
        <v>0.60722970006291799</v>
      </c>
      <c r="AF53" s="304">
        <v>0.62012209004180963</v>
      </c>
      <c r="AG53" s="304"/>
      <c r="AH53" s="304">
        <v>0.50354625188044622</v>
      </c>
      <c r="AI53" s="304">
        <v>0.49000651501950554</v>
      </c>
      <c r="AJ53" s="304">
        <v>0.54204352253148325</v>
      </c>
      <c r="AK53" s="304"/>
      <c r="AL53" s="304">
        <v>6.5795634498913874E-2</v>
      </c>
      <c r="AM53" s="304">
        <v>3.998153749103784E-2</v>
      </c>
      <c r="AN53" s="304">
        <v>4.2491608177388937E-2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3.6420260683809387</v>
      </c>
      <c r="C54" s="304">
        <f t="shared" si="70"/>
        <v>3.6937898756156304</v>
      </c>
      <c r="D54" s="304">
        <f t="shared" si="71"/>
        <v>3.5716130410405214</v>
      </c>
      <c r="E54" s="304"/>
      <c r="F54" s="304">
        <v>3.0881998505313195E-2</v>
      </c>
      <c r="G54" s="304">
        <v>4.2741144374675161E-2</v>
      </c>
      <c r="H54" s="304">
        <v>8.4380874119759308E-2</v>
      </c>
      <c r="I54" s="304"/>
      <c r="J54" s="304">
        <v>0.16312703331890252</v>
      </c>
      <c r="K54" s="304">
        <v>0.25501365049582292</v>
      </c>
      <c r="L54" s="304">
        <v>0.38369818892091168</v>
      </c>
      <c r="M54" s="304"/>
      <c r="N54" s="304">
        <v>0.4748611387418874</v>
      </c>
      <c r="O54" s="304">
        <v>0.60441985841673529</v>
      </c>
      <c r="P54" s="304">
        <v>0.81634141804198135</v>
      </c>
      <c r="Q54" s="304"/>
      <c r="R54" s="304">
        <v>0.29170512981386282</v>
      </c>
      <c r="S54" s="304">
        <v>0.33300192778021914</v>
      </c>
      <c r="T54" s="304">
        <v>0.41848714521557911</v>
      </c>
      <c r="U54" s="304"/>
      <c r="V54" s="304">
        <v>0.24258714494545919</v>
      </c>
      <c r="W54" s="304">
        <v>0.27764447790778801</v>
      </c>
      <c r="X54" s="304">
        <v>0.38666383066383953</v>
      </c>
      <c r="Y54" s="304"/>
      <c r="Z54" s="304">
        <v>0.71574240474720674</v>
      </c>
      <c r="AA54" s="304">
        <v>0.69240799225843952</v>
      </c>
      <c r="AB54" s="304">
        <v>0.53273270790792759</v>
      </c>
      <c r="AC54" s="304"/>
      <c r="AD54" s="304">
        <v>0.62450021691080404</v>
      </c>
      <c r="AE54" s="304">
        <v>0.47394626877514012</v>
      </c>
      <c r="AF54" s="304">
        <v>0.17762965772912262</v>
      </c>
      <c r="AG54" s="304"/>
      <c r="AH54" s="304">
        <v>0.93312379092611886</v>
      </c>
      <c r="AI54" s="304">
        <v>0.95578754882665551</v>
      </c>
      <c r="AJ54" s="304">
        <v>0.7671080766403221</v>
      </c>
      <c r="AK54" s="304"/>
      <c r="AL54" s="304">
        <v>0.16549721047138349</v>
      </c>
      <c r="AM54" s="304">
        <v>5.882700678015465E-2</v>
      </c>
      <c r="AN54" s="304">
        <v>4.571141801077698E-3</v>
      </c>
    </row>
    <row r="55" spans="1:40" x14ac:dyDescent="0.2">
      <c r="A55" s="13" t="str">
        <f t="shared" si="67"/>
        <v>Skilled trades occupations</v>
      </c>
      <c r="B55" s="304">
        <f t="shared" si="69"/>
        <v>21.124849633563034</v>
      </c>
      <c r="C55" s="304">
        <f t="shared" si="70"/>
        <v>23.477963072189091</v>
      </c>
      <c r="D55" s="304">
        <f t="shared" si="71"/>
        <v>25.210485727912939</v>
      </c>
      <c r="E55" s="304"/>
      <c r="F55" s="304">
        <v>3.1290521207970289E-3</v>
      </c>
      <c r="G55" s="304">
        <v>5.3237645665402877E-3</v>
      </c>
      <c r="H55" s="304">
        <v>8.4561547238753629E-3</v>
      </c>
      <c r="I55" s="304"/>
      <c r="J55" s="304">
        <v>0.15854654215626221</v>
      </c>
      <c r="K55" s="304">
        <v>0.28943719983329985</v>
      </c>
      <c r="L55" s="304">
        <v>0.49289837980706031</v>
      </c>
      <c r="M55" s="304"/>
      <c r="N55" s="304">
        <v>0.56076459164895187</v>
      </c>
      <c r="O55" s="304">
        <v>0.8356823040422261</v>
      </c>
      <c r="P55" s="304">
        <v>1.1575297512286731</v>
      </c>
      <c r="Q55" s="304"/>
      <c r="R55" s="304">
        <v>0.35908068731118481</v>
      </c>
      <c r="S55" s="304">
        <v>0.53168544913979066</v>
      </c>
      <c r="T55" s="304">
        <v>0.73325024232987768</v>
      </c>
      <c r="U55" s="304"/>
      <c r="V55" s="304">
        <v>0.93892810664081461</v>
      </c>
      <c r="W55" s="304">
        <v>1.3566496041888887</v>
      </c>
      <c r="X55" s="304">
        <v>1.8590249815507414</v>
      </c>
      <c r="Y55" s="304"/>
      <c r="Z55" s="304">
        <v>8.2511578765500193</v>
      </c>
      <c r="AA55" s="304">
        <v>9.3415113109240036</v>
      </c>
      <c r="AB55" s="304">
        <v>9.9355135386241304</v>
      </c>
      <c r="AC55" s="304"/>
      <c r="AD55" s="304">
        <v>6.4252030012012931</v>
      </c>
      <c r="AE55" s="304">
        <v>6.8307469567547265</v>
      </c>
      <c r="AF55" s="304">
        <v>6.8964603893448944</v>
      </c>
      <c r="AG55" s="304"/>
      <c r="AH55" s="304">
        <v>3.116502378577942</v>
      </c>
      <c r="AI55" s="304">
        <v>3.4697439069308769</v>
      </c>
      <c r="AJ55" s="304">
        <v>3.9840061574102332</v>
      </c>
      <c r="AK55" s="304"/>
      <c r="AL55" s="304">
        <v>1.311537397355772</v>
      </c>
      <c r="AM55" s="304">
        <v>0.81718257580873888</v>
      </c>
      <c r="AN55" s="304">
        <v>0.14334613289345718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0.13269381963737462</v>
      </c>
      <c r="C56" s="304">
        <f t="shared" si="70"/>
        <v>0.15134396479191131</v>
      </c>
      <c r="D56" s="304">
        <f t="shared" si="71"/>
        <v>0.19021765786399492</v>
      </c>
      <c r="E56" s="304"/>
      <c r="F56" s="304">
        <v>9.2149750345199766E-5</v>
      </c>
      <c r="G56" s="304">
        <v>1.3427301536232683E-4</v>
      </c>
      <c r="H56" s="304">
        <v>1.9726439932063277E-4</v>
      </c>
      <c r="I56" s="304"/>
      <c r="J56" s="304">
        <v>4.9618995521212806E-3</v>
      </c>
      <c r="K56" s="304">
        <v>6.5752736364101819E-3</v>
      </c>
      <c r="L56" s="304">
        <v>9.7167351278421195E-3</v>
      </c>
      <c r="M56" s="304"/>
      <c r="N56" s="304">
        <v>6.3848774711177106E-3</v>
      </c>
      <c r="O56" s="304">
        <v>8.071525565654129E-3</v>
      </c>
      <c r="P56" s="304">
        <v>1.0616296126679369E-2</v>
      </c>
      <c r="Q56" s="304"/>
      <c r="R56" s="304">
        <v>1.134911877632003E-3</v>
      </c>
      <c r="S56" s="304">
        <v>1.5158072136676191E-3</v>
      </c>
      <c r="T56" s="304">
        <v>1.8402679342339368E-3</v>
      </c>
      <c r="U56" s="304"/>
      <c r="V56" s="304">
        <v>3.2314993802003036E-3</v>
      </c>
      <c r="W56" s="304">
        <v>3.5840947678099557E-3</v>
      </c>
      <c r="X56" s="304">
        <v>4.218758833538617E-3</v>
      </c>
      <c r="Y56" s="304"/>
      <c r="Z56" s="304">
        <v>4.7002061181444385E-2</v>
      </c>
      <c r="AA56" s="304">
        <v>6.2680475232180219E-2</v>
      </c>
      <c r="AB56" s="304">
        <v>9.1270347450494352E-2</v>
      </c>
      <c r="AC56" s="304"/>
      <c r="AD56" s="304">
        <v>1.1242613281692708E-2</v>
      </c>
      <c r="AE56" s="304">
        <v>1.2948191693817942E-2</v>
      </c>
      <c r="AF56" s="304">
        <v>1.6718570170254902E-2</v>
      </c>
      <c r="AG56" s="304"/>
      <c r="AH56" s="304">
        <v>3.4149418046121822E-2</v>
      </c>
      <c r="AI56" s="304">
        <v>3.296511879499428E-2</v>
      </c>
      <c r="AJ56" s="304">
        <v>3.6100314815363348E-2</v>
      </c>
      <c r="AK56" s="304"/>
      <c r="AL56" s="304">
        <v>2.449438909669922E-2</v>
      </c>
      <c r="AM56" s="304">
        <v>2.2869204872014666E-2</v>
      </c>
      <c r="AN56" s="304">
        <v>1.9539103006267624E-2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0.94939986109825947</v>
      </c>
      <c r="C57" s="304">
        <f t="shared" si="70"/>
        <v>1.1282534217840432</v>
      </c>
      <c r="D57" s="304">
        <f t="shared" si="71"/>
        <v>1.2906284147704223</v>
      </c>
      <c r="E57" s="304"/>
      <c r="F57" s="304">
        <v>2.1952846977333425E-3</v>
      </c>
      <c r="G57" s="304">
        <v>3.8126109345335522E-3</v>
      </c>
      <c r="H57" s="304">
        <v>7.7578545304077696E-3</v>
      </c>
      <c r="I57" s="304"/>
      <c r="J57" s="304">
        <v>5.8512299831133416E-2</v>
      </c>
      <c r="K57" s="304">
        <v>8.4340855309154278E-2</v>
      </c>
      <c r="L57" s="304">
        <v>0.12639499966538872</v>
      </c>
      <c r="M57" s="304"/>
      <c r="N57" s="304">
        <v>0.15225003548255614</v>
      </c>
      <c r="O57" s="304">
        <v>0.20749060932488356</v>
      </c>
      <c r="P57" s="304">
        <v>0.2780197886270161</v>
      </c>
      <c r="Q57" s="304"/>
      <c r="R57" s="304">
        <v>4.5425314482238355E-2</v>
      </c>
      <c r="S57" s="304">
        <v>6.3848008604108886E-2</v>
      </c>
      <c r="T57" s="304">
        <v>8.7333571590136785E-2</v>
      </c>
      <c r="U57" s="304"/>
      <c r="V57" s="304">
        <v>4.2685137627477922E-2</v>
      </c>
      <c r="W57" s="304">
        <v>5.5803228648687878E-2</v>
      </c>
      <c r="X57" s="304">
        <v>6.7956739350657561E-2</v>
      </c>
      <c r="Y57" s="304"/>
      <c r="Z57" s="304">
        <v>0.38538097175339031</v>
      </c>
      <c r="AA57" s="304">
        <v>0.45990504328983284</v>
      </c>
      <c r="AB57" s="304">
        <v>0.59230533157195675</v>
      </c>
      <c r="AC57" s="304"/>
      <c r="AD57" s="304">
        <v>6.8171313472721914E-2</v>
      </c>
      <c r="AE57" s="304">
        <v>4.5774453991227586E-2</v>
      </c>
      <c r="AF57" s="304">
        <v>1.4350756802932201E-2</v>
      </c>
      <c r="AG57" s="304"/>
      <c r="AH57" s="304">
        <v>0.10037709173016479</v>
      </c>
      <c r="AI57" s="304">
        <v>0.11113585784583407</v>
      </c>
      <c r="AJ57" s="304">
        <v>2.3501559741055781E-2</v>
      </c>
      <c r="AK57" s="304"/>
      <c r="AL57" s="304">
        <v>9.4402412020843374E-2</v>
      </c>
      <c r="AM57" s="304">
        <v>9.6142753835780734E-2</v>
      </c>
      <c r="AN57" s="304">
        <v>9.3007812890870761E-2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3.7945675743544443</v>
      </c>
      <c r="C58" s="304">
        <f t="shared" si="70"/>
        <v>4.685868011985546</v>
      </c>
      <c r="D58" s="304">
        <f t="shared" si="71"/>
        <v>5.1530925076734517</v>
      </c>
      <c r="E58" s="304"/>
      <c r="F58" s="304">
        <v>1.1073404492827666E-2</v>
      </c>
      <c r="G58" s="304">
        <v>2.5469411365711341E-2</v>
      </c>
      <c r="H58" s="304">
        <v>5.0872275572992107E-2</v>
      </c>
      <c r="I58" s="304"/>
      <c r="J58" s="304">
        <v>3.4940825165995289E-2</v>
      </c>
      <c r="K58" s="304">
        <v>7.4116460012964291E-2</v>
      </c>
      <c r="L58" s="304">
        <v>0.15395721149564778</v>
      </c>
      <c r="M58" s="304"/>
      <c r="N58" s="304">
        <v>4.9779557536711934E-2</v>
      </c>
      <c r="O58" s="304">
        <v>8.0014696209077849E-2</v>
      </c>
      <c r="P58" s="304">
        <v>0.13293244234153112</v>
      </c>
      <c r="Q58" s="304"/>
      <c r="R58" s="304">
        <v>5.3310792343498684E-2</v>
      </c>
      <c r="S58" s="304">
        <v>9.059307840310514E-2</v>
      </c>
      <c r="T58" s="304">
        <v>0.14907652184118539</v>
      </c>
      <c r="U58" s="304"/>
      <c r="V58" s="304">
        <v>0.15117140536976972</v>
      </c>
      <c r="W58" s="304">
        <v>0.24018093367802479</v>
      </c>
      <c r="X58" s="304">
        <v>0.33295566878198052</v>
      </c>
      <c r="Y58" s="304"/>
      <c r="Z58" s="304">
        <v>1.0827822910569651</v>
      </c>
      <c r="AA58" s="304">
        <v>1.5226973558440264</v>
      </c>
      <c r="AB58" s="304">
        <v>2.0219029666589945</v>
      </c>
      <c r="AC58" s="304"/>
      <c r="AD58" s="304">
        <v>1.3196380694172831</v>
      </c>
      <c r="AE58" s="304">
        <v>1.6334367098271119</v>
      </c>
      <c r="AF58" s="304">
        <v>1.7852621501734303</v>
      </c>
      <c r="AG58" s="304"/>
      <c r="AH58" s="304">
        <v>0.88800290820122318</v>
      </c>
      <c r="AI58" s="304">
        <v>0.89339997988667885</v>
      </c>
      <c r="AJ58" s="304">
        <v>0.49633366370312115</v>
      </c>
      <c r="AK58" s="304"/>
      <c r="AL58" s="304">
        <v>0.20386832077016956</v>
      </c>
      <c r="AM58" s="304">
        <v>0.12595938675884538</v>
      </c>
      <c r="AN58" s="304">
        <v>2.9799607104568904E-2</v>
      </c>
    </row>
    <row r="59" spans="1:40" x14ac:dyDescent="0.2">
      <c r="A59" s="13" t="str">
        <f t="shared" si="67"/>
        <v>Elementary occupations</v>
      </c>
      <c r="B59" s="304">
        <f t="shared" si="69"/>
        <v>2.4297533793655011</v>
      </c>
      <c r="C59" s="304">
        <f t="shared" si="70"/>
        <v>2.4082493452853155</v>
      </c>
      <c r="D59" s="304">
        <f t="shared" si="71"/>
        <v>2.581184514620209</v>
      </c>
      <c r="E59" s="304"/>
      <c r="F59" s="304">
        <v>2.3418992922237685E-4</v>
      </c>
      <c r="G59" s="304">
        <v>3.8679211009590056E-4</v>
      </c>
      <c r="H59" s="304">
        <v>7.0881451437832931E-4</v>
      </c>
      <c r="I59" s="304"/>
      <c r="J59" s="304">
        <v>2.1292929561423264E-2</v>
      </c>
      <c r="K59" s="304">
        <v>3.8567185643527277E-2</v>
      </c>
      <c r="L59" s="304">
        <v>7.2811300211841942E-2</v>
      </c>
      <c r="M59" s="304"/>
      <c r="N59" s="304">
        <v>5.5739897843180473E-2</v>
      </c>
      <c r="O59" s="304">
        <v>7.3720469696827218E-2</v>
      </c>
      <c r="P59" s="304">
        <v>8.1545587045285126E-2</v>
      </c>
      <c r="Q59" s="304"/>
      <c r="R59" s="304">
        <v>1.2580429894509538E-2</v>
      </c>
      <c r="S59" s="304">
        <v>1.5619884675115098E-2</v>
      </c>
      <c r="T59" s="304">
        <v>1.6659585364895271E-2</v>
      </c>
      <c r="U59" s="304"/>
      <c r="V59" s="304">
        <v>9.4301739371606685E-2</v>
      </c>
      <c r="W59" s="304">
        <v>0.1292837558563347</v>
      </c>
      <c r="X59" s="304">
        <v>0.153148214611879</v>
      </c>
      <c r="Y59" s="304"/>
      <c r="Z59" s="304">
        <v>0.62957267233806757</v>
      </c>
      <c r="AA59" s="304">
        <v>0.77469946463605466</v>
      </c>
      <c r="AB59" s="304">
        <v>1.1067430952270225</v>
      </c>
      <c r="AC59" s="304"/>
      <c r="AD59" s="304">
        <v>0.69650050573027122</v>
      </c>
      <c r="AE59" s="304">
        <v>0.68185083872643371</v>
      </c>
      <c r="AF59" s="304">
        <v>0.68084465206315825</v>
      </c>
      <c r="AG59" s="304"/>
      <c r="AH59" s="304">
        <v>0.71049701255973352</v>
      </c>
      <c r="AI59" s="304">
        <v>0.65262014826566939</v>
      </c>
      <c r="AJ59" s="304">
        <v>0.44853459216373731</v>
      </c>
      <c r="AK59" s="304"/>
      <c r="AL59" s="304">
        <v>0.20903400213748641</v>
      </c>
      <c r="AM59" s="304">
        <v>4.1500805675257678E-2</v>
      </c>
      <c r="AN59" s="304">
        <v>2.0188673418011675E-2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168.72899999999993</v>
      </c>
      <c r="C62" s="305">
        <f>SUM(C63:C71)</f>
        <v>173.65999999999997</v>
      </c>
      <c r="D62" s="305">
        <f>SUM(D63:D71)</f>
        <v>182.00600000000009</v>
      </c>
      <c r="E62" s="304"/>
      <c r="F62" s="305">
        <f>SUM(F63:F71)</f>
        <v>0.55114060989291058</v>
      </c>
      <c r="G62" s="305">
        <f>SUM(G63:G71)</f>
        <v>0.84473146427833679</v>
      </c>
      <c r="H62" s="305">
        <f>SUM(H63:H71)</f>
        <v>1.509634648272586</v>
      </c>
      <c r="I62" s="304"/>
      <c r="J62" s="305">
        <f>SUM(J63:J71)</f>
        <v>6.5059697201825069</v>
      </c>
      <c r="K62" s="305">
        <f>SUM(K63:K71)</f>
        <v>9.4928274733617837</v>
      </c>
      <c r="L62" s="305">
        <f>SUM(L63:L71)</f>
        <v>17.010226638337954</v>
      </c>
      <c r="M62" s="304"/>
      <c r="N62" s="305">
        <f>SUM(N63:N71)</f>
        <v>22.107817368532501</v>
      </c>
      <c r="O62" s="305">
        <f>SUM(O63:O71)</f>
        <v>27.029285988435237</v>
      </c>
      <c r="P62" s="305">
        <f>SUM(P63:P71)</f>
        <v>36.2479529434613</v>
      </c>
      <c r="Q62" s="304"/>
      <c r="R62" s="305">
        <f>SUM(R63:R71)</f>
        <v>6.8939557772281859</v>
      </c>
      <c r="S62" s="305">
        <f>SUM(S63:S71)</f>
        <v>8.1605141140374045</v>
      </c>
      <c r="T62" s="305">
        <f>SUM(T63:T71)</f>
        <v>10.877950593059348</v>
      </c>
      <c r="U62" s="304"/>
      <c r="V62" s="305">
        <f>SUM(V63:V71)</f>
        <v>7.7308818761880707</v>
      </c>
      <c r="W62" s="305">
        <f>SUM(W63:W71)</f>
        <v>9.0003506978110757</v>
      </c>
      <c r="X62" s="305">
        <f>SUM(X63:X71)</f>
        <v>11.451939690709905</v>
      </c>
      <c r="Y62" s="304"/>
      <c r="Z62" s="305">
        <f>SUM(Z63:Z71)</f>
        <v>42.366469326652698</v>
      </c>
      <c r="AA62" s="305">
        <f>SUM(AA63:AA71)</f>
        <v>44.388570924679144</v>
      </c>
      <c r="AB62" s="305">
        <f>SUM(AB63:AB71)</f>
        <v>48.891178360579232</v>
      </c>
      <c r="AC62" s="304"/>
      <c r="AD62" s="305">
        <f>SUM(AD63:AD71)</f>
        <v>42.455040715491123</v>
      </c>
      <c r="AE62" s="305">
        <f>SUM(AE63:AE71)</f>
        <v>39.688158215040531</v>
      </c>
      <c r="AF62" s="305">
        <f>SUM(AF63:AF71)</f>
        <v>33.062722018616256</v>
      </c>
      <c r="AG62" s="304"/>
      <c r="AH62" s="305">
        <f>SUM(AH63:AH71)</f>
        <v>30.993558487391628</v>
      </c>
      <c r="AI62" s="305">
        <f>SUM(AI63:AI71)</f>
        <v>28.274697131133991</v>
      </c>
      <c r="AJ62" s="305">
        <f>SUM(AJ63:AJ71)</f>
        <v>17.109325216113593</v>
      </c>
      <c r="AK62" s="304"/>
      <c r="AL62" s="305">
        <f>SUM(AL63:AL71)</f>
        <v>9.1241661184403071</v>
      </c>
      <c r="AM62" s="305">
        <f>SUM(AM63:AM71)</f>
        <v>6.7808639912224429</v>
      </c>
      <c r="AN62" s="305">
        <f>SUM(AN63:AN71)</f>
        <v>5.8450698908499117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24.640124975070954</v>
      </c>
      <c r="C63" s="304">
        <f t="shared" ref="C63:C71" si="73">SUM(G63,K63,O63,S63,W63,AA63,AE63,AI63,AM63)</f>
        <v>26.174723154992606</v>
      </c>
      <c r="D63" s="304">
        <f t="shared" ref="D63:D71" si="74">SUM(H63,L63,P63,T63,X63,AB63,AF63,AJ63,AN63)</f>
        <v>29.55488919634811</v>
      </c>
      <c r="E63" s="304"/>
      <c r="F63" s="304">
        <v>0.13133661999535898</v>
      </c>
      <c r="G63" s="304">
        <v>0.21233002893690947</v>
      </c>
      <c r="H63" s="304">
        <v>0.39411681548990135</v>
      </c>
      <c r="I63" s="304"/>
      <c r="J63" s="304">
        <v>1.621271837459175</v>
      </c>
      <c r="K63" s="304">
        <v>2.3716638142166206</v>
      </c>
      <c r="L63" s="304">
        <v>4.2948482933237466</v>
      </c>
      <c r="M63" s="304"/>
      <c r="N63" s="304">
        <v>5.244844074552292</v>
      </c>
      <c r="O63" s="304">
        <v>6.4000105434189472</v>
      </c>
      <c r="P63" s="304">
        <v>7.9954903176998506</v>
      </c>
      <c r="Q63" s="304"/>
      <c r="R63" s="304">
        <v>1.1439889140189043</v>
      </c>
      <c r="S63" s="304">
        <v>1.2809433992968442</v>
      </c>
      <c r="T63" s="304">
        <v>1.6524606294777935</v>
      </c>
      <c r="U63" s="304"/>
      <c r="V63" s="304">
        <v>1.4881862789499165</v>
      </c>
      <c r="W63" s="304">
        <v>1.6566655385744353</v>
      </c>
      <c r="X63" s="304">
        <v>1.7531666848621594</v>
      </c>
      <c r="Y63" s="304"/>
      <c r="Z63" s="304">
        <v>5.0848431237962739</v>
      </c>
      <c r="AA63" s="304">
        <v>5.0675184380872107</v>
      </c>
      <c r="AB63" s="304">
        <v>5.8350287070845068</v>
      </c>
      <c r="AC63" s="304"/>
      <c r="AD63" s="304">
        <v>5.1765487376559269</v>
      </c>
      <c r="AE63" s="304">
        <v>4.7174268829576977</v>
      </c>
      <c r="AF63" s="304">
        <v>3.6892189859683482</v>
      </c>
      <c r="AG63" s="304"/>
      <c r="AH63" s="304">
        <v>4.1649163204068813</v>
      </c>
      <c r="AI63" s="304">
        <v>3.9945648703788277</v>
      </c>
      <c r="AJ63" s="304">
        <v>3.4779219857809824</v>
      </c>
      <c r="AK63" s="304"/>
      <c r="AL63" s="304">
        <v>0.58418906823622496</v>
      </c>
      <c r="AM63" s="304">
        <v>0.4735996391251151</v>
      </c>
      <c r="AN63" s="304">
        <v>0.46263677666081976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13.105196768160077</v>
      </c>
      <c r="C64" s="304">
        <f t="shared" si="73"/>
        <v>14.494642475903079</v>
      </c>
      <c r="D64" s="304">
        <f t="shared" si="74"/>
        <v>16.720270816235224</v>
      </c>
      <c r="E64" s="304"/>
      <c r="F64" s="304">
        <v>0.20276056038944165</v>
      </c>
      <c r="G64" s="304">
        <v>0.3071939110982031</v>
      </c>
      <c r="H64" s="304">
        <v>0.53618796274990088</v>
      </c>
      <c r="I64" s="304"/>
      <c r="J64" s="304">
        <v>1.391451383434567</v>
      </c>
      <c r="K64" s="304">
        <v>1.9888291910604279</v>
      </c>
      <c r="L64" s="304">
        <v>3.3115321096625183</v>
      </c>
      <c r="M64" s="304"/>
      <c r="N64" s="304">
        <v>3.0281426786258652</v>
      </c>
      <c r="O64" s="304">
        <v>3.6074682028254887</v>
      </c>
      <c r="P64" s="304">
        <v>4.4356420065233308</v>
      </c>
      <c r="Q64" s="304"/>
      <c r="R64" s="304">
        <v>0.50542318109059359</v>
      </c>
      <c r="S64" s="304">
        <v>0.530750380278323</v>
      </c>
      <c r="T64" s="304">
        <v>0.56895710121715137</v>
      </c>
      <c r="U64" s="304"/>
      <c r="V64" s="304">
        <v>0.7815713462347641</v>
      </c>
      <c r="W64" s="304">
        <v>0.86058404935837662</v>
      </c>
      <c r="X64" s="304">
        <v>0.99708420013758448</v>
      </c>
      <c r="Y64" s="304"/>
      <c r="Z64" s="304">
        <v>3.1494040007831692</v>
      </c>
      <c r="AA64" s="304">
        <v>3.4477162930492389</v>
      </c>
      <c r="AB64" s="304">
        <v>3.9610522987009498</v>
      </c>
      <c r="AC64" s="304"/>
      <c r="AD64" s="304">
        <v>2.2531693640536501</v>
      </c>
      <c r="AE64" s="304">
        <v>2.0397916989855873</v>
      </c>
      <c r="AF64" s="304">
        <v>1.5689715504436867</v>
      </c>
      <c r="AG64" s="304"/>
      <c r="AH64" s="304">
        <v>1.5357896527501322</v>
      </c>
      <c r="AI64" s="304">
        <v>1.4524008362420342</v>
      </c>
      <c r="AJ64" s="304">
        <v>1.03254053546459</v>
      </c>
      <c r="AK64" s="304"/>
      <c r="AL64" s="304">
        <v>0.25748460079789459</v>
      </c>
      <c r="AM64" s="304">
        <v>0.25990791300539928</v>
      </c>
      <c r="AN64" s="304">
        <v>0.30830305133551561</v>
      </c>
    </row>
    <row r="65" spans="1:40" x14ac:dyDescent="0.2">
      <c r="A65" s="13" t="str">
        <f t="shared" si="72"/>
        <v>Associate professional occupations</v>
      </c>
      <c r="B65" s="304">
        <f t="shared" si="75"/>
        <v>12.463184191747104</v>
      </c>
      <c r="C65" s="304">
        <f t="shared" si="73"/>
        <v>12.184066306725459</v>
      </c>
      <c r="D65" s="304">
        <f t="shared" si="74"/>
        <v>13.321915455827574</v>
      </c>
      <c r="E65" s="304"/>
      <c r="F65" s="304">
        <v>7.8825956766301788E-2</v>
      </c>
      <c r="G65" s="304">
        <v>0.10553866898073679</v>
      </c>
      <c r="H65" s="304">
        <v>0.17539621110882433</v>
      </c>
      <c r="I65" s="304"/>
      <c r="J65" s="304">
        <v>0.66976230579033691</v>
      </c>
      <c r="K65" s="304">
        <v>0.86280535843360029</v>
      </c>
      <c r="L65" s="304">
        <v>1.4008198970896413</v>
      </c>
      <c r="M65" s="304"/>
      <c r="N65" s="304">
        <v>2.3488484484442411</v>
      </c>
      <c r="O65" s="304">
        <v>2.5833426745621488</v>
      </c>
      <c r="P65" s="304">
        <v>3.169743534979943</v>
      </c>
      <c r="Q65" s="304"/>
      <c r="R65" s="304">
        <v>0.55313171300513075</v>
      </c>
      <c r="S65" s="304">
        <v>0.59455392706709986</v>
      </c>
      <c r="T65" s="304">
        <v>0.74781032092387933</v>
      </c>
      <c r="U65" s="304"/>
      <c r="V65" s="304">
        <v>0.70308556909618636</v>
      </c>
      <c r="W65" s="304">
        <v>0.74494467076015813</v>
      </c>
      <c r="X65" s="304">
        <v>0.87804363102695859</v>
      </c>
      <c r="Y65" s="304"/>
      <c r="Z65" s="304">
        <v>3.2533918057059203</v>
      </c>
      <c r="AA65" s="304">
        <v>3.1845973944240704</v>
      </c>
      <c r="AB65" s="304">
        <v>3.6170520669362385</v>
      </c>
      <c r="AC65" s="304"/>
      <c r="AD65" s="304">
        <v>2.7305712033860088</v>
      </c>
      <c r="AE65" s="304">
        <v>2.4060322279947677</v>
      </c>
      <c r="AF65" s="304">
        <v>2.191279240376375</v>
      </c>
      <c r="AG65" s="304"/>
      <c r="AH65" s="304">
        <v>1.725545401459782</v>
      </c>
      <c r="AI65" s="304">
        <v>1.4218647632785903</v>
      </c>
      <c r="AJ65" s="304">
        <v>0.85266914061156718</v>
      </c>
      <c r="AK65" s="304"/>
      <c r="AL65" s="304">
        <v>0.40002178809319633</v>
      </c>
      <c r="AM65" s="304">
        <v>0.2803866212242867</v>
      </c>
      <c r="AN65" s="304">
        <v>0.28910141277414664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15.230997005668272</v>
      </c>
      <c r="C66" s="304">
        <f t="shared" si="73"/>
        <v>15.433529047558636</v>
      </c>
      <c r="D66" s="304">
        <f t="shared" si="74"/>
        <v>17.520725125509301</v>
      </c>
      <c r="E66" s="304"/>
      <c r="F66" s="304">
        <v>3.5638074679666648E-2</v>
      </c>
      <c r="G66" s="304">
        <v>5.3325559778507524E-2</v>
      </c>
      <c r="H66" s="304">
        <v>0.10355445298613035</v>
      </c>
      <c r="I66" s="304"/>
      <c r="J66" s="304">
        <v>0.58154691657430735</v>
      </c>
      <c r="K66" s="304">
        <v>0.84480774232784861</v>
      </c>
      <c r="L66" s="304">
        <v>1.5680926543969265</v>
      </c>
      <c r="M66" s="304"/>
      <c r="N66" s="304">
        <v>2.2893190666783263</v>
      </c>
      <c r="O66" s="304">
        <v>2.7937803448635763</v>
      </c>
      <c r="P66" s="304">
        <v>4.7767692669101978</v>
      </c>
      <c r="Q66" s="304"/>
      <c r="R66" s="304">
        <v>0.79617370577355406</v>
      </c>
      <c r="S66" s="304">
        <v>0.93921828927183204</v>
      </c>
      <c r="T66" s="304">
        <v>1.2131853920066447</v>
      </c>
      <c r="U66" s="304"/>
      <c r="V66" s="304">
        <v>0.68193311577246674</v>
      </c>
      <c r="W66" s="304">
        <v>0.74355290171678423</v>
      </c>
      <c r="X66" s="304">
        <v>1.3590209612526272</v>
      </c>
      <c r="Y66" s="304"/>
      <c r="Z66" s="304">
        <v>4.0171475498999492</v>
      </c>
      <c r="AA66" s="304">
        <v>4.2576758116119029</v>
      </c>
      <c r="AB66" s="304">
        <v>4.6015198279495868</v>
      </c>
      <c r="AC66" s="304"/>
      <c r="AD66" s="304">
        <v>4.3188088060098595</v>
      </c>
      <c r="AE66" s="304">
        <v>4.0191634113580665</v>
      </c>
      <c r="AF66" s="304">
        <v>3.1531572454550933</v>
      </c>
      <c r="AG66" s="304"/>
      <c r="AH66" s="304">
        <v>2.1548784637731586</v>
      </c>
      <c r="AI66" s="304">
        <v>1.5176426163763086</v>
      </c>
      <c r="AJ66" s="304">
        <v>0.5442092280243821</v>
      </c>
      <c r="AK66" s="304"/>
      <c r="AL66" s="304">
        <v>0.35555130650698191</v>
      </c>
      <c r="AM66" s="304">
        <v>0.26436237025381093</v>
      </c>
      <c r="AN66" s="304">
        <v>0.2012160965277125</v>
      </c>
    </row>
    <row r="67" spans="1:40" x14ac:dyDescent="0.2">
      <c r="A67" s="13" t="str">
        <f t="shared" si="72"/>
        <v>Skilled trades occupations</v>
      </c>
      <c r="B67" s="304">
        <f t="shared" si="75"/>
        <v>15.253402171582088</v>
      </c>
      <c r="C67" s="304">
        <f t="shared" si="73"/>
        <v>15.348936464091915</v>
      </c>
      <c r="D67" s="304">
        <f t="shared" si="74"/>
        <v>14.914358101062636</v>
      </c>
      <c r="E67" s="304"/>
      <c r="F67" s="304">
        <v>8.9353488915823974E-3</v>
      </c>
      <c r="G67" s="304">
        <v>1.270330451581559E-2</v>
      </c>
      <c r="H67" s="304">
        <v>2.2697459541902894E-2</v>
      </c>
      <c r="I67" s="304"/>
      <c r="J67" s="304">
        <v>0.25583782660992743</v>
      </c>
      <c r="K67" s="304">
        <v>0.40177566476409515</v>
      </c>
      <c r="L67" s="304">
        <v>0.74974048315788733</v>
      </c>
      <c r="M67" s="304"/>
      <c r="N67" s="304">
        <v>0.82948052992235233</v>
      </c>
      <c r="O67" s="304">
        <v>1.1125289717221869</v>
      </c>
      <c r="P67" s="304">
        <v>1.3850450466053563</v>
      </c>
      <c r="Q67" s="304"/>
      <c r="R67" s="304">
        <v>0.47533264503135264</v>
      </c>
      <c r="S67" s="304">
        <v>0.57302947431649065</v>
      </c>
      <c r="T67" s="304">
        <v>0.76162485177131656</v>
      </c>
      <c r="U67" s="304"/>
      <c r="V67" s="304">
        <v>0.7140715857717832</v>
      </c>
      <c r="W67" s="304">
        <v>0.87494205439203032</v>
      </c>
      <c r="X67" s="304">
        <v>0.95818038737137001</v>
      </c>
      <c r="Y67" s="304"/>
      <c r="Z67" s="304">
        <v>5.2918284239246764</v>
      </c>
      <c r="AA67" s="304">
        <v>5.5810501491695925</v>
      </c>
      <c r="AB67" s="304">
        <v>5.7580114767770425</v>
      </c>
      <c r="AC67" s="304"/>
      <c r="AD67" s="304">
        <v>3.8387708254761792</v>
      </c>
      <c r="AE67" s="304">
        <v>3.3965880044290668</v>
      </c>
      <c r="AF67" s="304">
        <v>2.9362012281276249</v>
      </c>
      <c r="AG67" s="304"/>
      <c r="AH67" s="304">
        <v>2.7299265249966029</v>
      </c>
      <c r="AI67" s="304">
        <v>2.6461958736242139</v>
      </c>
      <c r="AJ67" s="304">
        <v>1.9101117704449548</v>
      </c>
      <c r="AK67" s="304"/>
      <c r="AL67" s="304">
        <v>1.1092184609576308</v>
      </c>
      <c r="AM67" s="304">
        <v>0.75012296715842397</v>
      </c>
      <c r="AN67" s="304">
        <v>0.43274539726518069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4.5718058969843938</v>
      </c>
      <c r="C68" s="304">
        <f t="shared" si="73"/>
        <v>4.8284450718014069</v>
      </c>
      <c r="D68" s="304">
        <f t="shared" si="74"/>
        <v>5.5952721314939042</v>
      </c>
      <c r="E68" s="304"/>
      <c r="F68" s="304">
        <v>7.3499921595829862E-3</v>
      </c>
      <c r="G68" s="304">
        <v>1.2209561147646895E-2</v>
      </c>
      <c r="H68" s="304">
        <v>2.2262606999649621E-2</v>
      </c>
      <c r="I68" s="304"/>
      <c r="J68" s="304">
        <v>0.10532531753297909</v>
      </c>
      <c r="K68" s="304">
        <v>0.15778642830445097</v>
      </c>
      <c r="L68" s="304">
        <v>0.32105344835990102</v>
      </c>
      <c r="M68" s="304"/>
      <c r="N68" s="304">
        <v>0.51710206646253531</v>
      </c>
      <c r="O68" s="304">
        <v>0.62687354974510701</v>
      </c>
      <c r="P68" s="304">
        <v>0.78346505396098909</v>
      </c>
      <c r="Q68" s="304"/>
      <c r="R68" s="304">
        <v>0.39602264170014073</v>
      </c>
      <c r="S68" s="304">
        <v>0.47572459043201054</v>
      </c>
      <c r="T68" s="304">
        <v>0.69195943241495361</v>
      </c>
      <c r="U68" s="304"/>
      <c r="V68" s="304">
        <v>0.40479765063101097</v>
      </c>
      <c r="W68" s="304">
        <v>0.49756629590764556</v>
      </c>
      <c r="X68" s="304">
        <v>0.72212868448061962</v>
      </c>
      <c r="Y68" s="304"/>
      <c r="Z68" s="304">
        <v>0.92321308575884498</v>
      </c>
      <c r="AA68" s="304">
        <v>0.97503736398152896</v>
      </c>
      <c r="AB68" s="304">
        <v>1.1247619757380449</v>
      </c>
      <c r="AC68" s="304"/>
      <c r="AD68" s="304">
        <v>1.2181316359771621</v>
      </c>
      <c r="AE68" s="304">
        <v>1.1757863866272533</v>
      </c>
      <c r="AF68" s="304">
        <v>1.1588107514277579</v>
      </c>
      <c r="AG68" s="304"/>
      <c r="AH68" s="304">
        <v>0.7533782721446729</v>
      </c>
      <c r="AI68" s="304">
        <v>0.73848127497980176</v>
      </c>
      <c r="AJ68" s="304">
        <v>0.66087489978252312</v>
      </c>
      <c r="AK68" s="304"/>
      <c r="AL68" s="304">
        <v>0.24648523461746494</v>
      </c>
      <c r="AM68" s="304">
        <v>0.16897962067596126</v>
      </c>
      <c r="AN68" s="304">
        <v>0.10995527832946508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38.608364490980762</v>
      </c>
      <c r="C69" s="304">
        <f t="shared" si="73"/>
        <v>37.534686433636466</v>
      </c>
      <c r="D69" s="304">
        <f t="shared" si="74"/>
        <v>36.685989861181433</v>
      </c>
      <c r="E69" s="304"/>
      <c r="F69" s="304">
        <v>4.2337992635660786E-2</v>
      </c>
      <c r="G69" s="304">
        <v>6.5294770586940873E-2</v>
      </c>
      <c r="H69" s="304">
        <v>0.10407958691926766</v>
      </c>
      <c r="I69" s="304"/>
      <c r="J69" s="304">
        <v>0.92982676873709269</v>
      </c>
      <c r="K69" s="304">
        <v>1.3516273703370698</v>
      </c>
      <c r="L69" s="304">
        <v>2.513842263723479</v>
      </c>
      <c r="M69" s="304"/>
      <c r="N69" s="304">
        <v>4.3439229129749171</v>
      </c>
      <c r="O69" s="304">
        <v>5.2734371318868849</v>
      </c>
      <c r="P69" s="304">
        <v>7.1493099403692995</v>
      </c>
      <c r="Q69" s="304"/>
      <c r="R69" s="304">
        <v>1.4673756172240731</v>
      </c>
      <c r="S69" s="304">
        <v>1.7097958118069156</v>
      </c>
      <c r="T69" s="304">
        <v>2.271671868192787</v>
      </c>
      <c r="U69" s="304"/>
      <c r="V69" s="304">
        <v>1.1522955028927266</v>
      </c>
      <c r="W69" s="304">
        <v>1.2528731348205193</v>
      </c>
      <c r="X69" s="304">
        <v>1.4993220576723039</v>
      </c>
      <c r="Y69" s="304"/>
      <c r="Z69" s="304">
        <v>11.210697719955167</v>
      </c>
      <c r="AA69" s="304">
        <v>11.518045105515762</v>
      </c>
      <c r="AB69" s="304">
        <v>13.030907165656576</v>
      </c>
      <c r="AC69" s="304"/>
      <c r="AD69" s="304">
        <v>10.052852446670871</v>
      </c>
      <c r="AE69" s="304">
        <v>8.8964339819943614</v>
      </c>
      <c r="AF69" s="304">
        <v>6.9998825358425405</v>
      </c>
      <c r="AG69" s="304"/>
      <c r="AH69" s="304">
        <v>7.4101507440966454</v>
      </c>
      <c r="AI69" s="304">
        <v>6.2230451009342715</v>
      </c>
      <c r="AJ69" s="304">
        <v>2.188560879007901</v>
      </c>
      <c r="AK69" s="304"/>
      <c r="AL69" s="304">
        <v>1.9989047857936093</v>
      </c>
      <c r="AM69" s="304">
        <v>1.2441340257537368</v>
      </c>
      <c r="AN69" s="304">
        <v>0.92841356379727868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14.250827318413331</v>
      </c>
      <c r="C70" s="304">
        <f t="shared" si="73"/>
        <v>15.906643006025016</v>
      </c>
      <c r="D70" s="304">
        <f t="shared" si="74"/>
        <v>16.361320424880486</v>
      </c>
      <c r="E70" s="304"/>
      <c r="F70" s="304">
        <v>3.6822505117654489E-2</v>
      </c>
      <c r="G70" s="304">
        <v>6.5625461915564953E-2</v>
      </c>
      <c r="H70" s="304">
        <v>0.13575689499999163</v>
      </c>
      <c r="I70" s="304"/>
      <c r="J70" s="304">
        <v>0.18625311258050889</v>
      </c>
      <c r="K70" s="304">
        <v>0.32220587723401967</v>
      </c>
      <c r="L70" s="304">
        <v>0.58987822585230365</v>
      </c>
      <c r="M70" s="304"/>
      <c r="N70" s="304">
        <v>0.68830071900138978</v>
      </c>
      <c r="O70" s="304">
        <v>1.0174009529386792</v>
      </c>
      <c r="P70" s="304">
        <v>1.6849948900989355</v>
      </c>
      <c r="Q70" s="304"/>
      <c r="R70" s="304">
        <v>0.2923507761710048</v>
      </c>
      <c r="S70" s="304">
        <v>0.43861452415524599</v>
      </c>
      <c r="T70" s="304">
        <v>0.66565972319418765</v>
      </c>
      <c r="U70" s="304"/>
      <c r="V70" s="304">
        <v>0.45094461687700771</v>
      </c>
      <c r="W70" s="304">
        <v>0.64936256176293328</v>
      </c>
      <c r="X70" s="304">
        <v>0.89536936646110998</v>
      </c>
      <c r="Y70" s="304"/>
      <c r="Z70" s="304">
        <v>2.856843066138782</v>
      </c>
      <c r="AA70" s="304">
        <v>3.534239272464538</v>
      </c>
      <c r="AB70" s="304">
        <v>4.0201976824885319</v>
      </c>
      <c r="AC70" s="304"/>
      <c r="AD70" s="304">
        <v>4.4064206437810798</v>
      </c>
      <c r="AE70" s="304">
        <v>4.842419578996954</v>
      </c>
      <c r="AF70" s="304">
        <v>4.6870859375037943</v>
      </c>
      <c r="AG70" s="304"/>
      <c r="AH70" s="304">
        <v>3.8584424543814113</v>
      </c>
      <c r="AI70" s="304">
        <v>4.040815822438951</v>
      </c>
      <c r="AJ70" s="304">
        <v>3.0757133574789339</v>
      </c>
      <c r="AK70" s="304"/>
      <c r="AL70" s="304">
        <v>1.4744494243644923</v>
      </c>
      <c r="AM70" s="304">
        <v>0.99595895411812785</v>
      </c>
      <c r="AN70" s="304">
        <v>0.60666434680269643</v>
      </c>
    </row>
    <row r="71" spans="1:40" x14ac:dyDescent="0.2">
      <c r="A71" s="13" t="str">
        <f t="shared" si="72"/>
        <v>Elementary occupations</v>
      </c>
      <c r="B71" s="304">
        <f t="shared" si="75"/>
        <v>30.605097181392949</v>
      </c>
      <c r="C71" s="304">
        <f t="shared" si="73"/>
        <v>31.754328039265367</v>
      </c>
      <c r="D71" s="304">
        <f t="shared" si="74"/>
        <v>31.331258887461402</v>
      </c>
      <c r="E71" s="304"/>
      <c r="F71" s="304">
        <v>7.1335592576609388E-3</v>
      </c>
      <c r="G71" s="304">
        <v>1.0510197318011491E-2</v>
      </c>
      <c r="H71" s="304">
        <v>1.5582657477017205E-2</v>
      </c>
      <c r="I71" s="304"/>
      <c r="J71" s="304">
        <v>0.76469425146361247</v>
      </c>
      <c r="K71" s="304">
        <v>1.1913260266836516</v>
      </c>
      <c r="L71" s="304">
        <v>2.2604192627715478</v>
      </c>
      <c r="M71" s="304"/>
      <c r="N71" s="304">
        <v>2.8178568718705819</v>
      </c>
      <c r="O71" s="304">
        <v>3.6144436164722173</v>
      </c>
      <c r="P71" s="304">
        <v>4.8674928863133982</v>
      </c>
      <c r="Q71" s="304"/>
      <c r="R71" s="304">
        <v>1.2641565832134316</v>
      </c>
      <c r="S71" s="304">
        <v>1.6178837174126439</v>
      </c>
      <c r="T71" s="304">
        <v>2.3046212738606346</v>
      </c>
      <c r="U71" s="304"/>
      <c r="V71" s="304">
        <v>1.3539962099622089</v>
      </c>
      <c r="W71" s="304">
        <v>1.719859490518193</v>
      </c>
      <c r="X71" s="304">
        <v>2.3896237174451707</v>
      </c>
      <c r="Y71" s="304"/>
      <c r="Z71" s="304">
        <v>6.5791005506899145</v>
      </c>
      <c r="AA71" s="304">
        <v>6.8226910963753049</v>
      </c>
      <c r="AB71" s="304">
        <v>6.9426471592477519</v>
      </c>
      <c r="AC71" s="304"/>
      <c r="AD71" s="304">
        <v>8.4597670524803839</v>
      </c>
      <c r="AE71" s="304">
        <v>8.1945160416967724</v>
      </c>
      <c r="AF71" s="304">
        <v>6.678114543471029</v>
      </c>
      <c r="AG71" s="304"/>
      <c r="AH71" s="304">
        <v>6.6605306533823425</v>
      </c>
      <c r="AI71" s="304">
        <v>6.2396859728809924</v>
      </c>
      <c r="AJ71" s="304">
        <v>3.36672341951776</v>
      </c>
      <c r="AK71" s="304"/>
      <c r="AL71" s="304">
        <v>2.6978614490728123</v>
      </c>
      <c r="AM71" s="304">
        <v>2.3434118799075812</v>
      </c>
      <c r="AN71" s="304">
        <v>2.5060339673570957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230.52199999999988</v>
      </c>
      <c r="C74" s="305">
        <f>SUM(C75:C83)</f>
        <v>241.85099999999994</v>
      </c>
      <c r="D74" s="305">
        <f>SUM(D75:D83)</f>
        <v>255.73999999999992</v>
      </c>
      <c r="E74" s="304"/>
      <c r="F74" s="305">
        <f>SUM(F75:F83)</f>
        <v>4.2056775527702293</v>
      </c>
      <c r="G74" s="305">
        <f>SUM(G75:G83)</f>
        <v>5.5837293949591098</v>
      </c>
      <c r="H74" s="305">
        <f>SUM(H75:H83)</f>
        <v>8.2365888275419241</v>
      </c>
      <c r="I74" s="304"/>
      <c r="J74" s="305">
        <f>SUM(J75:J83)</f>
        <v>34.600974864776347</v>
      </c>
      <c r="K74" s="305">
        <f>SUM(K75:K83)</f>
        <v>45.675445963047778</v>
      </c>
      <c r="L74" s="305">
        <f>SUM(L75:L83)</f>
        <v>67.891612631872917</v>
      </c>
      <c r="M74" s="304"/>
      <c r="N74" s="305">
        <f>SUM(N75:N83)</f>
        <v>61.243868324544749</v>
      </c>
      <c r="O74" s="305">
        <f>SUM(O75:O83)</f>
        <v>66.301217074957918</v>
      </c>
      <c r="P74" s="305">
        <f>SUM(P75:P83)</f>
        <v>69.875241126120315</v>
      </c>
      <c r="Q74" s="304"/>
      <c r="R74" s="305">
        <f>SUM(R75:R83)</f>
        <v>10.93364680724625</v>
      </c>
      <c r="S74" s="305">
        <f>SUM(S75:S83)</f>
        <v>12.283906890139724</v>
      </c>
      <c r="T74" s="305">
        <f>SUM(T75:T83)</f>
        <v>14.052467907968959</v>
      </c>
      <c r="U74" s="304"/>
      <c r="V74" s="305">
        <f>SUM(V75:V83)</f>
        <v>13.614360017835194</v>
      </c>
      <c r="W74" s="305">
        <f>SUM(W75:W83)</f>
        <v>14.526180883171637</v>
      </c>
      <c r="X74" s="305">
        <f>SUM(X75:X83)</f>
        <v>15.579598734381154</v>
      </c>
      <c r="Y74" s="304"/>
      <c r="Z74" s="305">
        <f>SUM(Z75:Z83)</f>
        <v>37.43792090189099</v>
      </c>
      <c r="AA74" s="305">
        <f>SUM(AA75:AA83)</f>
        <v>35.658488746800103</v>
      </c>
      <c r="AB74" s="305">
        <f>SUM(AB75:AB83)</f>
        <v>32.294359189496113</v>
      </c>
      <c r="AC74" s="304"/>
      <c r="AD74" s="305">
        <f>SUM(AD75:AD83)</f>
        <v>35.053308751895884</v>
      </c>
      <c r="AE74" s="305">
        <f>SUM(AE75:AE83)</f>
        <v>31.41113642943295</v>
      </c>
      <c r="AF74" s="305">
        <f>SUM(AF75:AF83)</f>
        <v>23.249272560873553</v>
      </c>
      <c r="AG74" s="304"/>
      <c r="AH74" s="305">
        <f>SUM(AH75:AH83)</f>
        <v>27.121963418922633</v>
      </c>
      <c r="AI74" s="305">
        <f>SUM(AI75:AI83)</f>
        <v>25.380837712670747</v>
      </c>
      <c r="AJ74" s="305">
        <f>SUM(AJ75:AJ83)</f>
        <v>21.078144454399386</v>
      </c>
      <c r="AK74" s="304"/>
      <c r="AL74" s="305">
        <f>SUM(AL75:AL83)</f>
        <v>6.3102793601176046</v>
      </c>
      <c r="AM74" s="305">
        <f>SUM(AM75:AM83)</f>
        <v>5.0300569048200012</v>
      </c>
      <c r="AN74" s="305">
        <f>SUM(AN75:AN83)</f>
        <v>3.4827145673455937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31.91509622223473</v>
      </c>
      <c r="C75" s="305">
        <f t="shared" ref="C75:C83" si="77">SUM(G75,K75,O75,S75,W75,AA75,AE75,AI75,AM75)</f>
        <v>33.047724262901056</v>
      </c>
      <c r="D75" s="305">
        <f t="shared" ref="D75:D83" si="78">SUM(H75,L75,P75,T75,X75,AB75,AF75,AJ75,AN75)</f>
        <v>36.656108125544343</v>
      </c>
      <c r="E75" s="304"/>
      <c r="F75" s="304">
        <v>0.75435172261508099</v>
      </c>
      <c r="G75" s="304">
        <v>1.0289859696618564</v>
      </c>
      <c r="H75" s="304">
        <v>1.5767025447418326</v>
      </c>
      <c r="I75" s="304"/>
      <c r="J75" s="304">
        <v>5.1376493086153836</v>
      </c>
      <c r="K75" s="304">
        <v>6.6148455930141594</v>
      </c>
      <c r="L75" s="304">
        <v>10.035013072430479</v>
      </c>
      <c r="M75" s="304"/>
      <c r="N75" s="304">
        <v>9.9669483097129543</v>
      </c>
      <c r="O75" s="304">
        <v>10.536647271600248</v>
      </c>
      <c r="P75" s="304">
        <v>11.473630055152023</v>
      </c>
      <c r="Q75" s="304"/>
      <c r="R75" s="304">
        <v>1.153715955887791</v>
      </c>
      <c r="S75" s="304">
        <v>1.1918220818870273</v>
      </c>
      <c r="T75" s="304">
        <v>1.2473502372461154</v>
      </c>
      <c r="U75" s="304"/>
      <c r="V75" s="304">
        <v>2.3173348643002449</v>
      </c>
      <c r="W75" s="304">
        <v>2.4453720729759389</v>
      </c>
      <c r="X75" s="304">
        <v>2.6704547428288414</v>
      </c>
      <c r="Y75" s="304"/>
      <c r="Z75" s="304">
        <v>5.2216785317165213</v>
      </c>
      <c r="AA75" s="304">
        <v>4.5647520135136483</v>
      </c>
      <c r="AB75" s="304">
        <v>4.1197478250201565</v>
      </c>
      <c r="AC75" s="304"/>
      <c r="AD75" s="304">
        <v>3.9385965196495691</v>
      </c>
      <c r="AE75" s="304">
        <v>3.3836923186167267</v>
      </c>
      <c r="AF75" s="304">
        <v>2.5346437113897244</v>
      </c>
      <c r="AG75" s="304"/>
      <c r="AH75" s="304">
        <v>2.7618297155407334</v>
      </c>
      <c r="AI75" s="304">
        <v>2.7217523152510013</v>
      </c>
      <c r="AJ75" s="304">
        <v>2.5116770723676369</v>
      </c>
      <c r="AK75" s="304"/>
      <c r="AL75" s="304">
        <v>0.66299129419645142</v>
      </c>
      <c r="AM75" s="304">
        <v>0.55985462638045214</v>
      </c>
      <c r="AN75" s="304">
        <v>0.48688886436752926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60.631034804331541</v>
      </c>
      <c r="C76" s="305">
        <f t="shared" si="77"/>
        <v>66.147034679742404</v>
      </c>
      <c r="D76" s="305">
        <f>SUM(H76,L76,P76,T76,X76,AB76,AF76,AJ76,AN76)</f>
        <v>72.777947501389562</v>
      </c>
      <c r="E76" s="304"/>
      <c r="F76" s="304">
        <v>2.3246120656500158</v>
      </c>
      <c r="G76" s="304">
        <v>3.0482167812290331</v>
      </c>
      <c r="H76" s="304">
        <v>4.2883428107712831</v>
      </c>
      <c r="I76" s="304"/>
      <c r="J76" s="304">
        <v>15.720919924020263</v>
      </c>
      <c r="K76" s="304">
        <v>20.665151906543791</v>
      </c>
      <c r="L76" s="304">
        <v>29.358694965983069</v>
      </c>
      <c r="M76" s="304"/>
      <c r="N76" s="304">
        <v>22.370884732634348</v>
      </c>
      <c r="O76" s="304">
        <v>23.479539912576392</v>
      </c>
      <c r="P76" s="304">
        <v>22.331579245518416</v>
      </c>
      <c r="Q76" s="304"/>
      <c r="R76" s="304">
        <v>1.9789287299524227</v>
      </c>
      <c r="S76" s="304">
        <v>2.108984937392747</v>
      </c>
      <c r="T76" s="304">
        <v>2.2418279468804254</v>
      </c>
      <c r="U76" s="304"/>
      <c r="V76" s="304">
        <v>3.6131171452149862</v>
      </c>
      <c r="W76" s="304">
        <v>3.681676412366842</v>
      </c>
      <c r="X76" s="304">
        <v>3.7114939961789166</v>
      </c>
      <c r="Y76" s="304"/>
      <c r="Z76" s="304">
        <v>6.2685409486283232</v>
      </c>
      <c r="AA76" s="304">
        <v>5.7107239750914562</v>
      </c>
      <c r="AB76" s="304">
        <v>5.0703369716003834</v>
      </c>
      <c r="AC76" s="304"/>
      <c r="AD76" s="304">
        <v>4.7846580215781067</v>
      </c>
      <c r="AE76" s="304">
        <v>4.1774522024865384</v>
      </c>
      <c r="AF76" s="304">
        <v>3.2908216464252487</v>
      </c>
      <c r="AG76" s="304"/>
      <c r="AH76" s="304">
        <v>2.9891413251750452</v>
      </c>
      <c r="AI76" s="304">
        <v>2.6657848413646752</v>
      </c>
      <c r="AJ76" s="304">
        <v>1.8905213119664859</v>
      </c>
      <c r="AK76" s="304"/>
      <c r="AL76" s="304">
        <v>0.58023191147802411</v>
      </c>
      <c r="AM76" s="304">
        <v>0.60950371069095055</v>
      </c>
      <c r="AN76" s="304">
        <v>0.59432860606532634</v>
      </c>
    </row>
    <row r="77" spans="1:40" x14ac:dyDescent="0.2">
      <c r="A77" s="13" t="str">
        <f t="shared" si="76"/>
        <v>Associate professional occupations</v>
      </c>
      <c r="B77" s="305">
        <f t="shared" si="79"/>
        <v>44.223475844786201</v>
      </c>
      <c r="C77" s="305">
        <f t="shared" si="77"/>
        <v>44.105028303918225</v>
      </c>
      <c r="D77" s="305">
        <f t="shared" si="78"/>
        <v>47.920105244863471</v>
      </c>
      <c r="E77" s="304"/>
      <c r="F77" s="304">
        <v>0.78652604034330476</v>
      </c>
      <c r="G77" s="304">
        <v>0.99853233988413459</v>
      </c>
      <c r="H77" s="304">
        <v>1.540045376599344</v>
      </c>
      <c r="I77" s="304"/>
      <c r="J77" s="304">
        <v>8.2870657817575744</v>
      </c>
      <c r="K77" s="304">
        <v>10.434289438505399</v>
      </c>
      <c r="L77" s="304">
        <v>15.522944043447536</v>
      </c>
      <c r="M77" s="304"/>
      <c r="N77" s="304">
        <v>14.77663597147259</v>
      </c>
      <c r="O77" s="304">
        <v>15.078650346180877</v>
      </c>
      <c r="P77" s="304">
        <v>15.478713586059492</v>
      </c>
      <c r="Q77" s="304"/>
      <c r="R77" s="304">
        <v>2.4821907531662943</v>
      </c>
      <c r="S77" s="304">
        <v>2.5738956648041573</v>
      </c>
      <c r="T77" s="304">
        <v>2.9389247405821872</v>
      </c>
      <c r="U77" s="304"/>
      <c r="V77" s="304">
        <v>2.6643923891763515</v>
      </c>
      <c r="W77" s="304">
        <v>2.5445542556570229</v>
      </c>
      <c r="X77" s="304">
        <v>2.431331402161832</v>
      </c>
      <c r="Y77" s="304"/>
      <c r="Z77" s="304">
        <v>6.4807065936928971</v>
      </c>
      <c r="AA77" s="304">
        <v>5.5780585600214607</v>
      </c>
      <c r="AB77" s="304">
        <v>4.862606965052799</v>
      </c>
      <c r="AC77" s="304"/>
      <c r="AD77" s="304">
        <v>4.6357163595720436</v>
      </c>
      <c r="AE77" s="304">
        <v>3.5138667532667576</v>
      </c>
      <c r="AF77" s="304">
        <v>2.2607613403600966</v>
      </c>
      <c r="AG77" s="304"/>
      <c r="AH77" s="304">
        <v>3.5007863255756546</v>
      </c>
      <c r="AI77" s="304">
        <v>2.8390424580343505</v>
      </c>
      <c r="AJ77" s="304">
        <v>2.4028531589034916</v>
      </c>
      <c r="AK77" s="304"/>
      <c r="AL77" s="304">
        <v>0.60945563002949321</v>
      </c>
      <c r="AM77" s="304">
        <v>0.54413848756407146</v>
      </c>
      <c r="AN77" s="304">
        <v>0.48192463169669381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32.423590219637575</v>
      </c>
      <c r="C78" s="305">
        <f t="shared" si="77"/>
        <v>30.594055113943678</v>
      </c>
      <c r="D78" s="305">
        <f t="shared" si="78"/>
        <v>27.530205854730401</v>
      </c>
      <c r="E78" s="304"/>
      <c r="F78" s="304">
        <v>0.16237769858548151</v>
      </c>
      <c r="G78" s="304">
        <v>0.22632925505213081</v>
      </c>
      <c r="H78" s="304">
        <v>0.38820186269113549</v>
      </c>
      <c r="I78" s="304"/>
      <c r="J78" s="304">
        <v>2.7328907129564222</v>
      </c>
      <c r="K78" s="304">
        <v>3.6470783342378343</v>
      </c>
      <c r="L78" s="304">
        <v>5.8915108390622164</v>
      </c>
      <c r="M78" s="304"/>
      <c r="N78" s="304">
        <v>7.0343165889262718</v>
      </c>
      <c r="O78" s="304">
        <v>8.0149461104336819</v>
      </c>
      <c r="P78" s="304">
        <v>9.3705212944673537</v>
      </c>
      <c r="Q78" s="304"/>
      <c r="R78" s="304">
        <v>2.0705327000579667</v>
      </c>
      <c r="S78" s="304">
        <v>2.2285744440223527</v>
      </c>
      <c r="T78" s="304">
        <v>2.5381494630733652</v>
      </c>
      <c r="U78" s="304"/>
      <c r="V78" s="304">
        <v>2.5086686483234031</v>
      </c>
      <c r="W78" s="304">
        <v>2.7418775531251112</v>
      </c>
      <c r="X78" s="304">
        <v>3.0250626891928332</v>
      </c>
      <c r="Y78" s="304"/>
      <c r="Z78" s="304">
        <v>6.3221489164480857</v>
      </c>
      <c r="AA78" s="304">
        <v>5.5376151296978273</v>
      </c>
      <c r="AB78" s="304">
        <v>3.6297091980241198</v>
      </c>
      <c r="AC78" s="304"/>
      <c r="AD78" s="304">
        <v>6.5432053214246695</v>
      </c>
      <c r="AE78" s="304">
        <v>4.7943647237865061</v>
      </c>
      <c r="AF78" s="304">
        <v>1.8202915640483082</v>
      </c>
      <c r="AG78" s="304"/>
      <c r="AH78" s="304">
        <v>4.1851422619498484</v>
      </c>
      <c r="AI78" s="304">
        <v>2.5904498604666268</v>
      </c>
      <c r="AJ78" s="304">
        <v>0.63362853382015794</v>
      </c>
      <c r="AK78" s="304"/>
      <c r="AL78" s="304">
        <v>0.86430737096542243</v>
      </c>
      <c r="AM78" s="304">
        <v>0.81281970312160734</v>
      </c>
      <c r="AN78" s="304">
        <v>0.23313041035091081</v>
      </c>
    </row>
    <row r="79" spans="1:40" x14ac:dyDescent="0.2">
      <c r="A79" s="13" t="str">
        <f t="shared" si="76"/>
        <v>Skilled trades occupations</v>
      </c>
      <c r="B79" s="305">
        <f t="shared" si="79"/>
        <v>9.1181836918396844</v>
      </c>
      <c r="C79" s="305">
        <f t="shared" si="77"/>
        <v>9.9969356931077549</v>
      </c>
      <c r="D79" s="305">
        <f t="shared" si="78"/>
        <v>10.281852915204244</v>
      </c>
      <c r="E79" s="304"/>
      <c r="F79" s="304">
        <v>4.4598080782097475E-2</v>
      </c>
      <c r="G79" s="304">
        <v>7.2055091706827917E-2</v>
      </c>
      <c r="H79" s="304">
        <v>0.11140279709482118</v>
      </c>
      <c r="I79" s="304"/>
      <c r="J79" s="304">
        <v>0.47504138092351522</v>
      </c>
      <c r="K79" s="304">
        <v>0.76662845908402211</v>
      </c>
      <c r="L79" s="304">
        <v>1.2562192360073066</v>
      </c>
      <c r="M79" s="304"/>
      <c r="N79" s="304">
        <v>1.1604516683395618</v>
      </c>
      <c r="O79" s="304">
        <v>1.4759935808530424</v>
      </c>
      <c r="P79" s="304">
        <v>1.7555002280786942</v>
      </c>
      <c r="Q79" s="304"/>
      <c r="R79" s="304">
        <v>0.44520259065586676</v>
      </c>
      <c r="S79" s="304">
        <v>0.57633175945746995</v>
      </c>
      <c r="T79" s="304">
        <v>0.73316037046542237</v>
      </c>
      <c r="U79" s="304"/>
      <c r="V79" s="304">
        <v>0.54923856422032202</v>
      </c>
      <c r="W79" s="304">
        <v>0.65526510388800896</v>
      </c>
      <c r="X79" s="304">
        <v>0.74919454292509546</v>
      </c>
      <c r="Y79" s="304"/>
      <c r="Z79" s="304">
        <v>2.4745250510066312</v>
      </c>
      <c r="AA79" s="304">
        <v>2.561109520600152</v>
      </c>
      <c r="AB79" s="304">
        <v>2.405330038696901</v>
      </c>
      <c r="AC79" s="304"/>
      <c r="AD79" s="304">
        <v>2.0817005968203643</v>
      </c>
      <c r="AE79" s="304">
        <v>2.0162212578001535</v>
      </c>
      <c r="AF79" s="304">
        <v>1.677677193605003</v>
      </c>
      <c r="AG79" s="304"/>
      <c r="AH79" s="304">
        <v>1.2334211905463197</v>
      </c>
      <c r="AI79" s="304">
        <v>1.2401172726023104</v>
      </c>
      <c r="AJ79" s="304">
        <v>1.0981496070825276</v>
      </c>
      <c r="AK79" s="304"/>
      <c r="AL79" s="304">
        <v>0.65400456854500655</v>
      </c>
      <c r="AM79" s="304">
        <v>0.63321364711576866</v>
      </c>
      <c r="AN79" s="304">
        <v>0.49521890124847268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14.604970944539089</v>
      </c>
      <c r="C80" s="305">
        <f t="shared" si="77"/>
        <v>16.310131766059378</v>
      </c>
      <c r="D80" s="305">
        <f t="shared" si="78"/>
        <v>17.88003105686176</v>
      </c>
      <c r="E80" s="304"/>
      <c r="F80" s="304">
        <v>1.3719778617812543E-2</v>
      </c>
      <c r="G80" s="304">
        <v>2.1951692156380761E-2</v>
      </c>
      <c r="H80" s="304">
        <v>3.9708274058570664E-2</v>
      </c>
      <c r="I80" s="304"/>
      <c r="J80" s="304">
        <v>0.77918566067094153</v>
      </c>
      <c r="K80" s="304">
        <v>1.149422838096589</v>
      </c>
      <c r="L80" s="304">
        <v>1.8585155886752345</v>
      </c>
      <c r="M80" s="304"/>
      <c r="N80" s="304">
        <v>2.1218528469091322</v>
      </c>
      <c r="O80" s="304">
        <v>2.8092852978254861</v>
      </c>
      <c r="P80" s="304">
        <v>3.6288341292797841</v>
      </c>
      <c r="Q80" s="304"/>
      <c r="R80" s="304">
        <v>1.330448341000031</v>
      </c>
      <c r="S80" s="304">
        <v>1.6501363381629297</v>
      </c>
      <c r="T80" s="304">
        <v>1.9721085849470408</v>
      </c>
      <c r="U80" s="304"/>
      <c r="V80" s="304">
        <v>0.78692558006702362</v>
      </c>
      <c r="W80" s="304">
        <v>1.0133768823512861</v>
      </c>
      <c r="X80" s="304">
        <v>1.3528240074637972</v>
      </c>
      <c r="Y80" s="304"/>
      <c r="Z80" s="304">
        <v>3.8420511564525652</v>
      </c>
      <c r="AA80" s="304">
        <v>4.1782298459242897</v>
      </c>
      <c r="AB80" s="304">
        <v>4.3918288573073188</v>
      </c>
      <c r="AC80" s="304"/>
      <c r="AD80" s="304">
        <v>3.0440614657637495</v>
      </c>
      <c r="AE80" s="304">
        <v>2.8266403778519593</v>
      </c>
      <c r="AF80" s="304">
        <v>2.1012869909588399</v>
      </c>
      <c r="AG80" s="304"/>
      <c r="AH80" s="304">
        <v>2.2135627028778746</v>
      </c>
      <c r="AI80" s="304">
        <v>2.2432483610779936</v>
      </c>
      <c r="AJ80" s="304">
        <v>2.1927317548308025</v>
      </c>
      <c r="AK80" s="304"/>
      <c r="AL80" s="304">
        <v>0.4731634121799565</v>
      </c>
      <c r="AM80" s="304">
        <v>0.41784013261246422</v>
      </c>
      <c r="AN80" s="304">
        <v>0.34219286934037335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11.133929526002181</v>
      </c>
      <c r="C81" s="305">
        <f t="shared" si="77"/>
        <v>12.444822614798481</v>
      </c>
      <c r="D81" s="305">
        <f t="shared" si="78"/>
        <v>12.944684762204151</v>
      </c>
      <c r="E81" s="304"/>
      <c r="F81" s="304">
        <v>8.1964347720209774E-2</v>
      </c>
      <c r="G81" s="304">
        <v>0.11986012701895914</v>
      </c>
      <c r="H81" s="304">
        <v>0.18696952946869511</v>
      </c>
      <c r="I81" s="304"/>
      <c r="J81" s="304">
        <v>0.70048333852354772</v>
      </c>
      <c r="K81" s="304">
        <v>1.0341531734885865</v>
      </c>
      <c r="L81" s="304">
        <v>1.6909715676066213</v>
      </c>
      <c r="M81" s="304"/>
      <c r="N81" s="304">
        <v>2.1360874892830424</v>
      </c>
      <c r="O81" s="304">
        <v>2.5842245059399924</v>
      </c>
      <c r="P81" s="304">
        <v>2.9534671965908883</v>
      </c>
      <c r="Q81" s="304"/>
      <c r="R81" s="304">
        <v>0.59364753217841859</v>
      </c>
      <c r="S81" s="304">
        <v>0.73075793391097543</v>
      </c>
      <c r="T81" s="304">
        <v>0.88691440719615655</v>
      </c>
      <c r="U81" s="304"/>
      <c r="V81" s="304">
        <v>0.66819145770478339</v>
      </c>
      <c r="W81" s="304">
        <v>0.84189223217469589</v>
      </c>
      <c r="X81" s="304">
        <v>0.96214475062831173</v>
      </c>
      <c r="Y81" s="304"/>
      <c r="Z81" s="304">
        <v>2.5643844593009972</v>
      </c>
      <c r="AA81" s="304">
        <v>2.762271943691772</v>
      </c>
      <c r="AB81" s="304">
        <v>2.6137922710664236</v>
      </c>
      <c r="AC81" s="304"/>
      <c r="AD81" s="304">
        <v>2.6456317052888143</v>
      </c>
      <c r="AE81" s="304">
        <v>2.7904751006971771</v>
      </c>
      <c r="AF81" s="304">
        <v>2.3328541006879964</v>
      </c>
      <c r="AG81" s="304"/>
      <c r="AH81" s="304">
        <v>1.3949874983075681</v>
      </c>
      <c r="AI81" s="304">
        <v>1.2377128861851363</v>
      </c>
      <c r="AJ81" s="304">
        <v>1.0372679629701367</v>
      </c>
      <c r="AK81" s="304"/>
      <c r="AL81" s="304">
        <v>0.34855169769479982</v>
      </c>
      <c r="AM81" s="304">
        <v>0.34347471169118665</v>
      </c>
      <c r="AN81" s="304">
        <v>0.28030297598892051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4.8718971639908499</v>
      </c>
      <c r="C82" s="305">
        <f t="shared" si="77"/>
        <v>5.9104169564537283</v>
      </c>
      <c r="D82" s="305">
        <f t="shared" si="78"/>
        <v>6.2771308586116659</v>
      </c>
      <c r="E82" s="304"/>
      <c r="F82" s="304">
        <v>1.2554307425971262E-2</v>
      </c>
      <c r="G82" s="304">
        <v>2.3850389258474849E-2</v>
      </c>
      <c r="H82" s="304">
        <v>3.8089199333428803E-2</v>
      </c>
      <c r="I82" s="304"/>
      <c r="J82" s="304">
        <v>0.19885011159117491</v>
      </c>
      <c r="K82" s="304">
        <v>0.32482463901383468</v>
      </c>
      <c r="L82" s="304">
        <v>0.53381432766971215</v>
      </c>
      <c r="M82" s="304"/>
      <c r="N82" s="304">
        <v>0.34760896509200134</v>
      </c>
      <c r="O82" s="304">
        <v>0.52328535683863286</v>
      </c>
      <c r="P82" s="304">
        <v>0.67992286380406264</v>
      </c>
      <c r="Q82" s="304"/>
      <c r="R82" s="304">
        <v>0.14180252580433977</v>
      </c>
      <c r="S82" s="304">
        <v>0.20457983208333042</v>
      </c>
      <c r="T82" s="304">
        <v>0.29009724657419805</v>
      </c>
      <c r="U82" s="304"/>
      <c r="V82" s="304">
        <v>0.1454801211118866</v>
      </c>
      <c r="W82" s="304">
        <v>0.20940149594274801</v>
      </c>
      <c r="X82" s="304">
        <v>0.25373685606684365</v>
      </c>
      <c r="Y82" s="304"/>
      <c r="Z82" s="304">
        <v>1.2739397527837648</v>
      </c>
      <c r="AA82" s="304">
        <v>1.6717328801061613</v>
      </c>
      <c r="AB82" s="304">
        <v>2.1251590243502747</v>
      </c>
      <c r="AC82" s="304"/>
      <c r="AD82" s="304">
        <v>1.0574144680819981</v>
      </c>
      <c r="AE82" s="304">
        <v>1.2181927002679533</v>
      </c>
      <c r="AF82" s="304">
        <v>1.1896444248164759</v>
      </c>
      <c r="AG82" s="304"/>
      <c r="AH82" s="304">
        <v>1.0517395076168234</v>
      </c>
      <c r="AI82" s="304">
        <v>1.1642104603244356</v>
      </c>
      <c r="AJ82" s="304">
        <v>0.86815292279095779</v>
      </c>
      <c r="AK82" s="304"/>
      <c r="AL82" s="304">
        <v>0.64250740448288979</v>
      </c>
      <c r="AM82" s="304">
        <v>0.57033920261815774</v>
      </c>
      <c r="AN82" s="304">
        <v>0.29851399320571254</v>
      </c>
    </row>
    <row r="83" spans="1:40" x14ac:dyDescent="0.2">
      <c r="A83" s="39" t="str">
        <f t="shared" si="76"/>
        <v>Elementary occupations</v>
      </c>
      <c r="B83" s="307">
        <f t="shared" si="79"/>
        <v>21.599821582638029</v>
      </c>
      <c r="C83" s="307">
        <f t="shared" si="77"/>
        <v>23.294850609075223</v>
      </c>
      <c r="D83" s="307">
        <f t="shared" si="78"/>
        <v>23.471933680590325</v>
      </c>
      <c r="E83" s="307"/>
      <c r="F83" s="307">
        <v>2.4973511030254365E-2</v>
      </c>
      <c r="G83" s="307">
        <v>4.3947748991311493E-2</v>
      </c>
      <c r="H83" s="307">
        <v>6.7126432782812676E-2</v>
      </c>
      <c r="I83" s="307"/>
      <c r="J83" s="307">
        <v>0.56888864571752029</v>
      </c>
      <c r="K83" s="307">
        <v>1.0390515810635594</v>
      </c>
      <c r="L83" s="307">
        <v>1.7439289909907443</v>
      </c>
      <c r="M83" s="307"/>
      <c r="N83" s="307">
        <v>1.329081752174849</v>
      </c>
      <c r="O83" s="307">
        <v>1.798644692709559</v>
      </c>
      <c r="P83" s="307">
        <v>2.2030725271695935</v>
      </c>
      <c r="Q83" s="307"/>
      <c r="R83" s="307">
        <v>0.73717767854311844</v>
      </c>
      <c r="S83" s="307">
        <v>1.0188238984187314</v>
      </c>
      <c r="T83" s="307">
        <v>1.2039349110040476</v>
      </c>
      <c r="U83" s="307"/>
      <c r="V83" s="307">
        <v>0.36101124771619303</v>
      </c>
      <c r="W83" s="307">
        <v>0.39276487468998339</v>
      </c>
      <c r="X83" s="307">
        <v>0.4233557469346847</v>
      </c>
      <c r="Y83" s="307"/>
      <c r="Z83" s="307">
        <v>2.9899454918611972</v>
      </c>
      <c r="AA83" s="307">
        <v>3.0939948781533362</v>
      </c>
      <c r="AB83" s="307">
        <v>3.0758480383777411</v>
      </c>
      <c r="AC83" s="307"/>
      <c r="AD83" s="307">
        <v>6.3223242937165676</v>
      </c>
      <c r="AE83" s="307">
        <v>6.6902309946591831</v>
      </c>
      <c r="AF83" s="307">
        <v>6.0412915885818599</v>
      </c>
      <c r="AG83" s="307"/>
      <c r="AH83" s="307">
        <v>7.7913528913327665</v>
      </c>
      <c r="AI83" s="307">
        <v>8.6785192573642131</v>
      </c>
      <c r="AJ83" s="307">
        <v>8.4431621296671864</v>
      </c>
      <c r="AK83" s="307"/>
      <c r="AL83" s="307">
        <v>1.4750660705455605</v>
      </c>
      <c r="AM83" s="307">
        <v>0.53887268302534286</v>
      </c>
      <c r="AN83" s="307">
        <v>0.27021331508165403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and North Somerset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193.07199999999989</v>
      </c>
      <c r="C92" s="305">
        <f>SUM(C93:C101)</f>
        <v>203.27299999999988</v>
      </c>
      <c r="D92" s="305">
        <f>SUM(D93:D101)</f>
        <v>220.43499999999986</v>
      </c>
      <c r="E92" s="304"/>
      <c r="F92" s="305">
        <f>SUM(F93:F101)</f>
        <v>6.3292269307802265</v>
      </c>
      <c r="G92" s="305">
        <f>SUM(G93:G101)</f>
        <v>8.1004472410775197</v>
      </c>
      <c r="H92" s="305">
        <f>SUM(H93:H101)</f>
        <v>11.676956541788543</v>
      </c>
      <c r="I92" s="304"/>
      <c r="J92" s="305">
        <f>SUM(J93:J101)</f>
        <v>37.10334256661389</v>
      </c>
      <c r="K92" s="305">
        <f>SUM(K93:K101)</f>
        <v>45.858467583084703</v>
      </c>
      <c r="L92" s="305">
        <f>SUM(L93:L101)</f>
        <v>63.527784758035907</v>
      </c>
      <c r="M92" s="304"/>
      <c r="N92" s="305">
        <f>SUM(N93:N101)</f>
        <v>46.220485605268372</v>
      </c>
      <c r="O92" s="305">
        <f>SUM(O93:O101)</f>
        <v>50.534312643653287</v>
      </c>
      <c r="P92" s="305">
        <f>SUM(P93:P101)</f>
        <v>54.975137643343984</v>
      </c>
      <c r="Q92" s="304"/>
      <c r="R92" s="305">
        <f>SUM(R93:R101)</f>
        <v>16.508492982745295</v>
      </c>
      <c r="S92" s="305">
        <f>SUM(S93:S101)</f>
        <v>15.216877469758819</v>
      </c>
      <c r="T92" s="305">
        <f>SUM(T93:T101)</f>
        <v>14.083072493017138</v>
      </c>
      <c r="U92" s="304"/>
      <c r="V92" s="305">
        <f>SUM(V93:V101)</f>
        <v>8.6878956625242587</v>
      </c>
      <c r="W92" s="305">
        <f>SUM(W93:W101)</f>
        <v>9.1204912988878437</v>
      </c>
      <c r="X92" s="305">
        <f>SUM(X93:X101)</f>
        <v>9.6854284512296864</v>
      </c>
      <c r="Y92" s="304"/>
      <c r="Z92" s="305">
        <f>SUM(Z93:Z101)</f>
        <v>39.041731061094907</v>
      </c>
      <c r="AA92" s="305">
        <f>SUM(AA93:AA101)</f>
        <v>41.713357803762705</v>
      </c>
      <c r="AB92" s="305">
        <f>SUM(AB93:AB101)</f>
        <v>44.194870552608585</v>
      </c>
      <c r="AC92" s="304"/>
      <c r="AD92" s="305">
        <f>SUM(AD93:AD101)</f>
        <v>26.381624128776533</v>
      </c>
      <c r="AE92" s="305">
        <f>SUM(AE93:AE101)</f>
        <v>22.951992552628248</v>
      </c>
      <c r="AF92" s="305">
        <f>SUM(AF93:AF101)</f>
        <v>15.402154426251242</v>
      </c>
      <c r="AG92" s="304"/>
      <c r="AH92" s="305">
        <f>SUM(AH93:AH101)</f>
        <v>11.152057583717326</v>
      </c>
      <c r="AI92" s="305">
        <f>SUM(AI93:AI101)</f>
        <v>8.4504071306913033</v>
      </c>
      <c r="AJ92" s="305">
        <f>SUM(AJ93:AJ101)</f>
        <v>5.771515592017308</v>
      </c>
      <c r="AK92" s="304"/>
      <c r="AL92" s="305">
        <f>SUM(AL93:AL101)</f>
        <v>1.6471434784791001</v>
      </c>
      <c r="AM92" s="305">
        <f>SUM(AM93:AM101)</f>
        <v>1.3266462764554761</v>
      </c>
      <c r="AN92" s="305">
        <f>SUM(AN93:AN101)</f>
        <v>1.1180795417074882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10.638749905840889</v>
      </c>
      <c r="C93" s="305">
        <f t="shared" ref="C93:D93" si="81">SUM(G93,K93,O93,S93,W93,AA93,AE93,AI93,AM93)</f>
        <v>11.007850481416346</v>
      </c>
      <c r="D93" s="305">
        <f t="shared" si="81"/>
        <v>12.57083266636972</v>
      </c>
      <c r="E93" s="304"/>
      <c r="F93" s="304">
        <v>0.2190938034765158</v>
      </c>
      <c r="G93" s="304">
        <v>0.28437274503066079</v>
      </c>
      <c r="H93" s="304">
        <v>0.46404283045264133</v>
      </c>
      <c r="I93" s="304"/>
      <c r="J93" s="304">
        <v>2.2342422695290494</v>
      </c>
      <c r="K93" s="304">
        <v>2.7409730728026824</v>
      </c>
      <c r="L93" s="304">
        <v>3.9493802324822815</v>
      </c>
      <c r="M93" s="304"/>
      <c r="N93" s="304">
        <v>3.0238825461476786</v>
      </c>
      <c r="O93" s="304">
        <v>3.1251457746820583</v>
      </c>
      <c r="P93" s="304">
        <v>3.4765407274245161</v>
      </c>
      <c r="Q93" s="304"/>
      <c r="R93" s="304">
        <v>1.5858213258379639</v>
      </c>
      <c r="S93" s="304">
        <v>1.6529626228006018</v>
      </c>
      <c r="T93" s="304">
        <v>1.8238502031128945</v>
      </c>
      <c r="U93" s="304"/>
      <c r="V93" s="304">
        <v>0.47582725995176151</v>
      </c>
      <c r="W93" s="304">
        <v>0.46057219120048248</v>
      </c>
      <c r="X93" s="304">
        <v>0.46696667749543763</v>
      </c>
      <c r="Y93" s="304"/>
      <c r="Z93" s="304">
        <v>1.7865467569740829</v>
      </c>
      <c r="AA93" s="304">
        <v>1.6532741505029811</v>
      </c>
      <c r="AB93" s="304">
        <v>1.5565688761163907</v>
      </c>
      <c r="AC93" s="304"/>
      <c r="AD93" s="304">
        <v>0.82646361659120859</v>
      </c>
      <c r="AE93" s="304">
        <v>0.68547438361055535</v>
      </c>
      <c r="AF93" s="304">
        <v>0.54290554047108996</v>
      </c>
      <c r="AG93" s="304"/>
      <c r="AH93" s="304">
        <v>0.32765832988280597</v>
      </c>
      <c r="AI93" s="304">
        <v>0.25478629470585462</v>
      </c>
      <c r="AJ93" s="304">
        <v>0.15964470205386722</v>
      </c>
      <c r="AK93" s="304"/>
      <c r="AL93" s="304">
        <v>0.15921399744982245</v>
      </c>
      <c r="AM93" s="304">
        <v>0.15028924608046956</v>
      </c>
      <c r="AN93" s="304">
        <v>0.13093287676060131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75.229509801158599</v>
      </c>
      <c r="C94" s="305">
        <f t="shared" ref="C94:C101" si="83">SUM(G94,K94,O94,S94,W94,AA94,AE94,AI94,AM94)</f>
        <v>82.366432890029529</v>
      </c>
      <c r="D94" s="305">
        <f t="shared" ref="D94:D101" si="84">SUM(H94,L94,P94,T94,X94,AB94,AF94,AJ94,AN94)</f>
        <v>94.422688931095522</v>
      </c>
      <c r="E94" s="305"/>
      <c r="F94" s="304">
        <v>5.5824194772707827</v>
      </c>
      <c r="G94" s="304">
        <v>7.1185731856859702</v>
      </c>
      <c r="H94" s="304">
        <v>10.066719716452301</v>
      </c>
      <c r="I94" s="304"/>
      <c r="J94" s="304">
        <v>27.147418392947252</v>
      </c>
      <c r="K94" s="304">
        <v>33.095452071282658</v>
      </c>
      <c r="L94" s="304">
        <v>44.29794162489538</v>
      </c>
      <c r="M94" s="304"/>
      <c r="N94" s="304">
        <v>25.005309206992312</v>
      </c>
      <c r="O94" s="304">
        <v>26.464327126948945</v>
      </c>
      <c r="P94" s="304">
        <v>26.792759115525051</v>
      </c>
      <c r="Q94" s="304"/>
      <c r="R94" s="304">
        <v>4.5344522755046031</v>
      </c>
      <c r="S94" s="304">
        <v>2.8658239997135428</v>
      </c>
      <c r="T94" s="304">
        <v>1.4732064452000309</v>
      </c>
      <c r="U94" s="304"/>
      <c r="V94" s="304">
        <v>1.8183577968818303</v>
      </c>
      <c r="W94" s="304">
        <v>1.8848557374347079</v>
      </c>
      <c r="X94" s="304">
        <v>1.9378535674722943</v>
      </c>
      <c r="Y94" s="304"/>
      <c r="Z94" s="304">
        <v>5.3990538542401554</v>
      </c>
      <c r="AA94" s="304">
        <v>5.6890707146765207</v>
      </c>
      <c r="AB94" s="304">
        <v>6.0834472137520077</v>
      </c>
      <c r="AC94" s="304"/>
      <c r="AD94" s="304">
        <v>3.2988273645910287</v>
      </c>
      <c r="AE94" s="304">
        <v>2.955317400913795</v>
      </c>
      <c r="AF94" s="304">
        <v>2.0413162501922022</v>
      </c>
      <c r="AG94" s="304"/>
      <c r="AH94" s="304">
        <v>2.2024657351296795</v>
      </c>
      <c r="AI94" s="304">
        <v>2.0512143494300012</v>
      </c>
      <c r="AJ94" s="304">
        <v>1.5619357013174011</v>
      </c>
      <c r="AK94" s="304"/>
      <c r="AL94" s="304">
        <v>0.24120569760096247</v>
      </c>
      <c r="AM94" s="304">
        <v>0.24179830394340171</v>
      </c>
      <c r="AN94" s="304">
        <v>0.16750929628887481</v>
      </c>
    </row>
    <row r="95" spans="1:40" x14ac:dyDescent="0.2">
      <c r="A95" s="13" t="str">
        <f t="shared" si="80"/>
        <v>Associate professional occupations</v>
      </c>
      <c r="B95" s="305">
        <f t="shared" si="82"/>
        <v>29.951934002522311</v>
      </c>
      <c r="C95" s="305">
        <f t="shared" si="83"/>
        <v>30.869591041213766</v>
      </c>
      <c r="D95" s="305">
        <f t="shared" si="84"/>
        <v>33.986582305223195</v>
      </c>
      <c r="E95" s="305"/>
      <c r="F95" s="304">
        <v>0.30958460006476729</v>
      </c>
      <c r="G95" s="304">
        <v>0.39735936249754755</v>
      </c>
      <c r="H95" s="304">
        <v>0.672586919345185</v>
      </c>
      <c r="I95" s="304"/>
      <c r="J95" s="304">
        <v>4.1500759588992659</v>
      </c>
      <c r="K95" s="304">
        <v>5.1963277562566272</v>
      </c>
      <c r="L95" s="304">
        <v>7.8980421274719328</v>
      </c>
      <c r="M95" s="304"/>
      <c r="N95" s="304">
        <v>8.1584188053452635</v>
      </c>
      <c r="O95" s="304">
        <v>9.2110463935602649</v>
      </c>
      <c r="P95" s="304">
        <v>11.080298033244445</v>
      </c>
      <c r="Q95" s="304"/>
      <c r="R95" s="304">
        <v>3.3934620150593764</v>
      </c>
      <c r="S95" s="304">
        <v>3.0567509529955221</v>
      </c>
      <c r="T95" s="304">
        <v>2.6858146054675518</v>
      </c>
      <c r="U95" s="304"/>
      <c r="V95" s="304">
        <v>1.611239703177505</v>
      </c>
      <c r="W95" s="304">
        <v>1.5445829069755976</v>
      </c>
      <c r="X95" s="304">
        <v>1.6344789078780013</v>
      </c>
      <c r="Y95" s="304"/>
      <c r="Z95" s="304">
        <v>6.1288934529145243</v>
      </c>
      <c r="AA95" s="304">
        <v>6.0469382079632465</v>
      </c>
      <c r="AB95" s="304">
        <v>6.1795635194742076</v>
      </c>
      <c r="AC95" s="304"/>
      <c r="AD95" s="304">
        <v>4.0377841291998546</v>
      </c>
      <c r="AE95" s="304">
        <v>3.4276213363076407</v>
      </c>
      <c r="AF95" s="304">
        <v>2.2081797646041763</v>
      </c>
      <c r="AG95" s="304"/>
      <c r="AH95" s="304">
        <v>1.987966216968962</v>
      </c>
      <c r="AI95" s="304">
        <v>1.8555990584446274</v>
      </c>
      <c r="AJ95" s="304">
        <v>1.5329039447080972</v>
      </c>
      <c r="AK95" s="304"/>
      <c r="AL95" s="304">
        <v>0.17450912089279091</v>
      </c>
      <c r="AM95" s="304">
        <v>0.13336506621269056</v>
      </c>
      <c r="AN95" s="304">
        <v>9.4714483029599603E-2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19.869631384314467</v>
      </c>
      <c r="C96" s="305">
        <f t="shared" si="83"/>
        <v>17.225173760012044</v>
      </c>
      <c r="D96" s="305">
        <f t="shared" si="84"/>
        <v>13.201425908795107</v>
      </c>
      <c r="E96" s="305"/>
      <c r="F96" s="304">
        <v>0.13559957280409735</v>
      </c>
      <c r="G96" s="304">
        <v>0.17117149303571655</v>
      </c>
      <c r="H96" s="304">
        <v>0.26724788546424261</v>
      </c>
      <c r="I96" s="304"/>
      <c r="J96" s="304">
        <v>1.4470947193499837</v>
      </c>
      <c r="K96" s="304">
        <v>1.8246711458174039</v>
      </c>
      <c r="L96" s="304">
        <v>2.3693800872397173</v>
      </c>
      <c r="M96" s="304"/>
      <c r="N96" s="304">
        <v>3.7378696321628806</v>
      </c>
      <c r="O96" s="304">
        <v>4.0469243706420475</v>
      </c>
      <c r="P96" s="304">
        <v>4.1998320328626342</v>
      </c>
      <c r="Q96" s="304"/>
      <c r="R96" s="304">
        <v>2.088940753053385</v>
      </c>
      <c r="S96" s="304">
        <v>2.303229276329632</v>
      </c>
      <c r="T96" s="304">
        <v>2.3677271282128318</v>
      </c>
      <c r="U96" s="304"/>
      <c r="V96" s="304">
        <v>1.4407096119219678</v>
      </c>
      <c r="W96" s="304">
        <v>1.4280335893475227</v>
      </c>
      <c r="X96" s="304">
        <v>1.2865322644363295</v>
      </c>
      <c r="Y96" s="304"/>
      <c r="Z96" s="304">
        <v>4.6969800529867509</v>
      </c>
      <c r="AA96" s="304">
        <v>4.3245980054296993</v>
      </c>
      <c r="AB96" s="304">
        <v>2.3349676580466889</v>
      </c>
      <c r="AC96" s="304"/>
      <c r="AD96" s="304">
        <v>3.6583425103677194</v>
      </c>
      <c r="AE96" s="304">
        <v>2.0229335168184956</v>
      </c>
      <c r="AF96" s="304">
        <v>0.31593822576561581</v>
      </c>
      <c r="AG96" s="304"/>
      <c r="AH96" s="304">
        <v>2.4833196913146875</v>
      </c>
      <c r="AI96" s="304">
        <v>1.0527546188320058</v>
      </c>
      <c r="AJ96" s="304">
        <v>3.2761380430499018E-2</v>
      </c>
      <c r="AK96" s="304"/>
      <c r="AL96" s="304">
        <v>0.18077484035299643</v>
      </c>
      <c r="AM96" s="304">
        <v>5.0857743759521984E-2</v>
      </c>
      <c r="AN96" s="304">
        <v>2.7039246336548056E-2</v>
      </c>
    </row>
    <row r="97" spans="1:40" x14ac:dyDescent="0.2">
      <c r="A97" s="13" t="str">
        <f t="shared" si="80"/>
        <v>Skilled trades occupations</v>
      </c>
      <c r="B97" s="305">
        <f t="shared" si="82"/>
        <v>2.3786930938548472</v>
      </c>
      <c r="C97" s="305">
        <f t="shared" si="83"/>
        <v>2.4062291641427405</v>
      </c>
      <c r="D97" s="305">
        <f t="shared" si="84"/>
        <v>2.3278633872095025</v>
      </c>
      <c r="E97" s="304"/>
      <c r="F97" s="304">
        <v>1.565481919186431E-2</v>
      </c>
      <c r="G97" s="304">
        <v>2.1201805388704354E-2</v>
      </c>
      <c r="H97" s="304">
        <v>3.3812036315978532E-2</v>
      </c>
      <c r="I97" s="304"/>
      <c r="J97" s="304">
        <v>7.2356631686888939E-2</v>
      </c>
      <c r="K97" s="304">
        <v>0.11591522605096005</v>
      </c>
      <c r="L97" s="304">
        <v>0.20841860828663569</v>
      </c>
      <c r="M97" s="304"/>
      <c r="N97" s="304">
        <v>0.33655496674281882</v>
      </c>
      <c r="O97" s="304">
        <v>0.43123468812800875</v>
      </c>
      <c r="P97" s="304">
        <v>0.50758812969341538</v>
      </c>
      <c r="Q97" s="304"/>
      <c r="R97" s="304">
        <v>0.10948138272964335</v>
      </c>
      <c r="S97" s="304">
        <v>0.13225703487800439</v>
      </c>
      <c r="T97" s="304">
        <v>0.16205029138983618</v>
      </c>
      <c r="U97" s="304"/>
      <c r="V97" s="304">
        <v>0.11916024380242095</v>
      </c>
      <c r="W97" s="304">
        <v>0.13488743057065949</v>
      </c>
      <c r="X97" s="304">
        <v>0.1532722120878833</v>
      </c>
      <c r="Y97" s="304"/>
      <c r="Z97" s="304">
        <v>0.52778447758059377</v>
      </c>
      <c r="AA97" s="304">
        <v>0.46701580559017625</v>
      </c>
      <c r="AB97" s="304">
        <v>0.35714020450180656</v>
      </c>
      <c r="AC97" s="304"/>
      <c r="AD97" s="304">
        <v>0.6789958918961434</v>
      </c>
      <c r="AE97" s="304">
        <v>0.58114838709847927</v>
      </c>
      <c r="AF97" s="304">
        <v>0.40747041191079508</v>
      </c>
      <c r="AG97" s="304"/>
      <c r="AH97" s="304">
        <v>0.3991400320415312</v>
      </c>
      <c r="AI97" s="304">
        <v>0.40209387995287371</v>
      </c>
      <c r="AJ97" s="304">
        <v>0.40418147959410899</v>
      </c>
      <c r="AK97" s="304"/>
      <c r="AL97" s="304">
        <v>0.11956464818294245</v>
      </c>
      <c r="AM97" s="304">
        <v>0.12047490648487405</v>
      </c>
      <c r="AN97" s="304">
        <v>9.393001342904303E-2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44.268157321699547</v>
      </c>
      <c r="C98" s="305">
        <f t="shared" si="83"/>
        <v>48.548078685355726</v>
      </c>
      <c r="D98" s="305">
        <f t="shared" si="84"/>
        <v>54.226842057316375</v>
      </c>
      <c r="E98" s="304"/>
      <c r="F98" s="304">
        <v>2.4284722629010047E-2</v>
      </c>
      <c r="G98" s="304">
        <v>3.669491677687492E-2</v>
      </c>
      <c r="H98" s="304">
        <v>6.5221133971439735E-2</v>
      </c>
      <c r="I98" s="304"/>
      <c r="J98" s="304">
        <v>1.6764302193104046</v>
      </c>
      <c r="K98" s="304">
        <v>2.3438166338789919</v>
      </c>
      <c r="L98" s="304">
        <v>3.9763018192756077</v>
      </c>
      <c r="M98" s="304"/>
      <c r="N98" s="304">
        <v>5.0502078701692037</v>
      </c>
      <c r="O98" s="304">
        <v>6.1417845745912185</v>
      </c>
      <c r="P98" s="304">
        <v>7.6229735893446504</v>
      </c>
      <c r="Q98" s="304"/>
      <c r="R98" s="304">
        <v>4.2407197134709786</v>
      </c>
      <c r="S98" s="304">
        <v>4.5581158489916982</v>
      </c>
      <c r="T98" s="304">
        <v>4.8133450863112861</v>
      </c>
      <c r="U98" s="304"/>
      <c r="V98" s="304">
        <v>2.7054307059739275</v>
      </c>
      <c r="W98" s="304">
        <v>3.0251815191989704</v>
      </c>
      <c r="X98" s="304">
        <v>3.4604937763791024</v>
      </c>
      <c r="Y98" s="304"/>
      <c r="Z98" s="304">
        <v>18.029462665581022</v>
      </c>
      <c r="AA98" s="304">
        <v>20.897461497248155</v>
      </c>
      <c r="AB98" s="304">
        <v>25.253976782837263</v>
      </c>
      <c r="AC98" s="304"/>
      <c r="AD98" s="304">
        <v>10.896803254614309</v>
      </c>
      <c r="AE98" s="304">
        <v>10.461847936992037</v>
      </c>
      <c r="AF98" s="304">
        <v>7.8465959357040669</v>
      </c>
      <c r="AG98" s="304"/>
      <c r="AH98" s="304">
        <v>1.4705080696877197</v>
      </c>
      <c r="AI98" s="304">
        <v>0.94640421263732188</v>
      </c>
      <c r="AJ98" s="304">
        <v>1.0175518601797033</v>
      </c>
      <c r="AK98" s="304"/>
      <c r="AL98" s="304">
        <v>0.17431010026298144</v>
      </c>
      <c r="AM98" s="304">
        <v>0.1367715450404621</v>
      </c>
      <c r="AN98" s="304">
        <v>0.17038207331326574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2.3995482762846825</v>
      </c>
      <c r="C99" s="305">
        <f t="shared" si="83"/>
        <v>2.7533331086872281</v>
      </c>
      <c r="D99" s="305">
        <f>SUM(H99,L99,P99,T99,X99,AB99,AF99,AJ99,AN99)</f>
        <v>2.8409076067872938</v>
      </c>
      <c r="E99" s="304"/>
      <c r="F99" s="304">
        <v>1.2322697949373585E-2</v>
      </c>
      <c r="G99" s="304">
        <v>1.859614020821055E-2</v>
      </c>
      <c r="H99" s="304">
        <v>3.0183560925298506E-2</v>
      </c>
      <c r="I99" s="304"/>
      <c r="J99" s="304">
        <v>0.2333171746588445</v>
      </c>
      <c r="K99" s="304">
        <v>0.32674387489172341</v>
      </c>
      <c r="L99" s="304">
        <v>0.4822967222655512</v>
      </c>
      <c r="M99" s="304"/>
      <c r="N99" s="304">
        <v>0.51629506751224308</v>
      </c>
      <c r="O99" s="304">
        <v>0.6273940596031391</v>
      </c>
      <c r="P99" s="304">
        <v>0.6992017621205957</v>
      </c>
      <c r="Q99" s="304"/>
      <c r="R99" s="304">
        <v>0.27034980890496541</v>
      </c>
      <c r="S99" s="304">
        <v>0.3008312719779016</v>
      </c>
      <c r="T99" s="304">
        <v>0.31701386514170699</v>
      </c>
      <c r="U99" s="304"/>
      <c r="V99" s="304">
        <v>0.17474962131351371</v>
      </c>
      <c r="W99" s="304">
        <v>0.21078173825592916</v>
      </c>
      <c r="X99" s="304">
        <v>0.23744070275404108</v>
      </c>
      <c r="Y99" s="304"/>
      <c r="Z99" s="304">
        <v>0.57679125676018694</v>
      </c>
      <c r="AA99" s="304">
        <v>0.67216186656911769</v>
      </c>
      <c r="AB99" s="304">
        <v>0.70539743327187598</v>
      </c>
      <c r="AC99" s="304"/>
      <c r="AD99" s="304">
        <v>0.41102778613206975</v>
      </c>
      <c r="AE99" s="304">
        <v>0.38881541361924632</v>
      </c>
      <c r="AF99" s="304">
        <v>0.19169631176579843</v>
      </c>
      <c r="AG99" s="304"/>
      <c r="AH99" s="304">
        <v>0.15399846857054603</v>
      </c>
      <c r="AI99" s="304">
        <v>0.14391840230699585</v>
      </c>
      <c r="AJ99" s="304">
        <v>9.9453243375307226E-2</v>
      </c>
      <c r="AK99" s="304"/>
      <c r="AL99" s="304">
        <v>5.0696394482939326E-2</v>
      </c>
      <c r="AM99" s="304">
        <v>6.4090341254964572E-2</v>
      </c>
      <c r="AN99" s="304">
        <v>7.8224005167118638E-2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1.8526829473364699</v>
      </c>
      <c r="C100" s="305">
        <f t="shared" si="83"/>
        <v>2.1323578860151184</v>
      </c>
      <c r="D100" s="305">
        <f t="shared" si="84"/>
        <v>2.0640658331580117</v>
      </c>
      <c r="E100" s="304"/>
      <c r="F100" s="304">
        <v>2.1035352130561E-2</v>
      </c>
      <c r="G100" s="304">
        <v>3.6352445199504327E-2</v>
      </c>
      <c r="H100" s="304">
        <v>6.1321443431846333E-2</v>
      </c>
      <c r="I100" s="304"/>
      <c r="J100" s="304">
        <v>6.0497567987364727E-2</v>
      </c>
      <c r="K100" s="304">
        <v>0.10484368812869642</v>
      </c>
      <c r="L100" s="304">
        <v>0.15470979784591801</v>
      </c>
      <c r="M100" s="304"/>
      <c r="N100" s="304">
        <v>0.1267667673009886</v>
      </c>
      <c r="O100" s="304">
        <v>0.16858999505749761</v>
      </c>
      <c r="P100" s="304">
        <v>0.19147653779588036</v>
      </c>
      <c r="Q100" s="304"/>
      <c r="R100" s="304">
        <v>3.4079938389746246E-2</v>
      </c>
      <c r="S100" s="304">
        <v>5.372187781641484E-2</v>
      </c>
      <c r="T100" s="304">
        <v>6.9224987872828173E-2</v>
      </c>
      <c r="U100" s="304"/>
      <c r="V100" s="304">
        <v>0.15039190865373828</v>
      </c>
      <c r="W100" s="304">
        <v>0.20846675847450358</v>
      </c>
      <c r="X100" s="304">
        <v>0.2566396110423258</v>
      </c>
      <c r="Y100" s="304"/>
      <c r="Z100" s="304">
        <v>0.49452280944115456</v>
      </c>
      <c r="AA100" s="304">
        <v>0.57553924742618556</v>
      </c>
      <c r="AB100" s="304">
        <v>0.57032382164735596</v>
      </c>
      <c r="AC100" s="304"/>
      <c r="AD100" s="304">
        <v>0.47177404162221487</v>
      </c>
      <c r="AE100" s="304">
        <v>0.49182856024954841</v>
      </c>
      <c r="AF100" s="304">
        <v>0.36978251632381609</v>
      </c>
      <c r="AG100" s="304"/>
      <c r="AH100" s="304">
        <v>0.40113357850719517</v>
      </c>
      <c r="AI100" s="304">
        <v>0.42125105709951233</v>
      </c>
      <c r="AJ100" s="304">
        <v>0.31801097367211201</v>
      </c>
      <c r="AK100" s="304"/>
      <c r="AL100" s="304">
        <v>9.2480983303506181E-2</v>
      </c>
      <c r="AM100" s="304">
        <v>7.1764256563255011E-2</v>
      </c>
      <c r="AN100" s="304">
        <v>7.2576143525928921E-2</v>
      </c>
    </row>
    <row r="101" spans="1:40" x14ac:dyDescent="0.2">
      <c r="A101" s="39" t="str">
        <f t="shared" si="80"/>
        <v>Elementary occupations</v>
      </c>
      <c r="B101" s="307">
        <f t="shared" si="82"/>
        <v>6.4830932669880887</v>
      </c>
      <c r="C101" s="307">
        <f t="shared" si="83"/>
        <v>5.9639529831273892</v>
      </c>
      <c r="D101" s="307">
        <f t="shared" si="84"/>
        <v>4.7937913040451168</v>
      </c>
      <c r="E101" s="307"/>
      <c r="F101" s="307">
        <v>9.2318852632546685E-3</v>
      </c>
      <c r="G101" s="307">
        <v>1.6125147254331066E-2</v>
      </c>
      <c r="H101" s="307">
        <v>1.5821015429609245E-2</v>
      </c>
      <c r="I101" s="307"/>
      <c r="J101" s="307">
        <v>8.1909632244847139E-2</v>
      </c>
      <c r="K101" s="307">
        <v>0.1097241139749533</v>
      </c>
      <c r="L101" s="307">
        <v>0.19131373827287909</v>
      </c>
      <c r="M101" s="307"/>
      <c r="N101" s="307">
        <v>0.26518074289498306</v>
      </c>
      <c r="O101" s="307">
        <v>0.31786566044011128</v>
      </c>
      <c r="P101" s="307">
        <v>0.40446771533279979</v>
      </c>
      <c r="Q101" s="307"/>
      <c r="R101" s="307">
        <v>0.25118576979463458</v>
      </c>
      <c r="S101" s="307">
        <v>0.29318458425550126</v>
      </c>
      <c r="T101" s="307">
        <v>0.370839880308171</v>
      </c>
      <c r="U101" s="307"/>
      <c r="V101" s="307">
        <v>0.19202881084759355</v>
      </c>
      <c r="W101" s="307">
        <v>0.22312942742947198</v>
      </c>
      <c r="X101" s="307">
        <v>0.25175073168427115</v>
      </c>
      <c r="Y101" s="307"/>
      <c r="Z101" s="307">
        <v>1.4016957346164323</v>
      </c>
      <c r="AA101" s="307">
        <v>1.3872983083566206</v>
      </c>
      <c r="AB101" s="307">
        <v>1.1534850429609866</v>
      </c>
      <c r="AC101" s="307"/>
      <c r="AD101" s="307">
        <v>2.1016055337619854</v>
      </c>
      <c r="AE101" s="307">
        <v>1.9370056170184549</v>
      </c>
      <c r="AF101" s="307">
        <v>1.4782694695136793</v>
      </c>
      <c r="AG101" s="307"/>
      <c r="AH101" s="307">
        <v>1.7258674616141998</v>
      </c>
      <c r="AI101" s="307">
        <v>1.3223852572821093</v>
      </c>
      <c r="AJ101" s="307">
        <v>0.6450723066862124</v>
      </c>
      <c r="AK101" s="307"/>
      <c r="AL101" s="307">
        <v>0.45438769595015838</v>
      </c>
      <c r="AM101" s="307">
        <v>0.35723486711583641</v>
      </c>
      <c r="AN101" s="307">
        <v>0.28277140385650812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 and North Somerset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 and North Somerset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 and North Somerset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 and North Somerset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 and North Somerset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 and North Somerset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 and North Somerset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 and North Somerset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 and North Somerset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0.62196545564420214</v>
      </c>
      <c r="C8" s="69">
        <v>0.89871246200048627</v>
      </c>
      <c r="D8" s="69">
        <v>0.91803452458140666</v>
      </c>
      <c r="E8" s="69">
        <v>1.1453910456126812</v>
      </c>
      <c r="F8" s="69">
        <v>1.768953600137279</v>
      </c>
      <c r="G8" s="10"/>
      <c r="H8" s="69">
        <f>F8-D8</f>
        <v>0.85091907555587232</v>
      </c>
      <c r="I8" s="69">
        <f>'RD T1'!E36</f>
        <v>0.66884033439613866</v>
      </c>
      <c r="J8" s="69">
        <f>SUM(H8:I8)</f>
        <v>1.5197594099520111</v>
      </c>
      <c r="L8" t="str">
        <f>A8</f>
        <v>11 Corporate managers and directors</v>
      </c>
      <c r="M8" s="69">
        <v>5.0818544533302159</v>
      </c>
      <c r="N8" s="69">
        <v>7.4690149790792875</v>
      </c>
      <c r="O8" s="69">
        <v>7.4789636819779464</v>
      </c>
      <c r="P8" s="69">
        <v>8.8854844261636714</v>
      </c>
      <c r="Q8" s="69">
        <v>13.396797968518275</v>
      </c>
      <c r="R8" s="10"/>
      <c r="S8" s="69">
        <f>Q8-O8</f>
        <v>5.9178342865403284</v>
      </c>
      <c r="T8" s="69">
        <f>'RD T1'!E65</f>
        <v>5.3365251482775875</v>
      </c>
      <c r="U8" s="69">
        <f>SUM(S8:T8)</f>
        <v>11.254359434817916</v>
      </c>
      <c r="W8" t="str">
        <f>A8</f>
        <v>11 Corporate managers and directors</v>
      </c>
      <c r="X8" s="69">
        <v>12.507580817837164</v>
      </c>
      <c r="Y8" s="69">
        <v>15.019671673677667</v>
      </c>
      <c r="Z8" s="69">
        <v>15.303664436514309</v>
      </c>
      <c r="AA8" s="69">
        <v>15.20012165631897</v>
      </c>
      <c r="AB8" s="69">
        <v>16.860594442957936</v>
      </c>
      <c r="AC8" s="69"/>
      <c r="AD8" s="69">
        <f>AB8-Z8</f>
        <v>1.5569300064436273</v>
      </c>
      <c r="AE8" s="69">
        <f>'RD T1'!E94</f>
        <v>9.3690566733160292</v>
      </c>
      <c r="AF8" s="69">
        <f>SUM(AD8:AE8)</f>
        <v>10.925986679759657</v>
      </c>
      <c r="AH8" t="str">
        <f>L8</f>
        <v>11 Corporate managers and directors</v>
      </c>
      <c r="AI8" s="69">
        <v>2.3811839499826548</v>
      </c>
      <c r="AJ8" s="69">
        <v>2.620565584341831</v>
      </c>
      <c r="AK8" s="69">
        <v>2.8840295654167774</v>
      </c>
      <c r="AL8" s="69">
        <v>2.7128385304886371</v>
      </c>
      <c r="AM8" s="69">
        <v>2.8631509616877917</v>
      </c>
      <c r="AN8" s="69"/>
      <c r="AO8" s="69">
        <f>AM8-AK8</f>
        <v>-2.0878603728985645E-2</v>
      </c>
      <c r="AP8" s="69">
        <f>'RD T1'!E123</f>
        <v>1.5144985794155237</v>
      </c>
      <c r="AQ8" s="69">
        <f>SUM(AO8:AP8)</f>
        <v>1.493619975686538</v>
      </c>
      <c r="AS8" t="str">
        <f>W8</f>
        <v>11 Corporate managers and directors</v>
      </c>
      <c r="AT8" s="69">
        <v>3.2523347448690938</v>
      </c>
      <c r="AU8" s="69">
        <v>3.5959623062180253</v>
      </c>
      <c r="AV8" s="69">
        <v>3.8988257985133479</v>
      </c>
      <c r="AW8" s="69">
        <v>3.6405130567953687</v>
      </c>
      <c r="AX8" s="69">
        <v>3.8841501664042437</v>
      </c>
      <c r="AY8" s="69"/>
      <c r="AZ8" s="69">
        <f>AX8-AV8</f>
        <v>-1.4675632109104164E-2</v>
      </c>
      <c r="BA8" s="69">
        <f>'RD T1'!E152</f>
        <v>2.0687193881229309</v>
      </c>
      <c r="BB8" s="69">
        <f>SUM(AZ8:BA8)</f>
        <v>2.0540437560138267</v>
      </c>
      <c r="BD8" t="str">
        <f>AH8</f>
        <v>11 Corporate managers and directors</v>
      </c>
      <c r="BE8" s="69">
        <v>8.448988098762312</v>
      </c>
      <c r="BF8" s="69">
        <v>10.343451420553556</v>
      </c>
      <c r="BG8" s="69">
        <v>10.316844688298689</v>
      </c>
      <c r="BH8" s="69">
        <v>8.7635780198033739</v>
      </c>
      <c r="BI8" s="69">
        <v>8.9469308896337001</v>
      </c>
      <c r="BJ8" s="69"/>
      <c r="BK8" s="69">
        <f>BI8-BG8</f>
        <v>-1.3699137986649887</v>
      </c>
      <c r="BL8" s="69">
        <f>'RD T1'!E181</f>
        <v>3.743542046356656</v>
      </c>
      <c r="BM8" s="69">
        <f>SUM(BK8:BL8)</f>
        <v>2.3736282476916672</v>
      </c>
      <c r="BO8" t="str">
        <f>AS8</f>
        <v>11 Corporate managers and directors</v>
      </c>
      <c r="BP8" s="69">
        <v>6.4426065943916875</v>
      </c>
      <c r="BQ8" s="69">
        <v>6.9582430381175984</v>
      </c>
      <c r="BR8" s="69">
        <v>7.2837888228046772</v>
      </c>
      <c r="BS8" s="69">
        <v>5.4220267470961163</v>
      </c>
      <c r="BT8" s="69">
        <v>3.9329040871453569</v>
      </c>
      <c r="BU8" s="69"/>
      <c r="BV8" s="69">
        <f>BT8-BR8</f>
        <v>-3.3508847356593203</v>
      </c>
      <c r="BW8" s="69">
        <f>'RD T1'!E210</f>
        <v>2.4210062877987166</v>
      </c>
      <c r="BX8" s="69">
        <f>SUM(BV8:BW8)</f>
        <v>-0.9298784478606037</v>
      </c>
      <c r="BZ8" t="str">
        <f>BD8</f>
        <v>11 Corporate managers and directors</v>
      </c>
      <c r="CA8" s="69">
        <v>3.6513071429119943</v>
      </c>
      <c r="CB8" s="69">
        <v>5.1943445370765939</v>
      </c>
      <c r="CC8" s="69">
        <v>5.1042758300641911</v>
      </c>
      <c r="CD8" s="69">
        <v>4.388688056225992</v>
      </c>
      <c r="CE8" s="69">
        <v>3.8483864413145299</v>
      </c>
      <c r="CF8" s="69"/>
      <c r="CG8" s="69">
        <f>CE8-CC8</f>
        <v>-1.2558893887496612</v>
      </c>
      <c r="CH8" s="69">
        <f>'RD T1'!E239</f>
        <v>1.6662034086740156</v>
      </c>
      <c r="CI8" s="69">
        <f>SUM(CG8:CH8)</f>
        <v>0.41031401992435446</v>
      </c>
      <c r="CK8" t="str">
        <f>BO8</f>
        <v>11 Corporate managers and directors</v>
      </c>
      <c r="CL8" s="69">
        <v>0.55032808656856691</v>
      </c>
      <c r="CM8" s="69">
        <v>0.76879157176913637</v>
      </c>
      <c r="CN8" s="69">
        <v>0.99186981320218182</v>
      </c>
      <c r="CO8" s="69">
        <v>0.74844065340196919</v>
      </c>
      <c r="CP8" s="69">
        <v>0.62518157077061554</v>
      </c>
      <c r="CQ8" s="69"/>
      <c r="CR8" s="69">
        <f>CP8-CN8</f>
        <v>-0.36668824243156628</v>
      </c>
      <c r="CS8" s="69">
        <f>'RD T1'!E268</f>
        <v>0.25878125160623361</v>
      </c>
      <c r="CT8" s="69">
        <f>SUM(CR8:CS8)</f>
        <v>-0.10790699082533267</v>
      </c>
    </row>
    <row r="9" spans="1:98" x14ac:dyDescent="0.2">
      <c r="A9" s="10" t="str">
        <f>name!D5</f>
        <v>12 Other managers and proprietors</v>
      </c>
      <c r="B9" s="69">
        <v>0.277480886749221</v>
      </c>
      <c r="C9" s="69">
        <v>0.39036436568516553</v>
      </c>
      <c r="D9" s="69">
        <v>0.34857835616257782</v>
      </c>
      <c r="E9" s="69">
        <v>0.5924159543256714</v>
      </c>
      <c r="F9" s="69">
        <v>0.97126893673137737</v>
      </c>
      <c r="H9" s="69">
        <f t="shared" ref="H9:H32" si="26">F9-D9</f>
        <v>0.62269058056879956</v>
      </c>
      <c r="I9" s="69">
        <f>'RD T1'!E37</f>
        <v>0.41106538007426946</v>
      </c>
      <c r="J9" s="69">
        <f t="shared" ref="J9:J32" si="27">SUM(H9:I9)</f>
        <v>1.0337559606430691</v>
      </c>
      <c r="L9" t="str">
        <f t="shared" ref="L9:L32" si="28">A9</f>
        <v>12 Other managers and proprietors</v>
      </c>
      <c r="M9" s="69">
        <v>2.1202845591209223</v>
      </c>
      <c r="N9" s="69">
        <v>2.9318122411189314</v>
      </c>
      <c r="O9" s="69">
        <v>2.9083967392758012</v>
      </c>
      <c r="P9" s="69">
        <v>4.6868018922158434</v>
      </c>
      <c r="Q9" s="69">
        <v>7.7692690109760187</v>
      </c>
      <c r="S9" s="69">
        <f t="shared" ref="S9:S35" si="29">Q9-O9</f>
        <v>4.8608722717002175</v>
      </c>
      <c r="T9" s="69">
        <f>'RD T1'!E66</f>
        <v>3.2489902011027896</v>
      </c>
      <c r="U9" s="69">
        <f t="shared" ref="U9:U32" si="30">SUM(S9:T9)</f>
        <v>8.1098624728030071</v>
      </c>
      <c r="W9" t="str">
        <f t="shared" ref="W9:W32" si="31">A9</f>
        <v>12 Other managers and proprietors</v>
      </c>
      <c r="X9" s="69">
        <v>5.0613762784067609</v>
      </c>
      <c r="Y9" s="69">
        <v>5.66504895148746</v>
      </c>
      <c r="Z9" s="69">
        <v>5.7324025552691023</v>
      </c>
      <c r="AA9" s="69">
        <v>7.8239197783472623</v>
      </c>
      <c r="AB9" s="69">
        <v>9.3561136677771213</v>
      </c>
      <c r="AC9" s="69"/>
      <c r="AD9" s="69">
        <f t="shared" ref="AD9:AD32" si="32">AB9-Z9</f>
        <v>3.623711112508019</v>
      </c>
      <c r="AE9" s="69">
        <f>'RD T1'!E95</f>
        <v>5.548164132719748</v>
      </c>
      <c r="AF9" s="69">
        <f t="shared" ref="AF9:AF32" si="33">SUM(AD9:AE9)</f>
        <v>9.171875245227767</v>
      </c>
      <c r="AH9" t="str">
        <f t="shared" ref="AH9:AH32" si="34">L9</f>
        <v>12 Other managers and proprietors</v>
      </c>
      <c r="AI9" s="69">
        <v>1.4140551570395854</v>
      </c>
      <c r="AJ9" s="69">
        <v>1.5146607353428252</v>
      </c>
      <c r="AK9" s="69">
        <v>1.6454185810438826</v>
      </c>
      <c r="AL9" s="69">
        <v>2.057014367495269</v>
      </c>
      <c r="AM9" s="69">
        <v>2.5161323155282735</v>
      </c>
      <c r="AN9" s="69"/>
      <c r="AO9" s="69">
        <f t="shared" ref="AO9:AO32" si="35">AM9-AK9</f>
        <v>0.87071373448439093</v>
      </c>
      <c r="AP9" s="69">
        <f>'RD T1'!E124</f>
        <v>1.4259922984217592</v>
      </c>
      <c r="AQ9" s="69">
        <f t="shared" ref="AQ9:AQ32" si="36">SUM(AO9:AP9)</f>
        <v>2.2967060329061502</v>
      </c>
      <c r="AS9" t="str">
        <f t="shared" ref="AS9:AS32" si="37">W9</f>
        <v>12 Other managers and proprietors</v>
      </c>
      <c r="AT9" s="69">
        <v>1.5413888417226758</v>
      </c>
      <c r="AU9" s="69">
        <v>1.6615858475153238</v>
      </c>
      <c r="AV9" s="69">
        <v>1.7262420029474079</v>
      </c>
      <c r="AW9" s="69">
        <v>2.265235152415864</v>
      </c>
      <c r="AX9" s="69">
        <v>2.4552107399656062</v>
      </c>
      <c r="AY9" s="69"/>
      <c r="AZ9" s="69">
        <f t="shared" ref="AZ9:AZ32" si="38">AX9-AV9</f>
        <v>0.72896873701819831</v>
      </c>
      <c r="BA9" s="69">
        <f>'RD T1'!E153</f>
        <v>1.4295755275866961</v>
      </c>
      <c r="BB9" s="69">
        <f t="shared" ref="BB9:BB32" si="39">SUM(AZ9:BA9)</f>
        <v>2.1585442646048945</v>
      </c>
      <c r="BD9" t="str">
        <f t="shared" ref="BD9:BD32" si="40">AH9</f>
        <v>12 Other managers and proprietors</v>
      </c>
      <c r="BE9" s="69">
        <v>4.4223449018512682</v>
      </c>
      <c r="BF9" s="69">
        <v>4.5853274506208832</v>
      </c>
      <c r="BG9" s="69">
        <v>4.6670505063872101</v>
      </c>
      <c r="BH9" s="69">
        <v>5.2122152175518641</v>
      </c>
      <c r="BI9" s="69">
        <v>5.5346187587316145</v>
      </c>
      <c r="BJ9" s="69"/>
      <c r="BK9" s="69">
        <f t="shared" ref="BK9:BK32" si="41">BI9-BG9</f>
        <v>0.86756825234440438</v>
      </c>
      <c r="BL9" s="69">
        <f>'RD T1'!E182</f>
        <v>2.2850905962917389</v>
      </c>
      <c r="BM9" s="69">
        <f t="shared" ref="BM9:BM32" si="42">SUM(BK9:BL9)</f>
        <v>3.1526588486361433</v>
      </c>
      <c r="BO9" t="str">
        <f t="shared" ref="BO9:BO32" si="43">AS9</f>
        <v>12 Other managers and proprietors</v>
      </c>
      <c r="BP9" s="69">
        <v>4.3690126937213387</v>
      </c>
      <c r="BQ9" s="69">
        <v>4.5450303942414578</v>
      </c>
      <c r="BR9" s="69">
        <v>4.6262586035919311</v>
      </c>
      <c r="BS9" s="69">
        <v>4.9495522245267214</v>
      </c>
      <c r="BT9" s="69">
        <v>4.1309534360738347</v>
      </c>
      <c r="BU9" s="69"/>
      <c r="BV9" s="69">
        <f t="shared" ref="BV9:BV32" si="44">BT9-BR9</f>
        <v>-0.49530516751809639</v>
      </c>
      <c r="BW9" s="69">
        <f>'RD T1'!E211</f>
        <v>2.5608129860292506</v>
      </c>
      <c r="BX9" s="69">
        <f t="shared" ref="BX9:BX32" si="45">SUM(BV9:BW9)</f>
        <v>2.0655078185111542</v>
      </c>
      <c r="BZ9" t="str">
        <f t="shared" ref="BZ9:BZ32" si="46">BD9</f>
        <v>12 Other managers and proprietors</v>
      </c>
      <c r="CA9" s="69">
        <v>2.657733848877982</v>
      </c>
      <c r="CB9" s="69">
        <v>3.5409613452200412</v>
      </c>
      <c r="CC9" s="69">
        <v>3.3681942921704238</v>
      </c>
      <c r="CD9" s="69">
        <v>3.6249284464971847</v>
      </c>
      <c r="CE9" s="69">
        <v>3.1582966160479296</v>
      </c>
      <c r="CF9" s="69"/>
      <c r="CG9" s="69">
        <f t="shared" ref="CG9:CG32" si="47">CE9-CC9</f>
        <v>-0.20989767612249421</v>
      </c>
      <c r="CH9" s="69">
        <f>'RD T1'!E240</f>
        <v>1.4940904687666909</v>
      </c>
      <c r="CI9" s="69">
        <f t="shared" ref="CI9:CI32" si="48">SUM(CG9:CH9)</f>
        <v>1.2841927926441967</v>
      </c>
      <c r="CK9" t="str">
        <f t="shared" ref="CK9:CK32" si="49">BO9</f>
        <v>12 Other managers and proprietors</v>
      </c>
      <c r="CL9" s="69">
        <v>0.60111990086141398</v>
      </c>
      <c r="CM9" s="69">
        <v>0.61653030321044111</v>
      </c>
      <c r="CN9" s="69">
        <v>0.81167449450112228</v>
      </c>
      <c r="CO9" s="69">
        <v>0.80876205497079068</v>
      </c>
      <c r="CP9" s="69">
        <v>0.81439454707935655</v>
      </c>
      <c r="CQ9" s="69"/>
      <c r="CR9" s="69">
        <f t="shared" ref="CR9:CR32" si="50">CP9-CN9</f>
        <v>2.7200525782342666E-3</v>
      </c>
      <c r="CS9" s="69">
        <f>'RD T1'!E269</f>
        <v>0.30442532618174456</v>
      </c>
      <c r="CT9" s="69">
        <f t="shared" ref="CT9:CT32" si="51">SUM(CR9:CS9)</f>
        <v>0.30714537875997883</v>
      </c>
    </row>
    <row r="10" spans="1:98" x14ac:dyDescent="0.2">
      <c r="A10" s="10" t="str">
        <f>name!D6</f>
        <v>21 Science, research, engineering and technology professionals</v>
      </c>
      <c r="B10" s="69">
        <v>1.5994328958049642</v>
      </c>
      <c r="C10" s="69">
        <v>2.2383891548241541</v>
      </c>
      <c r="D10" s="69">
        <v>2.1662257396181515</v>
      </c>
      <c r="E10" s="69">
        <v>2.7915685760213043</v>
      </c>
      <c r="F10" s="69">
        <v>3.9872697006752218</v>
      </c>
      <c r="G10" s="11"/>
      <c r="H10" s="69">
        <f t="shared" si="26"/>
        <v>1.8210439610570703</v>
      </c>
      <c r="I10" s="69">
        <f>'RD T1'!E38</f>
        <v>1.1543305150935232</v>
      </c>
      <c r="J10" s="69">
        <f t="shared" si="27"/>
        <v>2.9753744761505936</v>
      </c>
      <c r="L10" t="str">
        <f t="shared" si="28"/>
        <v>21 Science, research, engineering and technology professionals</v>
      </c>
      <c r="M10" s="69">
        <v>6.6220238890998449</v>
      </c>
      <c r="N10" s="69">
        <v>9.6140292220565939</v>
      </c>
      <c r="O10" s="69">
        <v>9.6965998549175616</v>
      </c>
      <c r="P10" s="69">
        <v>13.058854932799468</v>
      </c>
      <c r="Q10" s="69">
        <v>19.184571119783886</v>
      </c>
      <c r="R10" s="11"/>
      <c r="S10" s="69">
        <f t="shared" si="29"/>
        <v>9.4879712648663244</v>
      </c>
      <c r="T10" s="69">
        <f>'RD T1'!E67</f>
        <v>5.704738777798231</v>
      </c>
      <c r="U10" s="69">
        <f t="shared" si="30"/>
        <v>15.192710042664554</v>
      </c>
      <c r="W10" t="str">
        <f t="shared" si="31"/>
        <v>21 Science, research, engineering and technology professionals</v>
      </c>
      <c r="X10" s="69">
        <v>12.78183499789783</v>
      </c>
      <c r="Y10" s="69">
        <v>14.415256618335654</v>
      </c>
      <c r="Z10" s="69">
        <v>14.578476554291472</v>
      </c>
      <c r="AA10" s="69">
        <v>15.323909180169991</v>
      </c>
      <c r="AB10" s="69">
        <v>15.464828183186174</v>
      </c>
      <c r="AC10" s="69"/>
      <c r="AD10" s="69">
        <f t="shared" si="32"/>
        <v>0.88635162889470287</v>
      </c>
      <c r="AE10" s="69">
        <f>'RD T1'!E96</f>
        <v>6.2331816286360615</v>
      </c>
      <c r="AF10" s="69">
        <f t="shared" si="33"/>
        <v>7.1195332575307644</v>
      </c>
      <c r="AH10" t="str">
        <f t="shared" si="34"/>
        <v>21 Science, research, engineering and technology professionals</v>
      </c>
      <c r="AI10" s="69">
        <v>1.3214627356529856</v>
      </c>
      <c r="AJ10" s="69">
        <v>1.3680749815547681</v>
      </c>
      <c r="AK10" s="69">
        <v>1.560410279509864</v>
      </c>
      <c r="AL10" s="69">
        <v>1.6481175276806115</v>
      </c>
      <c r="AM10" s="69">
        <v>1.7481948288185127</v>
      </c>
      <c r="AN10" s="69"/>
      <c r="AO10" s="69">
        <f t="shared" si="35"/>
        <v>0.18778454930864874</v>
      </c>
      <c r="AP10" s="69">
        <f>'RD T1'!E125</f>
        <v>0.66331289653923931</v>
      </c>
      <c r="AQ10" s="69">
        <f t="shared" si="36"/>
        <v>0.85109744584788805</v>
      </c>
      <c r="AS10" t="str">
        <f t="shared" si="37"/>
        <v>21 Science, research, engineering and technology professionals</v>
      </c>
      <c r="AT10" s="69">
        <v>3.4856868942990391</v>
      </c>
      <c r="AU10" s="69">
        <v>3.7944570294653635</v>
      </c>
      <c r="AV10" s="69">
        <v>3.7077192564536183</v>
      </c>
      <c r="AW10" s="69">
        <v>3.5284761507435771</v>
      </c>
      <c r="AX10" s="69">
        <v>3.3617702710498789</v>
      </c>
      <c r="AY10" s="69"/>
      <c r="AZ10" s="69">
        <f t="shared" si="38"/>
        <v>-0.34594898540373942</v>
      </c>
      <c r="BA10" s="69">
        <f>'RD T1'!E154</f>
        <v>1.342644636236811</v>
      </c>
      <c r="BB10" s="69">
        <f t="shared" si="39"/>
        <v>0.99669565083307154</v>
      </c>
      <c r="BD10" t="str">
        <f t="shared" si="40"/>
        <v>21 Science, research, engineering and technology professionals</v>
      </c>
      <c r="BE10" s="69">
        <v>5.0924388490213319</v>
      </c>
      <c r="BF10" s="69">
        <v>5.7779022232201411</v>
      </c>
      <c r="BG10" s="69">
        <v>5.9065213377905605</v>
      </c>
      <c r="BH10" s="69">
        <v>5.1984417291490574</v>
      </c>
      <c r="BI10" s="69">
        <v>4.8986159900789916</v>
      </c>
      <c r="BJ10" s="69"/>
      <c r="BK10" s="69">
        <f t="shared" si="41"/>
        <v>-1.0079053477115689</v>
      </c>
      <c r="BL10" s="69">
        <f>'RD T1'!E183</f>
        <v>1.4556797960141552</v>
      </c>
      <c r="BM10" s="69">
        <f t="shared" si="42"/>
        <v>0.44777444830258628</v>
      </c>
      <c r="BO10" t="str">
        <f t="shared" si="43"/>
        <v>21 Science, research, engineering and technology professionals</v>
      </c>
      <c r="BP10" s="69">
        <v>3.6852733742594825</v>
      </c>
      <c r="BQ10" s="69">
        <v>3.9441565373234146</v>
      </c>
      <c r="BR10" s="69">
        <v>4.2875464376192776</v>
      </c>
      <c r="BS10" s="69">
        <v>3.6256172719591735</v>
      </c>
      <c r="BT10" s="69">
        <v>2.9086794370236162</v>
      </c>
      <c r="BU10" s="69"/>
      <c r="BV10" s="69">
        <f t="shared" si="44"/>
        <v>-1.3788670005956614</v>
      </c>
      <c r="BW10" s="69">
        <f>'RD T1'!E212</f>
        <v>1.2163598640928233</v>
      </c>
      <c r="BX10" s="69">
        <f t="shared" si="45"/>
        <v>-0.1625071365028381</v>
      </c>
      <c r="BZ10" t="str">
        <f t="shared" si="46"/>
        <v>21 Science, research, engineering and technology professionals</v>
      </c>
      <c r="CA10" s="69">
        <v>1.8571357306972858</v>
      </c>
      <c r="CB10" s="69">
        <v>2.6863092837607856</v>
      </c>
      <c r="CC10" s="69">
        <v>2.6426779018010911</v>
      </c>
      <c r="CD10" s="69">
        <v>2.3655344403480294</v>
      </c>
      <c r="CE10" s="69">
        <v>1.72632736953095</v>
      </c>
      <c r="CF10" s="69"/>
      <c r="CG10" s="69">
        <f t="shared" si="47"/>
        <v>-0.91635053227014107</v>
      </c>
      <c r="CH10" s="69">
        <f>'RD T1'!E241</f>
        <v>0.59777994235077203</v>
      </c>
      <c r="CI10" s="69">
        <f t="shared" si="48"/>
        <v>-0.31857058991936904</v>
      </c>
      <c r="CK10" t="str">
        <f t="shared" si="49"/>
        <v>21 Science, research, engineering and technology professionals</v>
      </c>
      <c r="CL10" s="69">
        <v>0.22702925415358668</v>
      </c>
      <c r="CM10" s="69">
        <v>0.34270186873286895</v>
      </c>
      <c r="CN10" s="69">
        <v>0.52132356590266304</v>
      </c>
      <c r="CO10" s="69">
        <v>0.48922005479657893</v>
      </c>
      <c r="CP10" s="69">
        <v>0.46048959447555787</v>
      </c>
      <c r="CQ10" s="69"/>
      <c r="CR10" s="69">
        <f t="shared" si="50"/>
        <v>-6.0833971427105171E-2</v>
      </c>
      <c r="CS10" s="69">
        <f>'RD T1'!E270</f>
        <v>0.14141023062257038</v>
      </c>
      <c r="CT10" s="69">
        <f t="shared" si="51"/>
        <v>8.0576259195465211E-2</v>
      </c>
    </row>
    <row r="11" spans="1:98" x14ac:dyDescent="0.2">
      <c r="A11" s="10" t="str">
        <f>name!D7</f>
        <v>22 Health professionals</v>
      </c>
      <c r="B11" s="69">
        <v>1.6715580841178173</v>
      </c>
      <c r="C11" s="69">
        <v>2.2390463852023177</v>
      </c>
      <c r="D11" s="69">
        <v>2.2597092182945309</v>
      </c>
      <c r="E11" s="69">
        <v>3.1379582242367148</v>
      </c>
      <c r="F11" s="69">
        <v>4.9131998147419385</v>
      </c>
      <c r="G11" s="11"/>
      <c r="H11" s="69">
        <f t="shared" si="26"/>
        <v>2.6534905964474076</v>
      </c>
      <c r="I11" s="69">
        <f>'RD T1'!E39</f>
        <v>1.7460806252667549</v>
      </c>
      <c r="J11" s="69">
        <f t="shared" si="27"/>
        <v>4.3995712217141625</v>
      </c>
      <c r="L11" t="str">
        <f t="shared" si="28"/>
        <v>22 Health professionals</v>
      </c>
      <c r="M11" s="69">
        <v>4.5669349595245317</v>
      </c>
      <c r="N11" s="69">
        <v>6.2088832417628739</v>
      </c>
      <c r="O11" s="69">
        <v>6.1691905937625844</v>
      </c>
      <c r="P11" s="69">
        <v>8.1035126225005794</v>
      </c>
      <c r="Q11" s="69">
        <v>12.146902460556168</v>
      </c>
      <c r="R11" s="11"/>
      <c r="S11" s="69">
        <f t="shared" si="29"/>
        <v>5.9777118667935838</v>
      </c>
      <c r="T11" s="69">
        <f>'RD T1'!E68</f>
        <v>4.7486911264939309</v>
      </c>
      <c r="U11" s="69">
        <f t="shared" si="30"/>
        <v>10.726402993287515</v>
      </c>
      <c r="W11" t="str">
        <f t="shared" si="31"/>
        <v>22 Health professionals</v>
      </c>
      <c r="X11" s="69">
        <v>10.176425040792701</v>
      </c>
      <c r="Y11" s="69">
        <v>11.21972480230774</v>
      </c>
      <c r="Z11" s="69">
        <v>11.51205951238461</v>
      </c>
      <c r="AA11" s="69">
        <v>13.338584316028706</v>
      </c>
      <c r="AB11" s="69">
        <v>14.876268032930774</v>
      </c>
      <c r="AC11" s="69"/>
      <c r="AD11" s="69">
        <f t="shared" si="32"/>
        <v>3.364208520546164</v>
      </c>
      <c r="AE11" s="69">
        <f>'RD T1'!E97</f>
        <v>8.0191005019732806</v>
      </c>
      <c r="AF11" s="69">
        <f t="shared" si="33"/>
        <v>11.383309022519445</v>
      </c>
      <c r="AH11" t="str">
        <f t="shared" si="34"/>
        <v>22 Health professionals</v>
      </c>
      <c r="AI11" s="69">
        <v>5.2900134627149864</v>
      </c>
      <c r="AJ11" s="69">
        <v>3.8747455213851398</v>
      </c>
      <c r="AK11" s="69">
        <v>3.5575933180746064</v>
      </c>
      <c r="AL11" s="69">
        <v>2.1709169460188602</v>
      </c>
      <c r="AM11" s="69">
        <v>0.83868675523565406</v>
      </c>
      <c r="AN11" s="69"/>
      <c r="AO11" s="69">
        <f t="shared" si="35"/>
        <v>-2.7189065628389524</v>
      </c>
      <c r="AP11" s="69">
        <f>'RD T1'!E126</f>
        <v>0.73071605581290688</v>
      </c>
      <c r="AQ11" s="69">
        <f t="shared" si="36"/>
        <v>-1.9881905070260455</v>
      </c>
      <c r="AS11" t="str">
        <f t="shared" si="37"/>
        <v>22 Health professionals</v>
      </c>
      <c r="AT11" s="69">
        <v>0.70993817930424441</v>
      </c>
      <c r="AU11" s="69">
        <v>0.77615755493944771</v>
      </c>
      <c r="AV11" s="69">
        <v>0.8789957787144872</v>
      </c>
      <c r="AW11" s="69">
        <v>0.98861843329828869</v>
      </c>
      <c r="AX11" s="69">
        <v>1.1130874325533713</v>
      </c>
      <c r="AY11" s="69"/>
      <c r="AZ11" s="69">
        <f t="shared" si="38"/>
        <v>0.23409165383888408</v>
      </c>
      <c r="BA11" s="69">
        <f>'RD T1'!E155</f>
        <v>0.54429642927223432</v>
      </c>
      <c r="BB11" s="69">
        <f t="shared" si="39"/>
        <v>0.7783880831111184</v>
      </c>
      <c r="BD11" t="str">
        <f t="shared" si="40"/>
        <v>22 Health professionals</v>
      </c>
      <c r="BE11" s="69">
        <v>2.5952734860873159</v>
      </c>
      <c r="BF11" s="69">
        <v>3.6400297800484593</v>
      </c>
      <c r="BG11" s="69">
        <v>3.6032488274144487</v>
      </c>
      <c r="BH11" s="69">
        <v>4.1146686102540766</v>
      </c>
      <c r="BI11" s="69">
        <v>4.6500804507139897</v>
      </c>
      <c r="BJ11" s="69"/>
      <c r="BK11" s="69">
        <f t="shared" si="41"/>
        <v>1.0468316232995409</v>
      </c>
      <c r="BL11" s="69">
        <f>'RD T1'!E184</f>
        <v>2.2593081083013318</v>
      </c>
      <c r="BM11" s="69">
        <f t="shared" si="42"/>
        <v>3.3061397316008727</v>
      </c>
      <c r="BO11" t="str">
        <f t="shared" si="43"/>
        <v>22 Health professionals</v>
      </c>
      <c r="BP11" s="69">
        <v>2.1552901116654639</v>
      </c>
      <c r="BQ11" s="69">
        <v>2.6041512410113201</v>
      </c>
      <c r="BR11" s="69">
        <v>2.5090762502490911</v>
      </c>
      <c r="BS11" s="69">
        <v>2.4152489061189946</v>
      </c>
      <c r="BT11" s="69">
        <v>1.8649939976434269</v>
      </c>
      <c r="BU11" s="69"/>
      <c r="BV11" s="69">
        <f t="shared" si="44"/>
        <v>-0.64408225260566421</v>
      </c>
      <c r="BW11" s="69">
        <f>'RD T1'!E213</f>
        <v>1.1268235376484415</v>
      </c>
      <c r="BX11" s="69">
        <f t="shared" si="45"/>
        <v>0.48274128504277725</v>
      </c>
      <c r="BZ11" t="str">
        <f t="shared" si="46"/>
        <v>22 Health professionals</v>
      </c>
      <c r="CA11" s="69">
        <v>0.97480001491726798</v>
      </c>
      <c r="CB11" s="69">
        <v>1.4622015510108406</v>
      </c>
      <c r="CC11" s="69">
        <v>1.3518433587821068</v>
      </c>
      <c r="CD11" s="69">
        <v>1.3061615833320135</v>
      </c>
      <c r="CE11" s="69">
        <v>0.95424507424880667</v>
      </c>
      <c r="CF11" s="69"/>
      <c r="CG11" s="69">
        <f t="shared" si="47"/>
        <v>-0.39759828453330015</v>
      </c>
      <c r="CH11" s="69">
        <f>'RD T1'!E242</f>
        <v>0.44864625396832469</v>
      </c>
      <c r="CI11" s="69">
        <f t="shared" si="48"/>
        <v>5.1047969435024543E-2</v>
      </c>
      <c r="CK11" t="str">
        <f t="shared" si="49"/>
        <v>22 Health professionals</v>
      </c>
      <c r="CL11" s="69">
        <v>9.8168394812397392E-2</v>
      </c>
      <c r="CM11" s="69">
        <v>0.11504006265370341</v>
      </c>
      <c r="CN11" s="69">
        <v>0.15168256432484628</v>
      </c>
      <c r="CO11" s="69">
        <v>0.22269175799909272</v>
      </c>
      <c r="CP11" s="69">
        <v>0.29783250468915257</v>
      </c>
      <c r="CQ11" s="69"/>
      <c r="CR11" s="69">
        <f t="shared" si="50"/>
        <v>0.14614994036430629</v>
      </c>
      <c r="CS11" s="69">
        <f>'RD T1'!E271</f>
        <v>0.11485065841783025</v>
      </c>
      <c r="CT11" s="69">
        <f t="shared" si="51"/>
        <v>0.26100059878213655</v>
      </c>
    </row>
    <row r="12" spans="1:98" x14ac:dyDescent="0.2">
      <c r="A12" s="10" t="str">
        <f>name!D8</f>
        <v>23 Teaching and other educational professionals</v>
      </c>
      <c r="B12" s="69">
        <v>2.6104463766235906</v>
      </c>
      <c r="C12" s="69">
        <v>3.292456742391523</v>
      </c>
      <c r="D12" s="69">
        <v>3.1971486648622194</v>
      </c>
      <c r="E12" s="69">
        <v>3.8012458353869447</v>
      </c>
      <c r="F12" s="69">
        <v>4.8003599257655694</v>
      </c>
      <c r="G12" s="11"/>
      <c r="H12" s="69">
        <f t="shared" si="26"/>
        <v>1.60321126090335</v>
      </c>
      <c r="I12" s="69">
        <f>'RD T1'!E40</f>
        <v>2.0305207100240645</v>
      </c>
      <c r="J12" s="69">
        <f t="shared" si="27"/>
        <v>3.6337319709274145</v>
      </c>
      <c r="L12" t="str">
        <f t="shared" si="28"/>
        <v>23 Teaching and other educational professionals</v>
      </c>
      <c r="M12" s="69">
        <v>14.094095550918132</v>
      </c>
      <c r="N12" s="69">
        <v>18.318817906853013</v>
      </c>
      <c r="O12" s="69">
        <v>18.505919189787853</v>
      </c>
      <c r="P12" s="69">
        <v>21.569839880195307</v>
      </c>
      <c r="Q12" s="69">
        <v>27.079097972675054</v>
      </c>
      <c r="R12" s="11"/>
      <c r="S12" s="69">
        <f t="shared" si="29"/>
        <v>8.5731787828872008</v>
      </c>
      <c r="T12" s="69">
        <f>'RD T1'!E69</f>
        <v>11.992425142964077</v>
      </c>
      <c r="U12" s="69">
        <f t="shared" si="30"/>
        <v>20.565603925851278</v>
      </c>
      <c r="W12" t="str">
        <f t="shared" si="31"/>
        <v>23 Teaching and other educational professionals</v>
      </c>
      <c r="X12" s="69">
        <v>10.092626172534114</v>
      </c>
      <c r="Y12" s="69">
        <v>9.4793053927059709</v>
      </c>
      <c r="Z12" s="69">
        <v>9.9398318879491097</v>
      </c>
      <c r="AA12" s="69">
        <v>8.8292934388941866</v>
      </c>
      <c r="AB12" s="69">
        <v>6.8540976690212361</v>
      </c>
      <c r="AC12" s="69"/>
      <c r="AD12" s="69">
        <f t="shared" si="32"/>
        <v>-3.0857342189278736</v>
      </c>
      <c r="AE12" s="69">
        <f>'RD T1'!E98</f>
        <v>4.4630328913141737</v>
      </c>
      <c r="AF12" s="69">
        <f t="shared" si="33"/>
        <v>1.3772986723863001</v>
      </c>
      <c r="AH12" t="str">
        <f t="shared" si="34"/>
        <v>23 Teaching and other educational professionals</v>
      </c>
      <c r="AI12" s="69">
        <v>1.5563884923626963</v>
      </c>
      <c r="AJ12" s="69">
        <v>0.95957848433635329</v>
      </c>
      <c r="AK12" s="69">
        <v>0.83147652370050851</v>
      </c>
      <c r="AL12" s="69">
        <v>0.60834768475162904</v>
      </c>
      <c r="AM12" s="69">
        <v>0.62792518482667925</v>
      </c>
      <c r="AN12" s="69"/>
      <c r="AO12" s="69">
        <f t="shared" si="35"/>
        <v>-0.20355133887382926</v>
      </c>
      <c r="AP12" s="69">
        <f>'RD T1'!E127</f>
        <v>0.22082236721172857</v>
      </c>
      <c r="AQ12" s="69">
        <f t="shared" si="36"/>
        <v>1.7271028337899313E-2</v>
      </c>
      <c r="AS12" t="str">
        <f t="shared" si="37"/>
        <v>23 Teaching and other educational professionals</v>
      </c>
      <c r="AT12" s="69">
        <v>0.37975792695605098</v>
      </c>
      <c r="AU12" s="69">
        <v>0.40690601320297914</v>
      </c>
      <c r="AV12" s="69">
        <v>0.37175979146950699</v>
      </c>
      <c r="AW12" s="69">
        <v>0.32064857722638818</v>
      </c>
      <c r="AX12" s="69">
        <v>0.24937638574770818</v>
      </c>
      <c r="AY12" s="69"/>
      <c r="AZ12" s="69">
        <f t="shared" si="38"/>
        <v>-0.12238340572179882</v>
      </c>
      <c r="BA12" s="69">
        <f>'RD T1'!E156</f>
        <v>0.15819003515679836</v>
      </c>
      <c r="BB12" s="69">
        <f t="shared" si="39"/>
        <v>3.5806629434999543E-2</v>
      </c>
      <c r="BD12" t="str">
        <f t="shared" si="40"/>
        <v>23 Teaching and other educational professionals</v>
      </c>
      <c r="BE12" s="69">
        <v>1.5547283416823314</v>
      </c>
      <c r="BF12" s="69">
        <v>1.9052091049606599</v>
      </c>
      <c r="BG12" s="69">
        <v>1.8242800551459852</v>
      </c>
      <c r="BH12" s="69">
        <v>1.8319937629266085</v>
      </c>
      <c r="BI12" s="69">
        <v>2.0245963287761555</v>
      </c>
      <c r="BJ12" s="69"/>
      <c r="BK12" s="69">
        <f t="shared" si="41"/>
        <v>0.20031627363017024</v>
      </c>
      <c r="BL12" s="69">
        <f>'RD T1'!E185</f>
        <v>0.7915370783223894</v>
      </c>
      <c r="BM12" s="69">
        <f t="shared" si="42"/>
        <v>0.99185335195255964</v>
      </c>
      <c r="BO12" t="str">
        <f t="shared" si="43"/>
        <v>23 Teaching and other educational professionals</v>
      </c>
      <c r="BP12" s="69">
        <v>1.0596319983969169</v>
      </c>
      <c r="BQ12" s="69">
        <v>1.1644971576182732</v>
      </c>
      <c r="BR12" s="69">
        <v>1.0727329616532941</v>
      </c>
      <c r="BS12" s="69">
        <v>0.94453379709045793</v>
      </c>
      <c r="BT12" s="69">
        <v>0.72116248835652885</v>
      </c>
      <c r="BU12" s="69"/>
      <c r="BV12" s="69">
        <f t="shared" si="44"/>
        <v>-0.35157047329676527</v>
      </c>
      <c r="BW12" s="69">
        <f>'RD T1'!E214</f>
        <v>0.42554220507738638</v>
      </c>
      <c r="BX12" s="69">
        <f t="shared" si="45"/>
        <v>7.3971731780621108E-2</v>
      </c>
      <c r="BZ12" t="str">
        <f t="shared" si="46"/>
        <v>23 Teaching and other educational professionals</v>
      </c>
      <c r="CA12" s="69">
        <v>0.70662639415988515</v>
      </c>
      <c r="CB12" s="69">
        <v>0.97348468485529038</v>
      </c>
      <c r="CC12" s="69">
        <v>1.043738330799874</v>
      </c>
      <c r="CD12" s="69">
        <v>0.96567108499857579</v>
      </c>
      <c r="CE12" s="69">
        <v>0.81986741360491722</v>
      </c>
      <c r="CF12" s="69"/>
      <c r="CG12" s="69">
        <f t="shared" si="47"/>
        <v>-0.22387091719495678</v>
      </c>
      <c r="CH12" s="69">
        <f>'RD T1'!E243</f>
        <v>0.36835577059513891</v>
      </c>
      <c r="CI12" s="69">
        <f t="shared" si="48"/>
        <v>0.14448485340018213</v>
      </c>
      <c r="CK12" t="str">
        <f t="shared" si="49"/>
        <v>23 Teaching and other educational professionals</v>
      </c>
      <c r="CL12" s="69">
        <v>8.9167027353126413E-2</v>
      </c>
      <c r="CM12" s="69">
        <v>0.11563678499107514</v>
      </c>
      <c r="CN12" s="69">
        <v>0.16596266416802405</v>
      </c>
      <c r="CO12" s="69">
        <v>0.17248078742326781</v>
      </c>
      <c r="CP12" s="69">
        <v>0.1252367657236928</v>
      </c>
      <c r="CQ12" s="69"/>
      <c r="CR12" s="69">
        <f t="shared" si="50"/>
        <v>-4.0725898444331249E-2</v>
      </c>
      <c r="CS12" s="69">
        <f>'RD T1'!E272</f>
        <v>6.4708148947016195E-2</v>
      </c>
      <c r="CT12" s="69">
        <f t="shared" si="51"/>
        <v>2.3982250502684946E-2</v>
      </c>
    </row>
    <row r="13" spans="1:98" x14ac:dyDescent="0.2">
      <c r="A13" s="10" t="str">
        <f>name!D9</f>
        <v>24 Business, media and public service professionals</v>
      </c>
      <c r="B13" s="69">
        <v>0.63985290201565281</v>
      </c>
      <c r="C13" s="69">
        <v>0.93427468456862484</v>
      </c>
      <c r="D13" s="69">
        <v>0.94455745132471847</v>
      </c>
      <c r="E13" s="69">
        <v>1.3586363148934923</v>
      </c>
      <c r="F13" s="69">
        <v>2.0896677706994078</v>
      </c>
      <c r="G13" s="11"/>
      <c r="H13" s="69">
        <f t="shared" si="26"/>
        <v>1.1451103193746892</v>
      </c>
      <c r="I13" s="69">
        <f>'RD T1'!E41</f>
        <v>0.72382965890536721</v>
      </c>
      <c r="J13" s="69">
        <f t="shared" si="27"/>
        <v>1.8689399782800564</v>
      </c>
      <c r="L13" t="str">
        <f t="shared" si="28"/>
        <v>24 Business, media and public service professionals</v>
      </c>
      <c r="M13" s="69">
        <v>8.0399420692690917</v>
      </c>
      <c r="N13" s="69">
        <v>11.622893474914962</v>
      </c>
      <c r="O13" s="69">
        <v>12.443566844986206</v>
      </c>
      <c r="P13" s="69">
        <v>16.58044744291875</v>
      </c>
      <c r="Q13" s="69">
        <v>24.007473623432666</v>
      </c>
      <c r="R13" s="11"/>
      <c r="S13" s="69">
        <f t="shared" si="29"/>
        <v>11.56390677844646</v>
      </c>
      <c r="T13" s="69">
        <f>'RD T1'!E70</f>
        <v>9.0310427395657342</v>
      </c>
      <c r="U13" s="69">
        <f t="shared" si="30"/>
        <v>20.594949518012193</v>
      </c>
      <c r="W13" t="str">
        <f t="shared" si="31"/>
        <v>24 Business, media and public service professionals</v>
      </c>
      <c r="X13" s="69">
        <v>14.839593015678615</v>
      </c>
      <c r="Y13" s="69">
        <v>16.767478644448278</v>
      </c>
      <c r="Z13" s="69">
        <v>18.276132736343243</v>
      </c>
      <c r="AA13" s="69">
        <v>20.21978764847837</v>
      </c>
      <c r="AB13" s="69">
        <v>20.570011987737931</v>
      </c>
      <c r="AC13" s="69"/>
      <c r="AD13" s="69">
        <f t="shared" si="32"/>
        <v>2.2938792513946886</v>
      </c>
      <c r="AE13" s="69">
        <f>'RD T1'!E99</f>
        <v>10.595743889508684</v>
      </c>
      <c r="AF13" s="69">
        <f t="shared" si="33"/>
        <v>12.889623140903373</v>
      </c>
      <c r="AH13" t="str">
        <f t="shared" si="34"/>
        <v>24 Business, media and public service professionals</v>
      </c>
      <c r="AI13" s="69">
        <v>1.4770653421995774</v>
      </c>
      <c r="AJ13" s="69">
        <v>1.3960775329473503</v>
      </c>
      <c r="AK13" s="69">
        <v>1.5495403476779712</v>
      </c>
      <c r="AL13" s="69">
        <v>1.5547620540200737</v>
      </c>
      <c r="AM13" s="69">
        <v>1.5692909169323888</v>
      </c>
      <c r="AN13" s="69"/>
      <c r="AO13" s="69">
        <f t="shared" si="35"/>
        <v>1.9750569254417538E-2</v>
      </c>
      <c r="AP13" s="69">
        <f>'RD T1'!E128</f>
        <v>0.6051005901203832</v>
      </c>
      <c r="AQ13" s="69">
        <f t="shared" si="36"/>
        <v>0.62485115937480074</v>
      </c>
      <c r="AS13" t="str">
        <f t="shared" si="37"/>
        <v>24 Business, media and public service professionals</v>
      </c>
      <c r="AT13" s="69">
        <v>2.344284375277502</v>
      </c>
      <c r="AU13" s="69">
        <v>2.606555597262699</v>
      </c>
      <c r="AV13" s="69">
        <v>2.8797534878132032</v>
      </c>
      <c r="AW13" s="69">
        <v>3.1771471211815561</v>
      </c>
      <c r="AX13" s="69">
        <v>3.3450649713952814</v>
      </c>
      <c r="AY13" s="69"/>
      <c r="AZ13" s="69">
        <f t="shared" si="38"/>
        <v>0.46531148358207819</v>
      </c>
      <c r="BA13" s="69">
        <f>'RD T1'!E157</f>
        <v>1.6115107497636205</v>
      </c>
      <c r="BB13" s="69">
        <f t="shared" si="39"/>
        <v>2.0768222333456987</v>
      </c>
      <c r="BD13" t="str">
        <f t="shared" si="40"/>
        <v>24 Business, media and public service professionals</v>
      </c>
      <c r="BE13" s="69">
        <v>5.5381677074684852</v>
      </c>
      <c r="BF13" s="69">
        <v>6.7926402837385425</v>
      </c>
      <c r="BG13" s="69">
        <v>7.1454121099476291</v>
      </c>
      <c r="BH13" s="69">
        <v>7.4959176784877437</v>
      </c>
      <c r="BI13" s="69">
        <v>7.8602102427870886</v>
      </c>
      <c r="BJ13" s="69"/>
      <c r="BK13" s="69">
        <f t="shared" si="41"/>
        <v>0.71479813283945948</v>
      </c>
      <c r="BL13" s="69">
        <f>'RD T1'!E186</f>
        <v>3.029750178996597</v>
      </c>
      <c r="BM13" s="69">
        <f t="shared" si="42"/>
        <v>3.7445483118360565</v>
      </c>
      <c r="BO13" t="str">
        <f t="shared" si="43"/>
        <v>24 Business, media and public service professionals</v>
      </c>
      <c r="BP13" s="69">
        <v>3.6558673399660604</v>
      </c>
      <c r="BQ13" s="69">
        <v>3.9373843126374988</v>
      </c>
      <c r="BR13" s="69">
        <v>4.47846428242529</v>
      </c>
      <c r="BS13" s="69">
        <v>3.9940832436802007</v>
      </c>
      <c r="BT13" s="69">
        <v>3.0287516330702506</v>
      </c>
      <c r="BU13" s="69"/>
      <c r="BV13" s="69">
        <f t="shared" si="44"/>
        <v>-1.4497126493550394</v>
      </c>
      <c r="BW13" s="69">
        <f>'RD T1'!E215</f>
        <v>1.5704935833842661</v>
      </c>
      <c r="BX13" s="69">
        <f t="shared" si="45"/>
        <v>0.12078093402922674</v>
      </c>
      <c r="BZ13" t="str">
        <f t="shared" si="46"/>
        <v>24 Business, media and public service professionals</v>
      </c>
      <c r="CA13" s="69">
        <v>1.8635202299911189</v>
      </c>
      <c r="CB13" s="69">
        <v>2.6955796314741836</v>
      </c>
      <c r="CC13" s="69">
        <v>2.8106629309237436</v>
      </c>
      <c r="CD13" s="69">
        <v>2.6105076018355984</v>
      </c>
      <c r="CE13" s="69">
        <v>2.0330928580002636</v>
      </c>
      <c r="CF13" s="69"/>
      <c r="CG13" s="69">
        <f t="shared" si="47"/>
        <v>-0.77757007292348002</v>
      </c>
      <c r="CH13" s="69">
        <f>'RD T1'!E244</f>
        <v>0.84160834804856455</v>
      </c>
      <c r="CI13" s="69">
        <f t="shared" si="48"/>
        <v>6.4038275125084532E-2</v>
      </c>
      <c r="CK13" t="str">
        <f t="shared" si="49"/>
        <v>24 Business, media and public service professionals</v>
      </c>
      <c r="CL13" s="69">
        <v>0.27983468791853455</v>
      </c>
      <c r="CM13" s="69">
        <v>0.38391103235440244</v>
      </c>
      <c r="CN13" s="69">
        <v>0.54786858832655638</v>
      </c>
      <c r="CO13" s="69">
        <v>0.51730977858729454</v>
      </c>
      <c r="CP13" s="69">
        <v>0.44351738410426284</v>
      </c>
      <c r="CQ13" s="69"/>
      <c r="CR13" s="69">
        <f t="shared" si="50"/>
        <v>-0.10435120422229355</v>
      </c>
      <c r="CS13" s="69">
        <f>'RD T1'!E273</f>
        <v>0.17845868627417918</v>
      </c>
      <c r="CT13" s="69">
        <f t="shared" si="51"/>
        <v>7.4107482051885637E-2</v>
      </c>
    </row>
    <row r="14" spans="1:98" x14ac:dyDescent="0.2">
      <c r="A14" s="10" t="str">
        <f>name!D10</f>
        <v>31 Science, engineering and technology associate professionals</v>
      </c>
      <c r="B14" s="69">
        <v>0.19230200411225506</v>
      </c>
      <c r="C14" s="69">
        <v>0.30328274237160846</v>
      </c>
      <c r="D14" s="69">
        <v>0.34468138482928823</v>
      </c>
      <c r="E14" s="69">
        <v>0.4068896861207229</v>
      </c>
      <c r="F14" s="69">
        <v>0.65728701747803897</v>
      </c>
      <c r="G14" s="11"/>
      <c r="H14" s="69">
        <f t="shared" si="26"/>
        <v>0.31260563264875074</v>
      </c>
      <c r="I14" s="69">
        <f>'RD T1'!E42</f>
        <v>0.21947518684318668</v>
      </c>
      <c r="J14" s="69">
        <f t="shared" si="27"/>
        <v>0.53208081949193742</v>
      </c>
      <c r="L14" t="str">
        <f t="shared" si="28"/>
        <v>31 Science, engineering and technology associate professionals</v>
      </c>
      <c r="M14" s="69">
        <v>1.1468782424071358</v>
      </c>
      <c r="N14" s="69">
        <v>1.6903305381059333</v>
      </c>
      <c r="O14" s="69">
        <v>1.8189143256631848</v>
      </c>
      <c r="P14" s="69">
        <v>2.0789602029390171</v>
      </c>
      <c r="Q14" s="69">
        <v>3.1004410631658406</v>
      </c>
      <c r="R14" s="11"/>
      <c r="S14" s="69">
        <f t="shared" si="29"/>
        <v>1.2815267375026558</v>
      </c>
      <c r="T14" s="69">
        <f>'RD T1'!E71</f>
        <v>1.0407902922474406</v>
      </c>
      <c r="U14" s="69">
        <f t="shared" si="30"/>
        <v>2.3223170297500966</v>
      </c>
      <c r="W14" t="str">
        <f t="shared" si="31"/>
        <v>31 Science, engineering and technology associate professionals</v>
      </c>
      <c r="X14" s="69">
        <v>2.8774844256674101</v>
      </c>
      <c r="Y14" s="69">
        <v>3.5411168207912596</v>
      </c>
      <c r="Z14" s="69">
        <v>3.8052394329919572</v>
      </c>
      <c r="AA14" s="69">
        <v>3.5741865019109711</v>
      </c>
      <c r="AB14" s="69">
        <v>3.8482102307357082</v>
      </c>
      <c r="AC14" s="69"/>
      <c r="AD14" s="69">
        <f t="shared" si="32"/>
        <v>4.297079774375101E-2</v>
      </c>
      <c r="AE14" s="69">
        <f>'RD T1'!E100</f>
        <v>1.6991257968171392</v>
      </c>
      <c r="AF14" s="69">
        <f t="shared" si="33"/>
        <v>1.7420965945608902</v>
      </c>
      <c r="AH14" t="str">
        <f t="shared" si="34"/>
        <v>31 Science, engineering and technology associate professionals</v>
      </c>
      <c r="AI14" s="69">
        <v>0.54113142375448842</v>
      </c>
      <c r="AJ14" s="69">
        <v>0.71735987054600714</v>
      </c>
      <c r="AK14" s="69">
        <v>0.73141638691866651</v>
      </c>
      <c r="AL14" s="69">
        <v>0.77401698119367057</v>
      </c>
      <c r="AM14" s="69">
        <v>1.0044814672369256</v>
      </c>
      <c r="AN14" s="69"/>
      <c r="AO14" s="69">
        <f t="shared" si="35"/>
        <v>0.27306508031825905</v>
      </c>
      <c r="AP14" s="69">
        <f>'RD T1'!E129</f>
        <v>0.40919067041884316</v>
      </c>
      <c r="AQ14" s="69">
        <f t="shared" si="36"/>
        <v>0.68225575073710221</v>
      </c>
      <c r="AS14" t="str">
        <f t="shared" si="37"/>
        <v>31 Science, engineering and technology associate professionals</v>
      </c>
      <c r="AT14" s="69">
        <v>1.3336586927644583</v>
      </c>
      <c r="AU14" s="69">
        <v>1.5207436087636801</v>
      </c>
      <c r="AV14" s="69">
        <v>1.5188256985616102</v>
      </c>
      <c r="AW14" s="69">
        <v>1.2971994572644117</v>
      </c>
      <c r="AX14" s="69">
        <v>1.2422058336212052</v>
      </c>
      <c r="AY14" s="69"/>
      <c r="AZ14" s="69">
        <f t="shared" si="38"/>
        <v>-0.27661986494040502</v>
      </c>
      <c r="BA14" s="69">
        <f>'RD T1'!E158</f>
        <v>0.52755822838004618</v>
      </c>
      <c r="BB14" s="69">
        <f t="shared" si="39"/>
        <v>0.25093836343964115</v>
      </c>
      <c r="BD14" t="str">
        <f t="shared" si="40"/>
        <v>31 Science, engineering and technology associate professionals</v>
      </c>
      <c r="BE14" s="69">
        <v>2.1565817442238377</v>
      </c>
      <c r="BF14" s="69">
        <v>2.4023001143718519</v>
      </c>
      <c r="BG14" s="69">
        <v>2.6268616319197751</v>
      </c>
      <c r="BH14" s="69">
        <v>1.9383173514444492</v>
      </c>
      <c r="BI14" s="69">
        <v>1.4945504679870416</v>
      </c>
      <c r="BJ14" s="69"/>
      <c r="BK14" s="69">
        <f t="shared" si="41"/>
        <v>-1.1323111639327335</v>
      </c>
      <c r="BL14" s="69">
        <f>'RD T1'!E187</f>
        <v>0.630607270381914</v>
      </c>
      <c r="BM14" s="69">
        <f t="shared" si="42"/>
        <v>-0.50170389355081946</v>
      </c>
      <c r="BO14" t="str">
        <f t="shared" si="43"/>
        <v>31 Science, engineering and technology associate professionals</v>
      </c>
      <c r="BP14" s="69">
        <v>1.5171412624529437</v>
      </c>
      <c r="BQ14" s="69">
        <v>1.7293494515158228</v>
      </c>
      <c r="BR14" s="69">
        <v>1.936886354654145</v>
      </c>
      <c r="BS14" s="69">
        <v>1.4500041110380189</v>
      </c>
      <c r="BT14" s="69">
        <v>1.271408686546464</v>
      </c>
      <c r="BU14" s="69"/>
      <c r="BV14" s="69">
        <f t="shared" si="44"/>
        <v>-0.66547766810768105</v>
      </c>
      <c r="BW14" s="69">
        <f>'RD T1'!E216</f>
        <v>0.5668702002092092</v>
      </c>
      <c r="BX14" s="69">
        <f t="shared" si="45"/>
        <v>-9.8607467898471857E-2</v>
      </c>
      <c r="BZ14" t="str">
        <f t="shared" si="46"/>
        <v>31 Science, engineering and technology associate professionals</v>
      </c>
      <c r="CA14" s="69">
        <v>1.0025019593807443</v>
      </c>
      <c r="CB14" s="69">
        <v>1.5029155954973683</v>
      </c>
      <c r="CC14" s="69">
        <v>1.6144329064135139</v>
      </c>
      <c r="CD14" s="69">
        <v>1.3008585536758086</v>
      </c>
      <c r="CE14" s="69">
        <v>1.1365535217990057</v>
      </c>
      <c r="CF14" s="69"/>
      <c r="CG14" s="69">
        <f t="shared" si="47"/>
        <v>-0.47787938461450818</v>
      </c>
      <c r="CH14" s="69">
        <f>'RD T1'!E245</f>
        <v>0.41683154283485169</v>
      </c>
      <c r="CI14" s="69">
        <f t="shared" si="48"/>
        <v>-6.1047841779656498E-2</v>
      </c>
      <c r="CK14" t="str">
        <f t="shared" si="49"/>
        <v>31 Science, engineering and technology associate professionals</v>
      </c>
      <c r="CL14" s="69">
        <v>0.14010904352806722</v>
      </c>
      <c r="CM14" s="69">
        <v>0.19374026908647501</v>
      </c>
      <c r="CN14" s="69">
        <v>0.27078797909507046</v>
      </c>
      <c r="CO14" s="69">
        <v>0.26881454068188798</v>
      </c>
      <c r="CP14" s="69">
        <v>0.31884852321539908</v>
      </c>
      <c r="CQ14" s="69"/>
      <c r="CR14" s="69">
        <f t="shared" si="50"/>
        <v>4.8060544120328619E-2</v>
      </c>
      <c r="CS14" s="69">
        <f>'RD T1'!E274</f>
        <v>0.11224355322843926</v>
      </c>
      <c r="CT14" s="69">
        <f t="shared" si="51"/>
        <v>0.16030409734876788</v>
      </c>
    </row>
    <row r="15" spans="1:98" x14ac:dyDescent="0.2">
      <c r="A15" s="10" t="str">
        <f>name!D11</f>
        <v>32 Health and social care associate professionals</v>
      </c>
      <c r="B15" s="69">
        <v>6.0983323646802534E-2</v>
      </c>
      <c r="C15" s="69">
        <v>8.2941852305143782E-2</v>
      </c>
      <c r="D15" s="69">
        <v>7.1816879822108687E-2</v>
      </c>
      <c r="E15" s="69">
        <v>0.10180753833338287</v>
      </c>
      <c r="F15" s="69">
        <v>0.17915190040720577</v>
      </c>
      <c r="G15" s="11"/>
      <c r="H15" s="69">
        <f t="shared" si="26"/>
        <v>0.10733502058509709</v>
      </c>
      <c r="I15" s="69">
        <f>'RD T1'!E43</f>
        <v>7.2522036684715824E-2</v>
      </c>
      <c r="J15" s="69">
        <f t="shared" si="27"/>
        <v>0.17985705726981291</v>
      </c>
      <c r="L15" t="str">
        <f t="shared" si="28"/>
        <v>32 Health and social care associate professionals</v>
      </c>
      <c r="M15" s="69">
        <v>1.1738251765908438</v>
      </c>
      <c r="N15" s="69">
        <v>1.5515606374796531</v>
      </c>
      <c r="O15" s="69">
        <v>1.5877087164561567</v>
      </c>
      <c r="P15" s="69">
        <v>2.0665835863510482</v>
      </c>
      <c r="Q15" s="69">
        <v>3.471326184396252</v>
      </c>
      <c r="R15" s="11"/>
      <c r="S15" s="69">
        <f t="shared" si="29"/>
        <v>1.8836174679400952</v>
      </c>
      <c r="T15" s="69">
        <f>'RD T1'!E72</f>
        <v>1.4335191907554776</v>
      </c>
      <c r="U15" s="69">
        <f t="shared" si="30"/>
        <v>3.3171366586955728</v>
      </c>
      <c r="W15" t="str">
        <f t="shared" si="31"/>
        <v>32 Health and social care associate professionals</v>
      </c>
      <c r="X15" s="69">
        <v>3.6829380448291951</v>
      </c>
      <c r="Y15" s="69">
        <v>3.8697719428770649</v>
      </c>
      <c r="Z15" s="69">
        <v>4.1243398601840484</v>
      </c>
      <c r="AA15" s="69">
        <v>4.7553805254100343</v>
      </c>
      <c r="AB15" s="69">
        <v>5.855030289360335</v>
      </c>
      <c r="AC15" s="69"/>
      <c r="AD15" s="69">
        <f t="shared" si="32"/>
        <v>1.7306904291762866</v>
      </c>
      <c r="AE15" s="69">
        <f>'RD T1'!E101</f>
        <v>3.2825203365812756</v>
      </c>
      <c r="AF15" s="69">
        <f t="shared" si="33"/>
        <v>5.0132107657575622</v>
      </c>
      <c r="AH15" t="str">
        <f t="shared" si="34"/>
        <v>32 Health and social care associate professionals</v>
      </c>
      <c r="AI15" s="69">
        <v>2.530941220065769</v>
      </c>
      <c r="AJ15" s="69">
        <v>1.9871294986321646</v>
      </c>
      <c r="AK15" s="69">
        <v>1.9952940697238521</v>
      </c>
      <c r="AL15" s="69">
        <v>1.5794422298726272</v>
      </c>
      <c r="AM15" s="69">
        <v>1.0271644619477733</v>
      </c>
      <c r="AN15" s="69"/>
      <c r="AO15" s="69">
        <f t="shared" si="35"/>
        <v>-0.96812960777607882</v>
      </c>
      <c r="AP15" s="69">
        <f>'RD T1'!E130</f>
        <v>0.64767300527084437</v>
      </c>
      <c r="AQ15" s="69">
        <f t="shared" si="36"/>
        <v>-0.32045660250523444</v>
      </c>
      <c r="AS15" t="str">
        <f t="shared" si="37"/>
        <v>32 Health and social care associate professionals</v>
      </c>
      <c r="AT15" s="69">
        <v>0.57034774626960616</v>
      </c>
      <c r="AU15" s="69">
        <v>0.59153591348202439</v>
      </c>
      <c r="AV15" s="69">
        <v>0.67642799794607589</v>
      </c>
      <c r="AW15" s="69">
        <v>0.69948195430959181</v>
      </c>
      <c r="AX15" s="69">
        <v>0.79653597616320282</v>
      </c>
      <c r="AY15" s="69"/>
      <c r="AZ15" s="69">
        <f t="shared" si="38"/>
        <v>0.12010797821712693</v>
      </c>
      <c r="BA15" s="69">
        <f>'RD T1'!E159</f>
        <v>0.43509113060979121</v>
      </c>
      <c r="BB15" s="69">
        <f t="shared" si="39"/>
        <v>0.55519910882691814</v>
      </c>
      <c r="BD15" t="str">
        <f t="shared" si="40"/>
        <v>32 Health and social care associate professionals</v>
      </c>
      <c r="BE15" s="69">
        <v>2.1363316094330842</v>
      </c>
      <c r="BF15" s="69">
        <v>2.8607542657851539</v>
      </c>
      <c r="BG15" s="69">
        <v>2.8577541626384946</v>
      </c>
      <c r="BH15" s="69">
        <v>3.0439354584269704</v>
      </c>
      <c r="BI15" s="69">
        <v>3.6196398016383484</v>
      </c>
      <c r="BJ15" s="69"/>
      <c r="BK15" s="69">
        <f t="shared" si="41"/>
        <v>0.76188563899985384</v>
      </c>
      <c r="BL15" s="69">
        <f>'RD T1'!E188</f>
        <v>1.7245237880912581</v>
      </c>
      <c r="BM15" s="69">
        <f t="shared" si="42"/>
        <v>2.4864094270911119</v>
      </c>
      <c r="BO15" t="str">
        <f t="shared" si="43"/>
        <v>32 Health and social care associate professionals</v>
      </c>
      <c r="BP15" s="69">
        <v>1.8592091253659286</v>
      </c>
      <c r="BQ15" s="69">
        <v>2.1323918114480858</v>
      </c>
      <c r="BR15" s="69">
        <v>1.9625110384143734</v>
      </c>
      <c r="BS15" s="69">
        <v>1.7523662540230005</v>
      </c>
      <c r="BT15" s="69">
        <v>1.3531856021620723</v>
      </c>
      <c r="BU15" s="69"/>
      <c r="BV15" s="69">
        <f t="shared" si="44"/>
        <v>-0.60932543625230107</v>
      </c>
      <c r="BW15" s="69">
        <f>'RD T1'!E217</f>
        <v>0.87157245690991514</v>
      </c>
      <c r="BX15" s="69">
        <f t="shared" si="45"/>
        <v>0.26224702065761407</v>
      </c>
      <c r="BZ15" t="str">
        <f t="shared" si="46"/>
        <v>32 Health and social care associate professionals</v>
      </c>
      <c r="CA15" s="69">
        <v>0.60100883706660269</v>
      </c>
      <c r="CB15" s="69">
        <v>0.69331280691050956</v>
      </c>
      <c r="CC15" s="69">
        <v>0.65555818863087878</v>
      </c>
      <c r="CD15" s="69">
        <v>0.55758155584456603</v>
      </c>
      <c r="CE15" s="69">
        <v>0.41670348776375987</v>
      </c>
      <c r="CF15" s="69"/>
      <c r="CG15" s="69">
        <f t="shared" si="47"/>
        <v>-0.23885470086711891</v>
      </c>
      <c r="CH15" s="69">
        <f>'RD T1'!E246</f>
        <v>0.20109621806037006</v>
      </c>
      <c r="CI15" s="69">
        <f t="shared" si="48"/>
        <v>-3.7758482806748844E-2</v>
      </c>
      <c r="CK15" t="str">
        <f t="shared" si="49"/>
        <v>32 Health and social care associate professionals</v>
      </c>
      <c r="CL15" s="69">
        <v>5.6737314983962076E-2</v>
      </c>
      <c r="CM15" s="69">
        <v>5.6574400925770471E-2</v>
      </c>
      <c r="CN15" s="69">
        <v>7.9900358450313277E-2</v>
      </c>
      <c r="CO15" s="69">
        <v>8.5742176465219075E-2</v>
      </c>
      <c r="CP15" s="69">
        <v>0.10775461594630054</v>
      </c>
      <c r="CQ15" s="69"/>
      <c r="CR15" s="69">
        <f t="shared" si="50"/>
        <v>2.7854257495987259E-2</v>
      </c>
      <c r="CS15" s="69">
        <f>'RD T1'!E275</f>
        <v>4.1443085332753281E-2</v>
      </c>
      <c r="CT15" s="69">
        <f t="shared" si="51"/>
        <v>6.9297342828740532E-2</v>
      </c>
    </row>
    <row r="16" spans="1:98" x14ac:dyDescent="0.2">
      <c r="A16" s="10" t="str">
        <f>name!D12</f>
        <v>33 Protective service occupations</v>
      </c>
      <c r="B16" s="69">
        <v>1.7075380464867486E-2</v>
      </c>
      <c r="C16" s="69">
        <v>2.0473629947624954E-2</v>
      </c>
      <c r="D16" s="69">
        <v>2.1731084453992335E-2</v>
      </c>
      <c r="E16" s="69">
        <v>3.8747427302641864E-2</v>
      </c>
      <c r="F16" s="69">
        <v>6.7972772917057681E-2</v>
      </c>
      <c r="G16" s="11"/>
      <c r="H16" s="69">
        <f t="shared" si="26"/>
        <v>4.6241688463065346E-2</v>
      </c>
      <c r="I16" s="69">
        <f>'RD T1'!E44</f>
        <v>1.4734310020614285E-2</v>
      </c>
      <c r="J16" s="69">
        <f t="shared" si="27"/>
        <v>6.0975998483679628E-2</v>
      </c>
      <c r="L16" t="str">
        <f t="shared" si="28"/>
        <v>33 Protective service occupations</v>
      </c>
      <c r="M16" s="69">
        <v>0.28837473214414694</v>
      </c>
      <c r="N16" s="69">
        <v>0.39439122543463906</v>
      </c>
      <c r="O16" s="69">
        <v>0.40931395453292785</v>
      </c>
      <c r="P16" s="69">
        <v>0.67095583129505665</v>
      </c>
      <c r="Q16" s="69">
        <v>1.1939276984885996</v>
      </c>
      <c r="R16" s="11"/>
      <c r="S16" s="69">
        <f t="shared" si="29"/>
        <v>0.78461374395567174</v>
      </c>
      <c r="T16" s="69">
        <f>'RD T1'!E73</f>
        <v>0.24502088914961306</v>
      </c>
      <c r="U16" s="69">
        <f t="shared" si="30"/>
        <v>1.0296346331052848</v>
      </c>
      <c r="W16" t="str">
        <f t="shared" si="31"/>
        <v>33 Protective service occupations</v>
      </c>
      <c r="X16" s="69">
        <v>1.3998663602904564</v>
      </c>
      <c r="Y16" s="69">
        <v>1.7187799914418538</v>
      </c>
      <c r="Z16" s="69">
        <v>1.909231361529284</v>
      </c>
      <c r="AA16" s="69">
        <v>2.5899515042088623</v>
      </c>
      <c r="AB16" s="69">
        <v>3.4867430730638787</v>
      </c>
      <c r="AC16" s="69"/>
      <c r="AD16" s="69">
        <f t="shared" si="32"/>
        <v>1.5775117115345947</v>
      </c>
      <c r="AE16" s="69">
        <f>'RD T1'!E102</f>
        <v>1.218992745359742</v>
      </c>
      <c r="AF16" s="69">
        <f t="shared" si="33"/>
        <v>2.7965044568943367</v>
      </c>
      <c r="AH16" t="str">
        <f t="shared" si="34"/>
        <v>33 Protective service occupations</v>
      </c>
      <c r="AI16" s="69">
        <v>0.36413443993970562</v>
      </c>
      <c r="AJ16" s="69">
        <v>0.42710765705904646</v>
      </c>
      <c r="AK16" s="69">
        <v>0.47792846478866607</v>
      </c>
      <c r="AL16" s="69">
        <v>0.64067599586772217</v>
      </c>
      <c r="AM16" s="69">
        <v>0.84477577785300584</v>
      </c>
      <c r="AN16" s="69"/>
      <c r="AO16" s="69">
        <f t="shared" si="35"/>
        <v>0.36684731306433976</v>
      </c>
      <c r="AP16" s="69">
        <f>'RD T1'!E131</f>
        <v>0.27091125147037343</v>
      </c>
      <c r="AQ16" s="69">
        <f t="shared" si="36"/>
        <v>0.63775856453471325</v>
      </c>
      <c r="AS16" t="str">
        <f t="shared" si="37"/>
        <v>33 Protective service occupations</v>
      </c>
      <c r="AT16" s="69">
        <v>0.34705260014906647</v>
      </c>
      <c r="AU16" s="69">
        <v>0.35841974347783168</v>
      </c>
      <c r="AV16" s="69">
        <v>0.3924825906947858</v>
      </c>
      <c r="AW16" s="69">
        <v>0.43564066575786925</v>
      </c>
      <c r="AX16" s="69">
        <v>0.4479765657201073</v>
      </c>
      <c r="AY16" s="69"/>
      <c r="AZ16" s="69">
        <f t="shared" si="38"/>
        <v>5.5493975025321496E-2</v>
      </c>
      <c r="BA16" s="69">
        <f>'RD T1'!E160</f>
        <v>0.16790453165398306</v>
      </c>
      <c r="BB16" s="69">
        <f t="shared" si="39"/>
        <v>0.22339850667930455</v>
      </c>
      <c r="BD16" t="str">
        <f t="shared" si="40"/>
        <v>33 Protective service occupations</v>
      </c>
      <c r="BE16" s="69">
        <v>1.4521946756128166</v>
      </c>
      <c r="BF16" s="69">
        <v>1.5336563400074319</v>
      </c>
      <c r="BG16" s="69">
        <v>1.560610039835628</v>
      </c>
      <c r="BH16" s="69">
        <v>1.6950738887105845</v>
      </c>
      <c r="BI16" s="69">
        <v>1.5759428791066534</v>
      </c>
      <c r="BJ16" s="69"/>
      <c r="BK16" s="69">
        <f t="shared" si="41"/>
        <v>1.5332839271025467E-2</v>
      </c>
      <c r="BL16" s="69">
        <f>'RD T1'!E189</f>
        <v>0.38738268171423301</v>
      </c>
      <c r="BM16" s="69">
        <f t="shared" si="42"/>
        <v>0.40271552098525848</v>
      </c>
      <c r="BO16" t="str">
        <f t="shared" si="43"/>
        <v>33 Protective service occupations</v>
      </c>
      <c r="BP16" s="69">
        <v>1.5338397251017777</v>
      </c>
      <c r="BQ16" s="69">
        <v>1.5974846564840488</v>
      </c>
      <c r="BR16" s="69">
        <v>1.7008578688383185</v>
      </c>
      <c r="BS16" s="69">
        <v>1.6348954784589682</v>
      </c>
      <c r="BT16" s="69">
        <v>1.0690456887044695</v>
      </c>
      <c r="BU16" s="69"/>
      <c r="BV16" s="69">
        <f t="shared" si="44"/>
        <v>-0.63181218013384899</v>
      </c>
      <c r="BW16" s="69">
        <f>'RD T1'!E218</f>
        <v>0.45115011351444134</v>
      </c>
      <c r="BX16" s="69">
        <f t="shared" si="45"/>
        <v>-0.18066206661940765</v>
      </c>
      <c r="BZ16" t="str">
        <f t="shared" si="46"/>
        <v>33 Protective service occupations</v>
      </c>
      <c r="CA16" s="69">
        <v>0.72454519198201572</v>
      </c>
      <c r="CB16" s="69">
        <v>1.0284318075421486</v>
      </c>
      <c r="CC16" s="69">
        <v>1.0278439877789922</v>
      </c>
      <c r="CD16" s="69">
        <v>1.1424451663699635</v>
      </c>
      <c r="CE16" s="69">
        <v>1.1817578126614083</v>
      </c>
      <c r="CF16" s="69"/>
      <c r="CG16" s="69">
        <f t="shared" si="47"/>
        <v>0.15391382488241612</v>
      </c>
      <c r="CH16" s="69">
        <f>'RD T1'!E247</f>
        <v>0.36832749133488057</v>
      </c>
      <c r="CI16" s="69">
        <f t="shared" si="48"/>
        <v>0.52224131621729675</v>
      </c>
      <c r="CK16" t="str">
        <f t="shared" si="49"/>
        <v>33 Protective service occupations</v>
      </c>
      <c r="CL16" s="69">
        <v>7.4165184870000483E-2</v>
      </c>
      <c r="CM16" s="69">
        <v>7.3062777789670172E-2</v>
      </c>
      <c r="CN16" s="69">
        <v>0.10289096567541363</v>
      </c>
      <c r="CO16" s="69">
        <v>6.0854683618544056E-2</v>
      </c>
      <c r="CP16" s="69">
        <v>6.0900418080052664E-2</v>
      </c>
      <c r="CQ16" s="69"/>
      <c r="CR16" s="69">
        <f t="shared" si="50"/>
        <v>-4.1990547595360965E-2</v>
      </c>
      <c r="CS16" s="69">
        <f>'RD T1'!E276</f>
        <v>1.4820072254988248E-2</v>
      </c>
      <c r="CT16" s="69">
        <f t="shared" si="51"/>
        <v>-2.7170475340372716E-2</v>
      </c>
    </row>
    <row r="17" spans="1:98" x14ac:dyDescent="0.2">
      <c r="A17" s="10" t="str">
        <f>name!D13</f>
        <v>34 Culture, media and sports occupations</v>
      </c>
      <c r="B17" s="69">
        <v>0.13301793767905595</v>
      </c>
      <c r="C17" s="69">
        <v>0.21752387787939839</v>
      </c>
      <c r="D17" s="69">
        <v>0.2159350858949767</v>
      </c>
      <c r="E17" s="69">
        <v>0.26775054518937758</v>
      </c>
      <c r="F17" s="69">
        <v>0.40980879212284416</v>
      </c>
      <c r="G17" s="11"/>
      <c r="H17" s="69">
        <f t="shared" si="26"/>
        <v>0.19387370622786745</v>
      </c>
      <c r="I17" s="69">
        <f>'RD T1'!E45</f>
        <v>0.1640373995232125</v>
      </c>
      <c r="J17" s="69">
        <f t="shared" si="27"/>
        <v>0.35791110575107998</v>
      </c>
      <c r="L17" t="str">
        <f t="shared" si="28"/>
        <v>34 Culture, media and sports occupations</v>
      </c>
      <c r="M17" s="69">
        <v>2.1782104047284379</v>
      </c>
      <c r="N17" s="69">
        <v>3.1159592639956277</v>
      </c>
      <c r="O17" s="69">
        <v>3.2352469413046112</v>
      </c>
      <c r="P17" s="69">
        <v>4.0958997677842106</v>
      </c>
      <c r="Q17" s="69">
        <v>6.1776902918913361</v>
      </c>
      <c r="R17" s="11"/>
      <c r="S17" s="69">
        <f t="shared" si="29"/>
        <v>2.9424433505867249</v>
      </c>
      <c r="T17" s="69">
        <f>'RD T1'!E74</f>
        <v>2.4212050169279906</v>
      </c>
      <c r="U17" s="69">
        <f t="shared" si="30"/>
        <v>5.3636483675147151</v>
      </c>
      <c r="W17" t="str">
        <f t="shared" si="31"/>
        <v>34 Culture, media and sports occupations</v>
      </c>
      <c r="X17" s="69">
        <v>5.1639059658681186</v>
      </c>
      <c r="Y17" s="69">
        <v>5.5145803134770128</v>
      </c>
      <c r="Z17" s="69">
        <v>5.5815450420349872</v>
      </c>
      <c r="AA17" s="69">
        <v>5.8976029460666322</v>
      </c>
      <c r="AB17" s="69">
        <v>6.3307701770390246</v>
      </c>
      <c r="AC17" s="69"/>
      <c r="AD17" s="69">
        <f t="shared" si="32"/>
        <v>0.74922513500403731</v>
      </c>
      <c r="AE17" s="69">
        <f>'RD T1'!E103</f>
        <v>3.0833147291724141</v>
      </c>
      <c r="AF17" s="69">
        <f t="shared" si="33"/>
        <v>3.8325398641764514</v>
      </c>
      <c r="AH17" t="str">
        <f t="shared" si="34"/>
        <v>34 Culture, media and sports occupations</v>
      </c>
      <c r="AI17" s="69">
        <v>0.60318907922278586</v>
      </c>
      <c r="AJ17" s="69">
        <v>0.59224194442453926</v>
      </c>
      <c r="AK17" s="69">
        <v>0.73859792892771337</v>
      </c>
      <c r="AL17" s="69">
        <v>0.76830773738521219</v>
      </c>
      <c r="AM17" s="69">
        <v>0.92696172686550182</v>
      </c>
      <c r="AN17" s="69"/>
      <c r="AO17" s="69">
        <f t="shared" si="35"/>
        <v>0.18836379793778846</v>
      </c>
      <c r="AP17" s="69">
        <f>'RD T1'!E132</f>
        <v>0.41556566579072995</v>
      </c>
      <c r="AQ17" s="69">
        <f t="shared" si="36"/>
        <v>0.60392946372851841</v>
      </c>
      <c r="AS17" t="str">
        <f t="shared" si="37"/>
        <v>34 Culture, media and sports occupations</v>
      </c>
      <c r="AT17" s="69">
        <v>0.90638553257140309</v>
      </c>
      <c r="AU17" s="69">
        <v>0.90520146822499647</v>
      </c>
      <c r="AV17" s="69">
        <v>0.91834620402993328</v>
      </c>
      <c r="AW17" s="69">
        <v>0.9059261684120502</v>
      </c>
      <c r="AX17" s="69">
        <v>0.91241727334023026</v>
      </c>
      <c r="AY17" s="69"/>
      <c r="AZ17" s="69">
        <f t="shared" si="38"/>
        <v>-5.9289306897030158E-3</v>
      </c>
      <c r="BA17" s="69">
        <f>'RD T1'!E161</f>
        <v>0.44876549263346033</v>
      </c>
      <c r="BB17" s="69">
        <f t="shared" si="39"/>
        <v>0.44283656194375731</v>
      </c>
      <c r="BD17" t="str">
        <f t="shared" si="40"/>
        <v>34 Culture, media and sports occupations</v>
      </c>
      <c r="BE17" s="69">
        <v>2.2611714797024445</v>
      </c>
      <c r="BF17" s="69">
        <v>2.4730149847522327</v>
      </c>
      <c r="BG17" s="69">
        <v>2.2783840965331352</v>
      </c>
      <c r="BH17" s="69">
        <v>2.1727301783204851</v>
      </c>
      <c r="BI17" s="69">
        <v>2.3277683873190864</v>
      </c>
      <c r="BJ17" s="69"/>
      <c r="BK17" s="69">
        <f t="shared" si="41"/>
        <v>4.938429078595119E-2</v>
      </c>
      <c r="BL17" s="69">
        <f>'RD T1'!E190</f>
        <v>0.86980884854392604</v>
      </c>
      <c r="BM17" s="69">
        <f t="shared" si="42"/>
        <v>0.91919313932987723</v>
      </c>
      <c r="BO17" t="str">
        <f t="shared" si="43"/>
        <v>34 Culture, media and sports occupations</v>
      </c>
      <c r="BP17" s="69">
        <v>1.2426938866876724</v>
      </c>
      <c r="BQ17" s="69">
        <v>1.2294719869225843</v>
      </c>
      <c r="BR17" s="69">
        <v>1.0588888051620158</v>
      </c>
      <c r="BS17" s="69">
        <v>0.79814903737296006</v>
      </c>
      <c r="BT17" s="69">
        <v>0.4577028395227441</v>
      </c>
      <c r="BU17" s="69"/>
      <c r="BV17" s="69">
        <f t="shared" si="44"/>
        <v>-0.60118596563927174</v>
      </c>
      <c r="BW17" s="69">
        <f>'RD T1'!E219</f>
        <v>0.27390532386837307</v>
      </c>
      <c r="BX17" s="69">
        <f t="shared" si="45"/>
        <v>-0.32728064177089866</v>
      </c>
      <c r="BZ17" t="str">
        <f t="shared" si="46"/>
        <v>34 Culture, media and sports occupations</v>
      </c>
      <c r="CA17" s="69">
        <v>0.87192032871562619</v>
      </c>
      <c r="CB17" s="69">
        <v>1.1512451596059876</v>
      </c>
      <c r="CC17" s="69">
        <v>1.0468915462956043</v>
      </c>
      <c r="CD17" s="69">
        <v>0.8744127133199574</v>
      </c>
      <c r="CE17" s="69">
        <v>0.69421697264890347</v>
      </c>
      <c r="CF17" s="69"/>
      <c r="CG17" s="69">
        <f t="shared" si="47"/>
        <v>-0.35267457364670085</v>
      </c>
      <c r="CH17" s="69">
        <f>'RD T1'!E248</f>
        <v>0.28746836716700125</v>
      </c>
      <c r="CI17" s="69">
        <f t="shared" si="48"/>
        <v>-6.5206206479699602E-2</v>
      </c>
      <c r="CK17" t="str">
        <f t="shared" si="49"/>
        <v>34 Culture, media and sports occupations</v>
      </c>
      <c r="CL17" s="69">
        <v>0.14819627645991074</v>
      </c>
      <c r="CM17" s="69">
        <v>0.19383681679721587</v>
      </c>
      <c r="CN17" s="69">
        <v>0.24021248612963569</v>
      </c>
      <c r="CO17" s="69">
        <v>0.2045216425839205</v>
      </c>
      <c r="CP17" s="69">
        <v>0.15772259912434369</v>
      </c>
      <c r="CQ17" s="69"/>
      <c r="CR17" s="69">
        <f t="shared" si="50"/>
        <v>-8.2489887005292001E-2</v>
      </c>
      <c r="CS17" s="69">
        <f>'RD T1'!E277</f>
        <v>6.54810767149544E-2</v>
      </c>
      <c r="CT17" s="69">
        <f t="shared" si="51"/>
        <v>-1.70088102903376E-2</v>
      </c>
    </row>
    <row r="18" spans="1:98" x14ac:dyDescent="0.2">
      <c r="A18" s="10" t="str">
        <f>name!D14</f>
        <v>35 Business and public service associate professionals</v>
      </c>
      <c r="B18" s="69">
        <v>0.46882244404571566</v>
      </c>
      <c r="C18" s="69">
        <v>0.6445349479660315</v>
      </c>
      <c r="D18" s="69">
        <v>0.61603486370934768</v>
      </c>
      <c r="E18" s="69">
        <v>0.79954146330860676</v>
      </c>
      <c r="F18" s="69">
        <v>1.2336457007511887</v>
      </c>
      <c r="G18" s="11"/>
      <c r="H18" s="69">
        <f t="shared" si="26"/>
        <v>0.61761083704184105</v>
      </c>
      <c r="I18" s="69">
        <f>'RD T1'!E46</f>
        <v>0.42811577915063892</v>
      </c>
      <c r="J18" s="69">
        <f t="shared" si="27"/>
        <v>1.0457266161924799</v>
      </c>
      <c r="L18" t="str">
        <f t="shared" si="28"/>
        <v>35 Business and public service associate professionals</v>
      </c>
      <c r="M18" s="69">
        <v>4.9626682979918337</v>
      </c>
      <c r="N18" s="69">
        <v>6.7000514016899917</v>
      </c>
      <c r="O18" s="69">
        <v>7.0222901725719851</v>
      </c>
      <c r="P18" s="69">
        <v>8.7598810019225457</v>
      </c>
      <c r="Q18" s="69">
        <v>12.59098522345608</v>
      </c>
      <c r="R18" s="11"/>
      <c r="S18" s="69">
        <f t="shared" si="29"/>
        <v>5.5686950508840951</v>
      </c>
      <c r="T18" s="69">
        <f>'RD T1'!E75</f>
        <v>4.7993056336397473</v>
      </c>
      <c r="U18" s="69">
        <f t="shared" si="30"/>
        <v>10.368000684523842</v>
      </c>
      <c r="W18" t="str">
        <f t="shared" si="31"/>
        <v>35 Business and public service associate professionals</v>
      </c>
      <c r="X18" s="69">
        <v>10.848432931584597</v>
      </c>
      <c r="Y18" s="69">
        <v>11.384390370554172</v>
      </c>
      <c r="Z18" s="69">
        <v>11.946467310162442</v>
      </c>
      <c r="AA18" s="69">
        <v>12.143402085344693</v>
      </c>
      <c r="AB18" s="69">
        <v>12.357803136160992</v>
      </c>
      <c r="AC18" s="69"/>
      <c r="AD18" s="69">
        <f t="shared" si="32"/>
        <v>0.41133582599855067</v>
      </c>
      <c r="AE18" s="69">
        <f>'RD T1'!E104</f>
        <v>6.4204472257212446</v>
      </c>
      <c r="AF18" s="69">
        <f t="shared" si="33"/>
        <v>6.8317830517197953</v>
      </c>
      <c r="AH18" t="str">
        <f t="shared" si="34"/>
        <v>35 Business and public service associate professionals</v>
      </c>
      <c r="AI18" s="69">
        <v>2.7484408215129563</v>
      </c>
      <c r="AJ18" s="69">
        <v>2.8393728400680702</v>
      </c>
      <c r="AK18" s="69">
        <v>3.1218308865008826</v>
      </c>
      <c r="AL18" s="69">
        <v>3.1500199712498733</v>
      </c>
      <c r="AM18" s="69">
        <v>3.3701966258013463</v>
      </c>
      <c r="AN18" s="69"/>
      <c r="AO18" s="69">
        <f t="shared" si="35"/>
        <v>0.24836573930046368</v>
      </c>
      <c r="AP18" s="69">
        <f>'RD T1'!E133</f>
        <v>1.6064564359763516</v>
      </c>
      <c r="AQ18" s="69">
        <f t="shared" si="36"/>
        <v>1.8548221752768153</v>
      </c>
      <c r="AS18" t="str">
        <f t="shared" si="37"/>
        <v>35 Business and public service associate professionals</v>
      </c>
      <c r="AT18" s="69">
        <v>2.4889125821226248</v>
      </c>
      <c r="AU18" s="69">
        <v>2.4482686391991209</v>
      </c>
      <c r="AV18" s="69">
        <v>2.6168483020363853</v>
      </c>
      <c r="AW18" s="69">
        <v>2.5875583864309295</v>
      </c>
      <c r="AX18" s="69">
        <v>2.6891538029787134</v>
      </c>
      <c r="AY18" s="69"/>
      <c r="AZ18" s="69">
        <f t="shared" si="38"/>
        <v>7.2305500942328127E-2</v>
      </c>
      <c r="BA18" s="69">
        <f>'RD T1'!E162</f>
        <v>1.2950270463058202</v>
      </c>
      <c r="BB18" s="69">
        <f t="shared" si="39"/>
        <v>1.3673325472481483</v>
      </c>
      <c r="BD18" t="str">
        <f t="shared" si="40"/>
        <v>35 Business and public service associate professionals</v>
      </c>
      <c r="BE18" s="69">
        <v>7.958561682391176</v>
      </c>
      <c r="BF18" s="69">
        <v>8.7668542064758306</v>
      </c>
      <c r="BG18" s="69">
        <v>8.882634578350455</v>
      </c>
      <c r="BH18" s="69">
        <v>7.9238160401757236</v>
      </c>
      <c r="BI18" s="69">
        <v>7.4551936643104275</v>
      </c>
      <c r="BJ18" s="69"/>
      <c r="BK18" s="69">
        <f t="shared" si="41"/>
        <v>-1.4274409140400275</v>
      </c>
      <c r="BL18" s="69">
        <f>'RD T1'!E191</f>
        <v>3.1167222241375194</v>
      </c>
      <c r="BM18" s="69">
        <f t="shared" si="42"/>
        <v>1.6892813100974919</v>
      </c>
      <c r="BO18" t="str">
        <f t="shared" si="43"/>
        <v>35 Business and public service associate professionals</v>
      </c>
      <c r="BP18" s="69">
        <v>6.2432047599307445</v>
      </c>
      <c r="BQ18" s="69">
        <v>6.0931707154805768</v>
      </c>
      <c r="BR18" s="69">
        <v>6.3897644142800019</v>
      </c>
      <c r="BS18" s="69">
        <v>4.9964413141219248</v>
      </c>
      <c r="BT18" s="69">
        <v>3.6065864507709597</v>
      </c>
      <c r="BU18" s="69"/>
      <c r="BV18" s="69">
        <f t="shared" si="44"/>
        <v>-2.7831779635090421</v>
      </c>
      <c r="BW18" s="69">
        <f>'RD T1'!E220</f>
        <v>1.9020079526577491</v>
      </c>
      <c r="BX18" s="69">
        <f t="shared" si="45"/>
        <v>-0.88117001085129298</v>
      </c>
      <c r="BZ18" t="str">
        <f t="shared" si="46"/>
        <v>35 Business and public service associate professionals</v>
      </c>
      <c r="CA18" s="69">
        <v>3.2642930084243313</v>
      </c>
      <c r="CB18" s="69">
        <v>4.1649650247653955</v>
      </c>
      <c r="CC18" s="69">
        <v>3.9700902997137613</v>
      </c>
      <c r="CD18" s="69">
        <v>3.1710039058748847</v>
      </c>
      <c r="CE18" s="69">
        <v>2.2852963758652129</v>
      </c>
      <c r="CF18" s="69"/>
      <c r="CG18" s="69">
        <f t="shared" si="47"/>
        <v>-1.6847939238485483</v>
      </c>
      <c r="CH18" s="69">
        <f>'RD T1'!E249</f>
        <v>0.94034354062958347</v>
      </c>
      <c r="CI18" s="69">
        <f t="shared" si="48"/>
        <v>-0.74445038321896484</v>
      </c>
      <c r="CK18" t="str">
        <f t="shared" si="49"/>
        <v>35 Business and public service associate professionals</v>
      </c>
      <c r="CL18" s="69">
        <v>0.48556675600369098</v>
      </c>
      <c r="CM18" s="69">
        <v>0.5310936393516974</v>
      </c>
      <c r="CN18" s="69">
        <v>0.66158349806990235</v>
      </c>
      <c r="CO18" s="69">
        <v>0.47661710706010035</v>
      </c>
      <c r="CP18" s="69">
        <v>0.36479607666132352</v>
      </c>
      <c r="CQ18" s="69"/>
      <c r="CR18" s="69">
        <f t="shared" si="50"/>
        <v>-0.29678742140857883</v>
      </c>
      <c r="CS18" s="69">
        <f>'RD T1'!E278</f>
        <v>0.15325548963956859</v>
      </c>
      <c r="CT18" s="69">
        <f t="shared" si="51"/>
        <v>-0.14353193176901025</v>
      </c>
    </row>
    <row r="19" spans="1:98" x14ac:dyDescent="0.2">
      <c r="A19" s="10" t="str">
        <f>name!D15</f>
        <v>41 Administrative occupations</v>
      </c>
      <c r="B19" s="69">
        <v>0.2711250675424004</v>
      </c>
      <c r="C19" s="69">
        <v>0.35812230532116318</v>
      </c>
      <c r="D19" s="69">
        <v>0.35027352318845029</v>
      </c>
      <c r="E19" s="69">
        <v>0.46200133011856748</v>
      </c>
      <c r="F19" s="69">
        <v>0.7687774184820777</v>
      </c>
      <c r="G19" s="11"/>
      <c r="H19" s="69">
        <f t="shared" si="26"/>
        <v>0.41850389529362741</v>
      </c>
      <c r="I19" s="69">
        <f>'RD T1'!E47</f>
        <v>0.29573195807334862</v>
      </c>
      <c r="J19" s="69">
        <f t="shared" si="27"/>
        <v>0.71423585336697604</v>
      </c>
      <c r="L19" t="str">
        <f t="shared" si="28"/>
        <v>41 Administrative occupations</v>
      </c>
      <c r="M19" s="69">
        <v>3.1744501291920058</v>
      </c>
      <c r="N19" s="69">
        <v>4.1478909777183768</v>
      </c>
      <c r="O19" s="69">
        <v>4.4965605345219544</v>
      </c>
      <c r="P19" s="69">
        <v>5.7337148401062734</v>
      </c>
      <c r="Q19" s="69">
        <v>9.0634951204963041</v>
      </c>
      <c r="R19" s="11"/>
      <c r="S19" s="69">
        <f t="shared" si="29"/>
        <v>4.5669345859743498</v>
      </c>
      <c r="T19" s="69">
        <f>'RD T1'!E76</f>
        <v>3.6915740802827974</v>
      </c>
      <c r="U19" s="69">
        <f t="shared" si="30"/>
        <v>8.2585086662571463</v>
      </c>
      <c r="W19" t="str">
        <f t="shared" si="31"/>
        <v>41 Administrative occupations</v>
      </c>
      <c r="X19" s="69">
        <v>10.944679737085799</v>
      </c>
      <c r="Y19" s="69">
        <v>10.846839124056878</v>
      </c>
      <c r="Z19" s="69">
        <v>12.339962282203917</v>
      </c>
      <c r="AA19" s="69">
        <v>13.194660256646324</v>
      </c>
      <c r="AB19" s="69">
        <v>14.739933738305336</v>
      </c>
      <c r="AC19" s="69"/>
      <c r="AD19" s="69">
        <f t="shared" si="32"/>
        <v>2.3999714561014187</v>
      </c>
      <c r="AE19" s="69">
        <f>'RD T1'!E105</f>
        <v>7.9702923929975871</v>
      </c>
      <c r="AF19" s="69">
        <f t="shared" si="33"/>
        <v>10.370263849099006</v>
      </c>
      <c r="AH19" t="str">
        <f t="shared" si="34"/>
        <v>41 Administrative occupations</v>
      </c>
      <c r="AI19" s="69">
        <v>4.0507979403398338</v>
      </c>
      <c r="AJ19" s="69">
        <v>4.0646436790659246</v>
      </c>
      <c r="AK19" s="69">
        <v>4.5265208256634448</v>
      </c>
      <c r="AL19" s="69">
        <v>4.712817610132066</v>
      </c>
      <c r="AM19" s="69">
        <v>5.2490288248108099</v>
      </c>
      <c r="AN19" s="69"/>
      <c r="AO19" s="69">
        <f t="shared" si="35"/>
        <v>0.72250799914736508</v>
      </c>
      <c r="AP19" s="69">
        <f>'RD T1'!E134</f>
        <v>2.9738768161315989</v>
      </c>
      <c r="AQ19" s="69">
        <f t="shared" si="36"/>
        <v>3.696384815278964</v>
      </c>
      <c r="AS19" t="str">
        <f t="shared" si="37"/>
        <v>41 Administrative occupations</v>
      </c>
      <c r="AT19" s="69">
        <v>3.9975521054816783</v>
      </c>
      <c r="AU19" s="69">
        <v>4.008220015210342</v>
      </c>
      <c r="AV19" s="69">
        <v>4.4992969632845661</v>
      </c>
      <c r="AW19" s="69">
        <v>4.5935953927288775</v>
      </c>
      <c r="AX19" s="69">
        <v>5.0376135953858583</v>
      </c>
      <c r="AY19" s="69"/>
      <c r="AZ19" s="69">
        <f t="shared" si="38"/>
        <v>0.53831663210129221</v>
      </c>
      <c r="BA19" s="69">
        <f>'RD T1'!E163</f>
        <v>2.755733377046913</v>
      </c>
      <c r="BB19" s="69">
        <f t="shared" si="39"/>
        <v>3.2940500091482052</v>
      </c>
      <c r="BD19" t="str">
        <f t="shared" si="40"/>
        <v>41 Administrative occupations</v>
      </c>
      <c r="BE19" s="69">
        <v>13.223925550611723</v>
      </c>
      <c r="BF19" s="69">
        <v>13.994865733018635</v>
      </c>
      <c r="BG19" s="69">
        <v>14.286679308593966</v>
      </c>
      <c r="BH19" s="69">
        <v>12.895804247512412</v>
      </c>
      <c r="BI19" s="69">
        <v>11.018130029161572</v>
      </c>
      <c r="BJ19" s="69"/>
      <c r="BK19" s="69">
        <f t="shared" si="41"/>
        <v>-3.2685492794323938</v>
      </c>
      <c r="BL19" s="69">
        <f>'RD T1'!E192</f>
        <v>5.6144146433032232</v>
      </c>
      <c r="BM19" s="69">
        <f t="shared" si="42"/>
        <v>2.3458653638708293</v>
      </c>
      <c r="BO19" t="str">
        <f t="shared" si="43"/>
        <v>41 Administrative occupations</v>
      </c>
      <c r="BP19" s="69">
        <v>15.209480275395009</v>
      </c>
      <c r="BQ19" s="69">
        <v>14.113270228894192</v>
      </c>
      <c r="BR19" s="69">
        <v>13.586398014320002</v>
      </c>
      <c r="BS19" s="69">
        <v>10.201259944716799</v>
      </c>
      <c r="BT19" s="69">
        <v>5.6790758463042348</v>
      </c>
      <c r="BU19" s="69"/>
      <c r="BV19" s="69">
        <f t="shared" si="44"/>
        <v>-7.9073221680157673</v>
      </c>
      <c r="BW19" s="69">
        <f>'RD T1'!E221</f>
        <v>3.9854217309307534</v>
      </c>
      <c r="BX19" s="69">
        <f t="shared" si="45"/>
        <v>-3.9219004370850139</v>
      </c>
      <c r="BZ19" t="str">
        <f t="shared" si="46"/>
        <v>41 Administrative occupations</v>
      </c>
      <c r="CA19" s="69">
        <v>6.7815042575545874</v>
      </c>
      <c r="CB19" s="69">
        <v>7.4288087723538814</v>
      </c>
      <c r="CC19" s="69">
        <v>7.5539682820076504</v>
      </c>
      <c r="CD19" s="69">
        <v>4.9391710661365691</v>
      </c>
      <c r="CE19" s="69">
        <v>1.6355503324824936</v>
      </c>
      <c r="CF19" s="69"/>
      <c r="CG19" s="69">
        <f t="shared" si="47"/>
        <v>-5.918417949525157</v>
      </c>
      <c r="CH19" s="69">
        <f>'RD T1'!E250</f>
        <v>1.3182681699361998</v>
      </c>
      <c r="CI19" s="69">
        <f t="shared" si="48"/>
        <v>-4.600149779588957</v>
      </c>
      <c r="CK19" t="str">
        <f t="shared" si="49"/>
        <v>41 Administrative occupations</v>
      </c>
      <c r="CL19" s="69">
        <v>1.2646413544793753</v>
      </c>
      <c r="CM19" s="69">
        <v>1.0755958969864423</v>
      </c>
      <c r="CN19" s="69">
        <v>1.1864443893209904</v>
      </c>
      <c r="CO19" s="69">
        <v>0.76631301751963266</v>
      </c>
      <c r="CP19" s="69">
        <v>0.34757557279178736</v>
      </c>
      <c r="CQ19" s="69"/>
      <c r="CR19" s="69">
        <f t="shared" si="50"/>
        <v>-0.83886881652920309</v>
      </c>
      <c r="CS19" s="69">
        <f>'RD T1'!E279</f>
        <v>0.21156727145706061</v>
      </c>
      <c r="CT19" s="69">
        <f t="shared" si="51"/>
        <v>-0.62730154507214242</v>
      </c>
    </row>
    <row r="20" spans="1:98" x14ac:dyDescent="0.2">
      <c r="A20" s="10" t="str">
        <f>name!D16</f>
        <v>42 Secretarial and related occupations</v>
      </c>
      <c r="B20" s="69">
        <v>2.7154650383035661E-2</v>
      </c>
      <c r="C20" s="69">
        <v>3.3732434684509101E-2</v>
      </c>
      <c r="D20" s="69">
        <v>3.1556478013011958E-2</v>
      </c>
      <c r="E20" s="69">
        <v>5.2760178933764161E-2</v>
      </c>
      <c r="F20" s="69">
        <v>0.11142831652801664</v>
      </c>
      <c r="G20" s="11"/>
      <c r="H20" s="69">
        <f t="shared" si="26"/>
        <v>7.9871838515004678E-2</v>
      </c>
      <c r="I20" s="69">
        <f>'RD T1'!E48</f>
        <v>4.396396847696997E-2</v>
      </c>
      <c r="J20" s="69">
        <f t="shared" si="27"/>
        <v>0.12383580699197465</v>
      </c>
      <c r="L20" t="str">
        <f t="shared" si="28"/>
        <v>42 Secretarial and related occupations</v>
      </c>
      <c r="M20" s="69">
        <v>0.57820759519305964</v>
      </c>
      <c r="N20" s="69">
        <v>0.63500361898418989</v>
      </c>
      <c r="O20" s="69">
        <v>0.67974317468612866</v>
      </c>
      <c r="P20" s="69">
        <v>1.1408425953011188</v>
      </c>
      <c r="Q20" s="69">
        <v>1.5861256717999321</v>
      </c>
      <c r="R20" s="11"/>
      <c r="S20" s="69">
        <f t="shared" si="29"/>
        <v>0.90638249711380348</v>
      </c>
      <c r="T20" s="69">
        <f>'RD T1'!E77</f>
        <v>0.72958293274391506</v>
      </c>
      <c r="U20" s="69">
        <f t="shared" si="30"/>
        <v>1.6359654298577184</v>
      </c>
      <c r="W20" t="str">
        <f t="shared" si="31"/>
        <v>42 Secretarial and related occupations</v>
      </c>
      <c r="X20" s="69">
        <v>2.0364772380455562</v>
      </c>
      <c r="Y20" s="69">
        <v>1.9165390453753952</v>
      </c>
      <c r="Z20" s="69">
        <v>2.0649862699426502</v>
      </c>
      <c r="AA20" s="69">
        <v>3.1877065277452412</v>
      </c>
      <c r="AB20" s="69">
        <v>5.4297768721136457</v>
      </c>
      <c r="AC20" s="69"/>
      <c r="AD20" s="69">
        <f t="shared" si="32"/>
        <v>3.3647906021709955</v>
      </c>
      <c r="AE20" s="69">
        <f>'RD T1'!E106</f>
        <v>2.3139184946603861</v>
      </c>
      <c r="AF20" s="69">
        <f t="shared" si="33"/>
        <v>5.6787090968313816</v>
      </c>
      <c r="AH20" t="str">
        <f t="shared" si="34"/>
        <v>42 Secretarial and related occupations</v>
      </c>
      <c r="AI20" s="69">
        <v>0.93925268081674118</v>
      </c>
      <c r="AJ20" s="69">
        <v>0.82304577974512727</v>
      </c>
      <c r="AK20" s="69">
        <v>0.95758415306077227</v>
      </c>
      <c r="AL20" s="69">
        <v>1.3313201612780032</v>
      </c>
      <c r="AM20" s="69">
        <v>1.5291455010578263</v>
      </c>
      <c r="AN20" s="69"/>
      <c r="AO20" s="69">
        <f t="shared" si="35"/>
        <v>0.57156134799705405</v>
      </c>
      <c r="AP20" s="69">
        <f>'RD T1'!E135</f>
        <v>0.86222511719753314</v>
      </c>
      <c r="AQ20" s="69">
        <f t="shared" si="36"/>
        <v>1.4337864651945873</v>
      </c>
      <c r="AS20" t="str">
        <f t="shared" si="37"/>
        <v>42 Secretarial and related occupations</v>
      </c>
      <c r="AT20" s="69">
        <v>0.75643109759207783</v>
      </c>
      <c r="AU20" s="69">
        <v>0.64822792712211807</v>
      </c>
      <c r="AV20" s="69">
        <v>0.77920606335016196</v>
      </c>
      <c r="AW20" s="69">
        <v>1.0011389439177356</v>
      </c>
      <c r="AX20" s="69">
        <v>1.4133333451215979</v>
      </c>
      <c r="AY20" s="69"/>
      <c r="AZ20" s="69">
        <f t="shared" si="38"/>
        <v>0.63412728177143596</v>
      </c>
      <c r="BA20" s="69">
        <f>'RD T1'!E164</f>
        <v>0.59774762246944413</v>
      </c>
      <c r="BB20" s="69">
        <f t="shared" si="39"/>
        <v>1.2318749042408801</v>
      </c>
      <c r="BD20" t="str">
        <f t="shared" si="40"/>
        <v>42 Secretarial and related occupations</v>
      </c>
      <c r="BE20" s="69">
        <v>2.8767150248716873</v>
      </c>
      <c r="BF20" s="69">
        <v>2.8414051722056417</v>
      </c>
      <c r="BG20" s="69">
        <v>2.6693116292403714</v>
      </c>
      <c r="BH20" s="69">
        <v>3.0022979917023576</v>
      </c>
      <c r="BI20" s="69">
        <v>1.0605794283652992</v>
      </c>
      <c r="BJ20" s="69"/>
      <c r="BK20" s="69">
        <f t="shared" si="41"/>
        <v>-1.6087322008750722</v>
      </c>
      <c r="BL20" s="69">
        <f>'RD T1'!E193</f>
        <v>0.98503639808944754</v>
      </c>
      <c r="BM20" s="69">
        <f t="shared" si="42"/>
        <v>-0.62369580278562464</v>
      </c>
      <c r="BO20" t="str">
        <f t="shared" si="43"/>
        <v>42 Secretarial and related occupations</v>
      </c>
      <c r="BP20" s="69">
        <v>3.9119947900385621</v>
      </c>
      <c r="BQ20" s="69">
        <v>3.359066362205271</v>
      </c>
      <c r="BR20" s="69">
        <v>2.8641802927894373</v>
      </c>
      <c r="BS20" s="69">
        <v>2.1368978570069919</v>
      </c>
      <c r="BT20" s="69">
        <v>0.48042061353936538</v>
      </c>
      <c r="BU20" s="69"/>
      <c r="BV20" s="69">
        <f t="shared" si="44"/>
        <v>-2.3837596792500717</v>
      </c>
      <c r="BW20" s="69">
        <f>'RD T1'!E222</f>
        <v>0.78722822953435012</v>
      </c>
      <c r="BX20" s="69">
        <f t="shared" si="45"/>
        <v>-1.5965314497157217</v>
      </c>
      <c r="BZ20" t="str">
        <f t="shared" si="46"/>
        <v>42 Secretarial and related occupations</v>
      </c>
      <c r="CA20" s="69">
        <v>2.6442483983146361</v>
      </c>
      <c r="CB20" s="69">
        <v>2.925515487788076</v>
      </c>
      <c r="CC20" s="69">
        <v>2.8343466067976517</v>
      </c>
      <c r="CD20" s="69">
        <v>1.5798046614995438</v>
      </c>
      <c r="CE20" s="69">
        <v>0.52790907868259296</v>
      </c>
      <c r="CF20" s="69"/>
      <c r="CG20" s="69">
        <f t="shared" si="47"/>
        <v>-2.3064375281150586</v>
      </c>
      <c r="CH20" s="69">
        <f>'RD T1'!E251</f>
        <v>0.52817089197653067</v>
      </c>
      <c r="CI20" s="69">
        <f t="shared" si="48"/>
        <v>-1.778266636138528</v>
      </c>
      <c r="CK20" t="str">
        <f t="shared" si="49"/>
        <v>42 Secretarial and related occupations</v>
      </c>
      <c r="CL20" s="69">
        <v>0.5192789060640518</v>
      </c>
      <c r="CM20" s="69">
        <v>0.49213081210582871</v>
      </c>
      <c r="CN20" s="69">
        <v>0.51376696374649045</v>
      </c>
      <c r="CO20" s="69">
        <v>0.53929555703485543</v>
      </c>
      <c r="CP20" s="69">
        <v>0.18566553390309029</v>
      </c>
      <c r="CQ20" s="69"/>
      <c r="CR20" s="69">
        <f t="shared" si="50"/>
        <v>-0.32810142984340018</v>
      </c>
      <c r="CS20" s="69">
        <f>'RD T1'!E280</f>
        <v>0.16560769460798763</v>
      </c>
      <c r="CT20" s="69">
        <f t="shared" si="51"/>
        <v>-0.16249373523541255</v>
      </c>
    </row>
    <row r="21" spans="1:98" x14ac:dyDescent="0.2">
      <c r="A21" s="10" t="str">
        <f>name!D17</f>
        <v>51 Skilled agricultural and related trades</v>
      </c>
      <c r="B21" s="69">
        <v>1.2295045600342223E-2</v>
      </c>
      <c r="C21" s="69">
        <v>2.3032424072558358E-2</v>
      </c>
      <c r="D21" s="69">
        <v>2.0395965698700308E-2</v>
      </c>
      <c r="E21" s="69">
        <v>2.7543896949773175E-2</v>
      </c>
      <c r="F21" s="69">
        <v>4.7887301704770659E-2</v>
      </c>
      <c r="G21" s="11"/>
      <c r="H21" s="69">
        <f t="shared" si="26"/>
        <v>2.7491336006070351E-2</v>
      </c>
      <c r="I21" s="69">
        <f>'RD T1'!E49</f>
        <v>2.4981941848554116E-2</v>
      </c>
      <c r="J21" s="69">
        <f t="shared" si="27"/>
        <v>5.2473277854624467E-2</v>
      </c>
      <c r="L21" t="str">
        <f t="shared" si="28"/>
        <v>51 Skilled agricultural and related trades</v>
      </c>
      <c r="M21" s="69">
        <v>9.5432526211881141E-2</v>
      </c>
      <c r="N21" s="69">
        <v>0.11515498618170775</v>
      </c>
      <c r="O21" s="69">
        <v>0.11965118553920848</v>
      </c>
      <c r="P21" s="69">
        <v>0.16277664853066007</v>
      </c>
      <c r="Q21" s="69">
        <v>0.27152982181527113</v>
      </c>
      <c r="R21" s="11"/>
      <c r="S21" s="69">
        <f t="shared" si="29"/>
        <v>0.15187863627606266</v>
      </c>
      <c r="T21" s="69">
        <f>'RD T1'!E78</f>
        <v>0.10426639653947964</v>
      </c>
      <c r="U21" s="69">
        <f t="shared" si="30"/>
        <v>0.2561450328155423</v>
      </c>
      <c r="W21" t="str">
        <f t="shared" si="31"/>
        <v>51 Skilled agricultural and related trades</v>
      </c>
      <c r="X21" s="69">
        <v>0.75172345796326279</v>
      </c>
      <c r="Y21" s="69">
        <v>0.76982144588202572</v>
      </c>
      <c r="Z21" s="69">
        <v>0.92433088314746348</v>
      </c>
      <c r="AA21" s="69">
        <v>1.143748445238397</v>
      </c>
      <c r="AB21" s="69">
        <v>1.5793772502388546</v>
      </c>
      <c r="AC21" s="69"/>
      <c r="AD21" s="69">
        <f t="shared" si="32"/>
        <v>0.65504636709139108</v>
      </c>
      <c r="AE21" s="69">
        <f>'RD T1'!E107</f>
        <v>0.86544603941555909</v>
      </c>
      <c r="AF21" s="69">
        <f t="shared" si="33"/>
        <v>1.5204924065069503</v>
      </c>
      <c r="AH21" t="str">
        <f t="shared" si="34"/>
        <v>51 Skilled agricultural and related trades</v>
      </c>
      <c r="AI21" s="69">
        <v>0.40309067109121716</v>
      </c>
      <c r="AJ21" s="69">
        <v>0.44477642801379613</v>
      </c>
      <c r="AK21" s="69">
        <v>0.44783871877763032</v>
      </c>
      <c r="AL21" s="69">
        <v>0.57974159747856013</v>
      </c>
      <c r="AM21" s="69">
        <v>0.79414509590574212</v>
      </c>
      <c r="AN21" s="69"/>
      <c r="AO21" s="69">
        <f t="shared" si="35"/>
        <v>0.3463063771281118</v>
      </c>
      <c r="AP21" s="69">
        <f>'RD T1'!E136</f>
        <v>0.45322035327580185</v>
      </c>
      <c r="AQ21" s="69">
        <f t="shared" si="36"/>
        <v>0.79952673040391364</v>
      </c>
      <c r="AS21" t="str">
        <f t="shared" si="37"/>
        <v>51 Skilled agricultural and related trades</v>
      </c>
      <c r="AT21" s="69">
        <v>0.55446391607228174</v>
      </c>
      <c r="AU21" s="69">
        <v>0.60595693386989413</v>
      </c>
      <c r="AV21" s="69">
        <v>0.6187411410974426</v>
      </c>
      <c r="AW21" s="69">
        <v>0.74966534564812748</v>
      </c>
      <c r="AX21" s="69">
        <v>1.0069946126453955</v>
      </c>
      <c r="AY21" s="69"/>
      <c r="AZ21" s="69">
        <f t="shared" si="38"/>
        <v>0.38825347154795287</v>
      </c>
      <c r="BA21" s="69">
        <f>'RD T1'!E165</f>
        <v>0.52045421191790586</v>
      </c>
      <c r="BB21" s="69">
        <f t="shared" si="39"/>
        <v>0.90870768346585873</v>
      </c>
      <c r="BD21" t="str">
        <f t="shared" si="40"/>
        <v>51 Skilled agricultural and related trades</v>
      </c>
      <c r="BE21" s="69">
        <v>1.1462058012117098</v>
      </c>
      <c r="BF21" s="69">
        <v>1.1656684849444612</v>
      </c>
      <c r="BG21" s="69">
        <v>1.1809703452867382</v>
      </c>
      <c r="BH21" s="69">
        <v>1.1930023528697893</v>
      </c>
      <c r="BI21" s="69">
        <v>1.2904853615686691</v>
      </c>
      <c r="BJ21" s="69"/>
      <c r="BK21" s="69">
        <f t="shared" si="41"/>
        <v>0.10951501628193094</v>
      </c>
      <c r="BL21" s="69">
        <f>'RD T1'!E194</f>
        <v>0.57669526880502986</v>
      </c>
      <c r="BM21" s="69">
        <f t="shared" si="42"/>
        <v>0.6862102850869608</v>
      </c>
      <c r="BO21" t="str">
        <f t="shared" si="43"/>
        <v>51 Skilled agricultural and related trades</v>
      </c>
      <c r="BP21" s="69">
        <v>1.6527979435265325</v>
      </c>
      <c r="BQ21" s="69">
        <v>1.5756205377329964</v>
      </c>
      <c r="BR21" s="69">
        <v>1.5972137539197595</v>
      </c>
      <c r="BS21" s="69">
        <v>1.4901411380345544</v>
      </c>
      <c r="BT21" s="69">
        <v>1.4313439668708319</v>
      </c>
      <c r="BU21" s="69"/>
      <c r="BV21" s="69">
        <f t="shared" si="44"/>
        <v>-0.16586978704892763</v>
      </c>
      <c r="BW21" s="69">
        <f>'RD T1'!E223</f>
        <v>0.7965735370454835</v>
      </c>
      <c r="BX21" s="69">
        <f t="shared" si="45"/>
        <v>0.63070374999655587</v>
      </c>
      <c r="BZ21" t="str">
        <f t="shared" si="46"/>
        <v>51 Skilled agricultural and related trades</v>
      </c>
      <c r="CA21" s="69">
        <v>1.3318096496448568</v>
      </c>
      <c r="CB21" s="69">
        <v>1.5873981595724389</v>
      </c>
      <c r="CC21" s="69">
        <v>1.4812861812863332</v>
      </c>
      <c r="CD21" s="69">
        <v>1.4397027005177092</v>
      </c>
      <c r="CE21" s="69">
        <v>1.6879908159543926</v>
      </c>
      <c r="CF21" s="69"/>
      <c r="CG21" s="69">
        <f t="shared" si="47"/>
        <v>0.20670463466805944</v>
      </c>
      <c r="CH21" s="69">
        <f>'RD T1'!E252</f>
        <v>0.61203095178917999</v>
      </c>
      <c r="CI21" s="69">
        <f t="shared" si="48"/>
        <v>0.81873558645723943</v>
      </c>
      <c r="CK21" t="str">
        <f t="shared" si="49"/>
        <v>51 Skilled agricultural and related trades</v>
      </c>
      <c r="CL21" s="69">
        <v>0.55438649603468082</v>
      </c>
      <c r="CM21" s="69">
        <v>0.63531208330950606</v>
      </c>
      <c r="CN21" s="69">
        <v>0.99298706768234313</v>
      </c>
      <c r="CO21" s="69">
        <v>0.80779895708281357</v>
      </c>
      <c r="CP21" s="69">
        <v>0.40785455097192996</v>
      </c>
      <c r="CQ21" s="69"/>
      <c r="CR21" s="69">
        <f t="shared" si="50"/>
        <v>-0.58513251671041311</v>
      </c>
      <c r="CS21" s="69">
        <f>'RD T1'!E281</f>
        <v>0.25119412526416757</v>
      </c>
      <c r="CT21" s="69">
        <f t="shared" si="51"/>
        <v>-0.33393839144624554</v>
      </c>
    </row>
    <row r="22" spans="1:98" x14ac:dyDescent="0.2">
      <c r="A22" s="10" t="str">
        <f>name!D18</f>
        <v>52 Skilled metal, electrical and electronic trades</v>
      </c>
      <c r="B22" s="69">
        <v>2.073762194812314E-2</v>
      </c>
      <c r="C22" s="69">
        <v>2.6599573121232418E-2</v>
      </c>
      <c r="D22" s="69">
        <v>2.5619934963863316E-2</v>
      </c>
      <c r="E22" s="69">
        <v>3.6527804176278454E-2</v>
      </c>
      <c r="F22" s="69">
        <v>5.717051722419058E-2</v>
      </c>
      <c r="G22" s="11"/>
      <c r="H22" s="69">
        <f t="shared" si="26"/>
        <v>3.1550582260327267E-2</v>
      </c>
      <c r="I22" s="69">
        <f>'RD T1'!E50</f>
        <v>1.6844334599465143E-2</v>
      </c>
      <c r="J22" s="69">
        <f t="shared" si="27"/>
        <v>4.8394916859792414E-2</v>
      </c>
      <c r="L22" t="str">
        <f t="shared" si="28"/>
        <v>52 Skilled metal, electrical and electronic trades</v>
      </c>
      <c r="M22" s="69">
        <v>0.46970733668737763</v>
      </c>
      <c r="N22" s="69">
        <v>0.61025740696014719</v>
      </c>
      <c r="O22" s="69">
        <v>0.47942235531662025</v>
      </c>
      <c r="P22" s="69">
        <v>0.85206190989240771</v>
      </c>
      <c r="Q22" s="69">
        <v>1.6158015762087614</v>
      </c>
      <c r="R22" s="11"/>
      <c r="S22" s="69">
        <f t="shared" si="29"/>
        <v>1.1363792208921413</v>
      </c>
      <c r="T22" s="69">
        <f>'RD T1'!E79</f>
        <v>0.52727274841794269</v>
      </c>
      <c r="U22" s="69">
        <f t="shared" si="30"/>
        <v>1.663651969310084</v>
      </c>
      <c r="W22" t="str">
        <f t="shared" si="31"/>
        <v>52 Skilled metal, electrical and electronic trades</v>
      </c>
      <c r="X22" s="69">
        <v>1.3707691019931429</v>
      </c>
      <c r="Y22" s="69">
        <v>1.4519684317625787</v>
      </c>
      <c r="Z22" s="69">
        <v>1.2167128645204059</v>
      </c>
      <c r="AA22" s="69">
        <v>1.6465895171160971</v>
      </c>
      <c r="AB22" s="69">
        <v>2.1460601698089183</v>
      </c>
      <c r="AC22" s="69"/>
      <c r="AD22" s="69">
        <f t="shared" si="32"/>
        <v>0.92934730528851239</v>
      </c>
      <c r="AE22" s="69">
        <f>'RD T1'!E108</f>
        <v>0.92162364378276695</v>
      </c>
      <c r="AF22" s="69">
        <f t="shared" si="33"/>
        <v>1.8509709490712793</v>
      </c>
      <c r="AH22" t="str">
        <f t="shared" si="34"/>
        <v>52 Skilled metal, electrical and electronic trades</v>
      </c>
      <c r="AI22" s="69">
        <v>0.46708177671201451</v>
      </c>
      <c r="AJ22" s="69">
        <v>0.45952377863195604</v>
      </c>
      <c r="AK22" s="69">
        <v>0.41207831911040538</v>
      </c>
      <c r="AL22" s="69">
        <v>0.49728247820728566</v>
      </c>
      <c r="AM22" s="69">
        <v>0.61732709221194293</v>
      </c>
      <c r="AN22" s="69"/>
      <c r="AO22" s="69">
        <f t="shared" si="35"/>
        <v>0.20524877310153755</v>
      </c>
      <c r="AP22" s="69">
        <f>'RD T1'!E137</f>
        <v>0.24862508222257421</v>
      </c>
      <c r="AQ22" s="69">
        <f t="shared" si="36"/>
        <v>0.45387385532411173</v>
      </c>
      <c r="AS22" t="str">
        <f t="shared" si="37"/>
        <v>52 Skilled metal, electrical and electronic trades</v>
      </c>
      <c r="AT22" s="69">
        <v>1.845450328624233</v>
      </c>
      <c r="AU22" s="69">
        <v>1.8695117351511823</v>
      </c>
      <c r="AV22" s="69">
        <v>1.6408109275224489</v>
      </c>
      <c r="AW22" s="69">
        <v>1.9270063670143425</v>
      </c>
      <c r="AX22" s="69">
        <v>2.3425634272449627</v>
      </c>
      <c r="AY22" s="69"/>
      <c r="AZ22" s="69">
        <f t="shared" si="38"/>
        <v>0.70175249972251375</v>
      </c>
      <c r="BA22" s="69">
        <f>'RD T1'!E166</f>
        <v>0.95828918814282482</v>
      </c>
      <c r="BB22" s="69">
        <f t="shared" si="39"/>
        <v>1.6600416878653386</v>
      </c>
      <c r="BD22" t="str">
        <f t="shared" si="40"/>
        <v>52 Skilled metal, electrical and electronic trades</v>
      </c>
      <c r="BE22" s="69">
        <v>11.187243352407149</v>
      </c>
      <c r="BF22" s="69">
        <v>11.311410735464959</v>
      </c>
      <c r="BG22" s="69">
        <v>9.9394399991898279</v>
      </c>
      <c r="BH22" s="69">
        <v>10.008887757511214</v>
      </c>
      <c r="BI22" s="69">
        <v>10.035308960107734</v>
      </c>
      <c r="BJ22" s="69"/>
      <c r="BK22" s="69">
        <f t="shared" si="41"/>
        <v>9.5868960917906421E-2</v>
      </c>
      <c r="BL22" s="69">
        <f>'RD T1'!E195</f>
        <v>3.3907661836430614</v>
      </c>
      <c r="BM22" s="69">
        <f t="shared" si="42"/>
        <v>3.4866351445609678</v>
      </c>
      <c r="BO22" t="str">
        <f t="shared" si="43"/>
        <v>52 Skilled metal, electrical and electronic trades</v>
      </c>
      <c r="BP22" s="69">
        <v>6.2111985096198543</v>
      </c>
      <c r="BQ22" s="69">
        <v>5.5259421947716119</v>
      </c>
      <c r="BR22" s="69">
        <v>5.3447980537340163</v>
      </c>
      <c r="BS22" s="69">
        <v>4.5652531078820946</v>
      </c>
      <c r="BT22" s="69">
        <v>3.4726387152224061</v>
      </c>
      <c r="BU22" s="69"/>
      <c r="BV22" s="69">
        <f t="shared" si="44"/>
        <v>-1.8721593385116102</v>
      </c>
      <c r="BW22" s="69">
        <f>'RD T1'!E224</f>
        <v>1.6891455468349315</v>
      </c>
      <c r="BX22" s="69">
        <f t="shared" si="45"/>
        <v>-0.18301379167667875</v>
      </c>
      <c r="BZ22" t="str">
        <f t="shared" si="46"/>
        <v>52 Skilled metal, electrical and electronic trades</v>
      </c>
      <c r="CA22" s="69">
        <v>2.902356173114276</v>
      </c>
      <c r="CB22" s="69">
        <v>3.4128305777411425</v>
      </c>
      <c r="CC22" s="69">
        <v>2.6504104333556588</v>
      </c>
      <c r="CD22" s="69">
        <v>2.4558355622649337</v>
      </c>
      <c r="CE22" s="69">
        <v>1.4328522039540996</v>
      </c>
      <c r="CF22" s="69"/>
      <c r="CG22" s="69">
        <f t="shared" si="47"/>
        <v>-1.2175582294015592</v>
      </c>
      <c r="CH22" s="69">
        <f>'RD T1'!E253</f>
        <v>0.7372746216266951</v>
      </c>
      <c r="CI22" s="69">
        <f t="shared" si="48"/>
        <v>-0.48028360777486412</v>
      </c>
      <c r="CK22" t="str">
        <f t="shared" si="49"/>
        <v>52 Skilled metal, electrical and electronic trades</v>
      </c>
      <c r="CL22" s="69">
        <v>0.69067833581737348</v>
      </c>
      <c r="CM22" s="69">
        <v>0.77461892649514119</v>
      </c>
      <c r="CN22" s="69">
        <v>0.9442965167800067</v>
      </c>
      <c r="CO22" s="69">
        <v>0.69026178725271936</v>
      </c>
      <c r="CP22" s="69">
        <v>0.33363819999570077</v>
      </c>
      <c r="CQ22" s="69"/>
      <c r="CR22" s="69">
        <f t="shared" si="50"/>
        <v>-0.61065831678430593</v>
      </c>
      <c r="CS22" s="69">
        <f>'RD T1'!E282</f>
        <v>0.19330134742734895</v>
      </c>
      <c r="CT22" s="69">
        <f t="shared" si="51"/>
        <v>-0.41735696935695699</v>
      </c>
    </row>
    <row r="23" spans="1:98" x14ac:dyDescent="0.2">
      <c r="A23" s="10" t="str">
        <f>name!D19</f>
        <v>53 Skilled construction and building trades</v>
      </c>
      <c r="B23" s="69">
        <v>1.5015553635205698E-2</v>
      </c>
      <c r="C23" s="69">
        <v>1.2039555728242644E-2</v>
      </c>
      <c r="D23" s="69">
        <v>7.7953060144033545E-3</v>
      </c>
      <c r="E23" s="69">
        <v>1.6738593832306255E-2</v>
      </c>
      <c r="F23" s="69">
        <v>2.141179682774293E-2</v>
      </c>
      <c r="G23" s="11"/>
      <c r="H23" s="69">
        <f t="shared" si="26"/>
        <v>1.3616490813339575E-2</v>
      </c>
      <c r="I23" s="69">
        <f>'RD T1'!E51</f>
        <v>7.3565938886279488E-3</v>
      </c>
      <c r="J23" s="69">
        <f t="shared" si="27"/>
        <v>2.0973084701967522E-2</v>
      </c>
      <c r="L23" t="str">
        <f t="shared" si="28"/>
        <v>53 Skilled construction and building trades</v>
      </c>
      <c r="M23" s="69">
        <v>0.21992921304771063</v>
      </c>
      <c r="N23" s="69">
        <v>0.27155250558699578</v>
      </c>
      <c r="O23" s="69">
        <v>0.19543513324448467</v>
      </c>
      <c r="P23" s="69">
        <v>0.33807914318005849</v>
      </c>
      <c r="Q23" s="69">
        <v>0.50740461865936981</v>
      </c>
      <c r="R23" s="11"/>
      <c r="S23" s="69">
        <f t="shared" si="29"/>
        <v>0.31196948541488512</v>
      </c>
      <c r="T23" s="69">
        <f>'RD T1'!E80</f>
        <v>0.17733924572347048</v>
      </c>
      <c r="U23" s="69">
        <f t="shared" si="30"/>
        <v>0.4893087311383556</v>
      </c>
      <c r="W23" t="str">
        <f t="shared" si="31"/>
        <v>53 Skilled construction and building trades</v>
      </c>
      <c r="X23" s="69">
        <v>0.9274168190366745</v>
      </c>
      <c r="Y23" s="69">
        <v>0.87088756068255513</v>
      </c>
      <c r="Z23" s="69">
        <v>0.72552977653693906</v>
      </c>
      <c r="AA23" s="69">
        <v>1.0166835191412549</v>
      </c>
      <c r="AB23" s="69">
        <v>1.2267969542867867</v>
      </c>
      <c r="AC23" s="69"/>
      <c r="AD23" s="69">
        <f t="shared" si="32"/>
        <v>0.50126717774984764</v>
      </c>
      <c r="AE23" s="69">
        <f>'RD T1'!E109</f>
        <v>0.5534094803871924</v>
      </c>
      <c r="AF23" s="69">
        <f t="shared" si="33"/>
        <v>1.0546766581370401</v>
      </c>
      <c r="AH23" t="str">
        <f t="shared" si="34"/>
        <v>53 Skilled construction and building trades</v>
      </c>
      <c r="AI23" s="69">
        <v>0.49596658406923561</v>
      </c>
      <c r="AJ23" s="69">
        <v>0.58528326115284923</v>
      </c>
      <c r="AK23" s="69">
        <v>0.45555892699107059</v>
      </c>
      <c r="AL23" s="69">
        <v>0.6536534804162718</v>
      </c>
      <c r="AM23" s="69">
        <v>0.82149531888407512</v>
      </c>
      <c r="AN23" s="69"/>
      <c r="AO23" s="69">
        <f t="shared" si="35"/>
        <v>0.36593639189300453</v>
      </c>
      <c r="AP23" s="69">
        <f>'RD T1'!E138</f>
        <v>0.39548184436534389</v>
      </c>
      <c r="AQ23" s="69">
        <f t="shared" si="36"/>
        <v>0.76141823625834837</v>
      </c>
      <c r="AS23" t="str">
        <f t="shared" si="37"/>
        <v>53 Skilled construction and building trades</v>
      </c>
      <c r="AT23" s="69">
        <v>0.76201317205265806</v>
      </c>
      <c r="AU23" s="69">
        <v>0.80337077954839786</v>
      </c>
      <c r="AV23" s="69">
        <v>0.66043078825275225</v>
      </c>
      <c r="AW23" s="69">
        <v>0.97316042839124628</v>
      </c>
      <c r="AX23" s="69">
        <v>1.1843554848616031</v>
      </c>
      <c r="AY23" s="69"/>
      <c r="AZ23" s="69">
        <f t="shared" si="38"/>
        <v>0.52392469660885088</v>
      </c>
      <c r="BA23" s="69">
        <f>'RD T1'!E167</f>
        <v>0.57936263344993499</v>
      </c>
      <c r="BB23" s="69">
        <f t="shared" si="39"/>
        <v>1.103287330058786</v>
      </c>
      <c r="BD23" t="str">
        <f t="shared" si="40"/>
        <v>53 Skilled construction and building trades</v>
      </c>
      <c r="BE23" s="69">
        <v>8.9551339572805659</v>
      </c>
      <c r="BF23" s="69">
        <v>9.5016411937136489</v>
      </c>
      <c r="BG23" s="69">
        <v>7.2697823116137776</v>
      </c>
      <c r="BH23" s="69">
        <v>8.1173634814289031</v>
      </c>
      <c r="BI23" s="69">
        <v>8.1627236290724987</v>
      </c>
      <c r="BJ23" s="69"/>
      <c r="BK23" s="69">
        <f t="shared" si="41"/>
        <v>0.89294131745872107</v>
      </c>
      <c r="BL23" s="69">
        <f>'RD T1'!E196</f>
        <v>2.9786769061587925</v>
      </c>
      <c r="BM23" s="69">
        <f t="shared" si="42"/>
        <v>3.8716182236175136</v>
      </c>
      <c r="BO23" t="str">
        <f t="shared" si="43"/>
        <v>53 Skilled construction and building trades</v>
      </c>
      <c r="BP23" s="69">
        <v>6.9683015607923071</v>
      </c>
      <c r="BQ23" s="69">
        <v>7.3434952081153009</v>
      </c>
      <c r="BR23" s="69">
        <v>6.3505420358352378</v>
      </c>
      <c r="BS23" s="69">
        <v>6.8664078290494457</v>
      </c>
      <c r="BT23" s="69">
        <v>6.7669070548118411</v>
      </c>
      <c r="BU23" s="69"/>
      <c r="BV23" s="69">
        <f t="shared" si="44"/>
        <v>0.41636501897660327</v>
      </c>
      <c r="BW23" s="69">
        <f>'RD T1'!E225</f>
        <v>3.2626639822183874</v>
      </c>
      <c r="BX23" s="69">
        <f t="shared" si="45"/>
        <v>3.6790290011949907</v>
      </c>
      <c r="BZ23" t="str">
        <f t="shared" si="46"/>
        <v>53 Skilled construction and building trades</v>
      </c>
      <c r="CA23" s="69">
        <v>3.3591805141551592</v>
      </c>
      <c r="CB23" s="69">
        <v>4.4785070405449856</v>
      </c>
      <c r="CC23" s="69">
        <v>3.1419298944151635</v>
      </c>
      <c r="CD23" s="69">
        <v>3.4637447993345178</v>
      </c>
      <c r="CE23" s="69">
        <v>3.7223678997065472</v>
      </c>
      <c r="CF23" s="69"/>
      <c r="CG23" s="69">
        <f t="shared" si="47"/>
        <v>0.58043800529138379</v>
      </c>
      <c r="CH23" s="69">
        <f>'RD T1'!E254</f>
        <v>1.2900043707349842</v>
      </c>
      <c r="CI23" s="69">
        <f t="shared" si="48"/>
        <v>1.870442376026368</v>
      </c>
      <c r="CK23" t="str">
        <f t="shared" si="49"/>
        <v>53 Skilled construction and building trades</v>
      </c>
      <c r="CL23" s="69">
        <v>1.126108296007956</v>
      </c>
      <c r="CM23" s="69">
        <v>1.3279996169652855</v>
      </c>
      <c r="CN23" s="69">
        <v>1.5032130088978792</v>
      </c>
      <c r="CO23" s="69">
        <v>0.99364197029539991</v>
      </c>
      <c r="CP23" s="69">
        <v>0.37108669781044018</v>
      </c>
      <c r="CQ23" s="69"/>
      <c r="CR23" s="69">
        <f t="shared" si="50"/>
        <v>-1.1321263110874391</v>
      </c>
      <c r="CS23" s="69">
        <f>'RD T1'!E283</f>
        <v>0.25492607997305494</v>
      </c>
      <c r="CT23" s="69">
        <f t="shared" si="51"/>
        <v>-0.87720023111438417</v>
      </c>
    </row>
    <row r="24" spans="1:98" x14ac:dyDescent="0.2">
      <c r="A24" s="10" t="str">
        <f>name!D20</f>
        <v>54 Textiles, printing and other skilled trades</v>
      </c>
      <c r="B24" s="69">
        <v>4.7880705296871599E-2</v>
      </c>
      <c r="C24" s="69">
        <v>5.7865905151346139E-2</v>
      </c>
      <c r="D24" s="69">
        <v>4.9060180243948606E-2</v>
      </c>
      <c r="E24" s="69">
        <v>7.4160220740456473E-2</v>
      </c>
      <c r="F24" s="69">
        <v>0.12134814468050428</v>
      </c>
      <c r="G24" s="11"/>
      <c r="H24" s="69">
        <f t="shared" si="26"/>
        <v>7.2287964436555677E-2</v>
      </c>
      <c r="I24" s="69">
        <f>'RD T1'!E52</f>
        <v>4.3856125132084665E-2</v>
      </c>
      <c r="J24" s="69">
        <f t="shared" si="27"/>
        <v>0.11614408956864034</v>
      </c>
      <c r="L24" t="str">
        <f t="shared" si="28"/>
        <v>54 Textiles, printing and other skilled trades</v>
      </c>
      <c r="M24" s="69">
        <v>0.34397804644068014</v>
      </c>
      <c r="N24" s="69">
        <v>0.47873843277858685</v>
      </c>
      <c r="O24" s="69">
        <v>0.48325373573686975</v>
      </c>
      <c r="P24" s="69">
        <v>0.71323981084568844</v>
      </c>
      <c r="Q24" s="69">
        <v>1.1545009885206678</v>
      </c>
      <c r="R24" s="11"/>
      <c r="S24" s="69">
        <f t="shared" si="29"/>
        <v>0.67124725278379804</v>
      </c>
      <c r="T24" s="69">
        <f>'RD T1'!E81</f>
        <v>0.47532650138740418</v>
      </c>
      <c r="U24" s="69">
        <f t="shared" si="30"/>
        <v>1.1465737541712022</v>
      </c>
      <c r="W24" t="str">
        <f t="shared" si="31"/>
        <v>54 Textiles, printing and other skilled trades</v>
      </c>
      <c r="X24" s="69">
        <v>1.0257231949547081</v>
      </c>
      <c r="Y24" s="69">
        <v>1.0325929779655898</v>
      </c>
      <c r="Z24" s="69">
        <v>1.035285492235523</v>
      </c>
      <c r="AA24" s="69">
        <v>1.3224133826869104</v>
      </c>
      <c r="AB24" s="69">
        <v>1.5268176004147727</v>
      </c>
      <c r="AC24" s="69"/>
      <c r="AD24" s="69">
        <f t="shared" si="32"/>
        <v>0.49153210817924964</v>
      </c>
      <c r="AE24" s="69">
        <f>'RD T1'!E110</f>
        <v>0.79874471083234577</v>
      </c>
      <c r="AF24" s="69">
        <f t="shared" si="33"/>
        <v>1.2902768190115954</v>
      </c>
      <c r="AH24" t="str">
        <f t="shared" si="34"/>
        <v>54 Textiles, printing and other skilled trades</v>
      </c>
      <c r="AI24" s="69">
        <v>0.42231984825063995</v>
      </c>
      <c r="AJ24" s="69">
        <v>0.37865674299399882</v>
      </c>
      <c r="AK24" s="69">
        <v>0.44942962712440665</v>
      </c>
      <c r="AL24" s="69">
        <v>0.52627255108400617</v>
      </c>
      <c r="AM24" s="69">
        <v>0.67560810568458907</v>
      </c>
      <c r="AN24" s="69"/>
      <c r="AO24" s="69">
        <f t="shared" si="35"/>
        <v>0.22617847856018242</v>
      </c>
      <c r="AP24" s="69">
        <f>'RD T1'!E139</f>
        <v>0.35707429320163098</v>
      </c>
      <c r="AQ24" s="69">
        <f t="shared" si="36"/>
        <v>0.58325277176181345</v>
      </c>
      <c r="AS24" t="str">
        <f t="shared" si="37"/>
        <v>54 Textiles, printing and other skilled trades</v>
      </c>
      <c r="AT24" s="69">
        <v>0.47199507232841409</v>
      </c>
      <c r="AU24" s="69">
        <v>0.43360840321319177</v>
      </c>
      <c r="AV24" s="69">
        <v>0.47458526197456413</v>
      </c>
      <c r="AW24" s="69">
        <v>0.59256741050039141</v>
      </c>
      <c r="AX24" s="69">
        <v>0.58563059131103246</v>
      </c>
      <c r="AY24" s="69"/>
      <c r="AZ24" s="69">
        <f t="shared" si="38"/>
        <v>0.11104532933646832</v>
      </c>
      <c r="BA24" s="69">
        <f>'RD T1'!E168</f>
        <v>0.35094291930415633</v>
      </c>
      <c r="BB24" s="69">
        <f t="shared" si="39"/>
        <v>0.46198824864062465</v>
      </c>
      <c r="BD24" t="str">
        <f t="shared" si="40"/>
        <v>54 Textiles, printing and other skilled trades</v>
      </c>
      <c r="BE24" s="69">
        <v>3.2383429888907536</v>
      </c>
      <c r="BF24" s="69">
        <v>3.2280752898334448</v>
      </c>
      <c r="BG24" s="69">
        <v>2.8150432647623544</v>
      </c>
      <c r="BH24" s="69">
        <v>3.0877044101196534</v>
      </c>
      <c r="BI24" s="69">
        <v>3.0869036180003797</v>
      </c>
      <c r="BJ24" s="69"/>
      <c r="BK24" s="69">
        <f t="shared" si="41"/>
        <v>0.27186035323802527</v>
      </c>
      <c r="BL24" s="69">
        <f>'RD T1'!E197</f>
        <v>1.2162215769829028</v>
      </c>
      <c r="BM24" s="69">
        <f t="shared" si="42"/>
        <v>1.4880819302209281</v>
      </c>
      <c r="BO24" t="str">
        <f t="shared" si="43"/>
        <v>54 Textiles, printing and other skilled trades</v>
      </c>
      <c r="BP24" s="69">
        <v>3.4215068375972071</v>
      </c>
      <c r="BQ24" s="69">
        <v>2.9471399184760165</v>
      </c>
      <c r="BR24" s="69">
        <v>2.9307247978354427</v>
      </c>
      <c r="BS24" s="69">
        <v>2.6049741566303095</v>
      </c>
      <c r="BT24" s="69">
        <v>2.200081413413089</v>
      </c>
      <c r="BU24" s="69"/>
      <c r="BV24" s="69">
        <f t="shared" si="44"/>
        <v>-0.73064338442235366</v>
      </c>
      <c r="BW24" s="69">
        <f>'RD T1'!E226</f>
        <v>1.0233263909939112</v>
      </c>
      <c r="BX24" s="69">
        <f t="shared" si="45"/>
        <v>0.29268300657155755</v>
      </c>
      <c r="BZ24" t="str">
        <f t="shared" si="46"/>
        <v>54 Textiles, printing and other skilled trades</v>
      </c>
      <c r="CA24" s="69">
        <v>2.2877103101606693</v>
      </c>
      <c r="CB24" s="69">
        <v>2.5544671474316143</v>
      </c>
      <c r="CC24" s="69">
        <v>2.3657865308069828</v>
      </c>
      <c r="CD24" s="69">
        <v>2.2483268585747589</v>
      </c>
      <c r="CE24" s="69">
        <v>1.7024924532929671</v>
      </c>
      <c r="CF24" s="69"/>
      <c r="CG24" s="69">
        <f t="shared" si="47"/>
        <v>-0.6632940775140157</v>
      </c>
      <c r="CH24" s="69">
        <f>'RD T1'!E255</f>
        <v>0.7317472671823072</v>
      </c>
      <c r="CI24" s="69">
        <f t="shared" si="48"/>
        <v>6.8453189668291503E-2</v>
      </c>
      <c r="CK24" t="str">
        <f t="shared" si="49"/>
        <v>54 Textiles, printing and other skilled trades</v>
      </c>
      <c r="CL24" s="69">
        <v>0.71848314017168657</v>
      </c>
      <c r="CM24" s="69">
        <v>0.65097807692456955</v>
      </c>
      <c r="CN24" s="69">
        <v>0.80342843906944805</v>
      </c>
      <c r="CO24" s="69">
        <v>0.46815058460339548</v>
      </c>
      <c r="CP24" s="69">
        <v>0.26519041513908997</v>
      </c>
      <c r="CQ24" s="69"/>
      <c r="CR24" s="69">
        <f t="shared" si="50"/>
        <v>-0.53823802393035813</v>
      </c>
      <c r="CS24" s="69">
        <f>'RD T1'!E284</f>
        <v>0.14280840782700768</v>
      </c>
      <c r="CT24" s="69">
        <f t="shared" si="51"/>
        <v>-0.39542961610335048</v>
      </c>
    </row>
    <row r="25" spans="1:98" x14ac:dyDescent="0.2">
      <c r="A25" s="10" t="str">
        <f>name!D21</f>
        <v>61 Caring personal service occupations</v>
      </c>
      <c r="B25" s="69">
        <v>2.8719342297003566E-2</v>
      </c>
      <c r="C25" s="69">
        <v>3.4063278640701702E-2</v>
      </c>
      <c r="D25" s="69">
        <v>3.2502904806080632E-2</v>
      </c>
      <c r="E25" s="69">
        <v>4.7893565391063056E-2</v>
      </c>
      <c r="F25" s="69">
        <v>8.3665908261365801E-2</v>
      </c>
      <c r="G25" s="11"/>
      <c r="H25" s="69">
        <f t="shared" si="26"/>
        <v>5.1163003455285169E-2</v>
      </c>
      <c r="I25" s="69">
        <f>'RD T1'!E53</f>
        <v>3.2650101861099505E-2</v>
      </c>
      <c r="J25" s="69">
        <f t="shared" si="27"/>
        <v>8.3813105316384667E-2</v>
      </c>
      <c r="L25" t="str">
        <f t="shared" si="28"/>
        <v>61 Caring personal service occupations</v>
      </c>
      <c r="M25" s="69">
        <v>1.740451873981461</v>
      </c>
      <c r="N25" s="69">
        <v>2.1477298165522587</v>
      </c>
      <c r="O25" s="69">
        <v>2.2203002041802424</v>
      </c>
      <c r="P25" s="69">
        <v>3.1481231762174509</v>
      </c>
      <c r="Q25" s="69">
        <v>5.2581521988427138</v>
      </c>
      <c r="R25" s="11"/>
      <c r="S25" s="69">
        <f t="shared" si="29"/>
        <v>3.0378519946624714</v>
      </c>
      <c r="T25" s="69">
        <f>'RD T1'!E82</f>
        <v>2.2616765215010495</v>
      </c>
      <c r="U25" s="69">
        <f t="shared" si="30"/>
        <v>5.2995285161635213</v>
      </c>
      <c r="W25" t="str">
        <f t="shared" si="31"/>
        <v>61 Caring personal service occupations</v>
      </c>
      <c r="X25" s="69">
        <v>5.8438906056212838</v>
      </c>
      <c r="Y25" s="69">
        <v>5.765772267611732</v>
      </c>
      <c r="Z25" s="69">
        <v>6.2971771308487492</v>
      </c>
      <c r="AA25" s="69">
        <v>7.6780947439891243</v>
      </c>
      <c r="AB25" s="69">
        <v>9.3969362496218807</v>
      </c>
      <c r="AC25" s="69"/>
      <c r="AD25" s="69">
        <f t="shared" si="32"/>
        <v>3.0997591187731315</v>
      </c>
      <c r="AE25" s="69">
        <f>'RD T1'!E111</f>
        <v>5.5292429624502608</v>
      </c>
      <c r="AF25" s="69">
        <f t="shared" si="33"/>
        <v>8.6290020812233923</v>
      </c>
      <c r="AH25" t="str">
        <f t="shared" si="34"/>
        <v>61 Caring personal service occupations</v>
      </c>
      <c r="AI25" s="69">
        <v>5.4793062470835991</v>
      </c>
      <c r="AJ25" s="69">
        <v>4.725832424544965</v>
      </c>
      <c r="AK25" s="69">
        <v>5.0995509808201032</v>
      </c>
      <c r="AL25" s="69">
        <v>5.5960812828117419</v>
      </c>
      <c r="AM25" s="69">
        <v>5.9752755866614997</v>
      </c>
      <c r="AN25" s="69"/>
      <c r="AO25" s="69">
        <f t="shared" si="35"/>
        <v>0.87572460584139655</v>
      </c>
      <c r="AP25" s="69">
        <f>'RD T1'!E140</f>
        <v>3.4699968398061185</v>
      </c>
      <c r="AQ25" s="69">
        <f t="shared" si="36"/>
        <v>4.3457214456475146</v>
      </c>
      <c r="AS25" t="str">
        <f t="shared" si="37"/>
        <v>61 Caring personal service occupations</v>
      </c>
      <c r="AT25" s="69">
        <v>2.9012859002793472</v>
      </c>
      <c r="AU25" s="69">
        <v>2.7089045520333599</v>
      </c>
      <c r="AV25" s="69">
        <v>3.0156849369154797</v>
      </c>
      <c r="AW25" s="69">
        <v>3.3926555500956228</v>
      </c>
      <c r="AX25" s="69">
        <v>3.8548354387699222</v>
      </c>
      <c r="AY25" s="69"/>
      <c r="AZ25" s="69">
        <f t="shared" si="38"/>
        <v>0.83915050185444251</v>
      </c>
      <c r="BA25" s="69">
        <f>'RD T1'!E169</f>
        <v>2.225974575723797</v>
      </c>
      <c r="BB25" s="69">
        <f t="shared" si="39"/>
        <v>3.0651250775782395</v>
      </c>
      <c r="BD25" t="str">
        <f t="shared" si="40"/>
        <v>61 Caring personal service occupations</v>
      </c>
      <c r="BE25" s="69">
        <v>17.754244288130117</v>
      </c>
      <c r="BF25" s="69">
        <v>20.661525679208054</v>
      </c>
      <c r="BG25" s="69">
        <v>19.55175646092453</v>
      </c>
      <c r="BH25" s="69">
        <v>22.641588169826381</v>
      </c>
      <c r="BI25" s="69">
        <v>27.264868853404369</v>
      </c>
      <c r="BJ25" s="69"/>
      <c r="BK25" s="69">
        <f t="shared" si="41"/>
        <v>7.7131123924798395</v>
      </c>
      <c r="BL25" s="69">
        <f>'RD T1'!E198</f>
        <v>12.819928924827982</v>
      </c>
      <c r="BM25" s="69">
        <f t="shared" si="42"/>
        <v>20.53304131730782</v>
      </c>
      <c r="BO25" t="str">
        <f t="shared" si="43"/>
        <v>61 Caring personal service occupations</v>
      </c>
      <c r="BP25" s="69">
        <v>14.836146817730132</v>
      </c>
      <c r="BQ25" s="69">
        <v>14.107797702094414</v>
      </c>
      <c r="BR25" s="69">
        <v>11.929514057791863</v>
      </c>
      <c r="BS25" s="69">
        <v>11.475368270769074</v>
      </c>
      <c r="BT25" s="69">
        <v>8.7221183832917397</v>
      </c>
      <c r="BU25" s="69"/>
      <c r="BV25" s="69">
        <f t="shared" si="44"/>
        <v>-3.2073956745001233</v>
      </c>
      <c r="BW25" s="69">
        <f>'RD T1'!E227</f>
        <v>5.4123891640870383</v>
      </c>
      <c r="BX25" s="69">
        <f t="shared" si="45"/>
        <v>2.204993489586915</v>
      </c>
      <c r="BZ25" t="str">
        <f t="shared" si="46"/>
        <v>61 Caring personal service occupations</v>
      </c>
      <c r="CA25" s="69">
        <v>3.4521402020208982</v>
      </c>
      <c r="CB25" s="69">
        <v>2.3132536957046903</v>
      </c>
      <c r="CC25" s="69">
        <v>2.0755335543239095</v>
      </c>
      <c r="CD25" s="69">
        <v>1.4439829713991119</v>
      </c>
      <c r="CE25" s="69">
        <v>1.3649730781876392</v>
      </c>
      <c r="CF25" s="69"/>
      <c r="CG25" s="69">
        <f t="shared" si="47"/>
        <v>-0.71056047613627027</v>
      </c>
      <c r="CH25" s="69">
        <f>'RD T1'!E256</f>
        <v>0.44420828207064639</v>
      </c>
      <c r="CI25" s="69">
        <f t="shared" si="48"/>
        <v>-0.26635219406562388</v>
      </c>
      <c r="CK25" t="str">
        <f t="shared" si="49"/>
        <v>61 Caring personal service occupations</v>
      </c>
      <c r="CL25" s="69">
        <v>0.37727173618430626</v>
      </c>
      <c r="CM25" s="69">
        <v>0.29300546192833055</v>
      </c>
      <c r="CN25" s="69">
        <v>0.35657090328728225</v>
      </c>
      <c r="CO25" s="69">
        <v>0.37052500660814441</v>
      </c>
      <c r="CP25" s="69">
        <v>0.41677774660573708</v>
      </c>
      <c r="CQ25" s="69"/>
      <c r="CR25" s="69">
        <f t="shared" si="50"/>
        <v>6.0206843318454828E-2</v>
      </c>
      <c r="CS25" s="69">
        <f>'RD T1'!E285</f>
        <v>0.13006081550236034</v>
      </c>
      <c r="CT25" s="69">
        <f t="shared" si="51"/>
        <v>0.19026765882081517</v>
      </c>
    </row>
    <row r="26" spans="1:98" x14ac:dyDescent="0.2">
      <c r="A26" s="10" t="str">
        <f>name!D22</f>
        <v>62 Leisure, travel and related personal service occupations</v>
      </c>
      <c r="B26" s="69">
        <v>1.5499142834732794E-2</v>
      </c>
      <c r="C26" s="69">
        <v>3.0538199433697181E-2</v>
      </c>
      <c r="D26" s="69">
        <v>2.9999012655687711E-2</v>
      </c>
      <c r="E26" s="69">
        <v>4.4319478771659745E-2</v>
      </c>
      <c r="F26" s="69">
        <v>7.2353948096312376E-2</v>
      </c>
      <c r="G26" s="11"/>
      <c r="H26" s="69">
        <f t="shared" si="26"/>
        <v>4.2354935440624665E-2</v>
      </c>
      <c r="I26" s="69">
        <f>'RD T1'!E54</f>
        <v>2.9713620631129041E-2</v>
      </c>
      <c r="J26" s="69">
        <f t="shared" si="27"/>
        <v>7.2068556071753706E-2</v>
      </c>
      <c r="L26" t="str">
        <f t="shared" si="28"/>
        <v>62 Leisure, travel and related personal service occupations</v>
      </c>
      <c r="M26" s="69">
        <v>0.30904269469977952</v>
      </c>
      <c r="N26" s="69">
        <v>0.38397172200022767</v>
      </c>
      <c r="O26" s="69">
        <v>0.34936871318242219</v>
      </c>
      <c r="P26" s="69">
        <v>0.51782382099002955</v>
      </c>
      <c r="Q26" s="69">
        <v>0.90756112247615228</v>
      </c>
      <c r="R26" s="11"/>
      <c r="S26" s="69">
        <f t="shared" si="29"/>
        <v>0.55819240929373004</v>
      </c>
      <c r="T26" s="69">
        <f>'RD T1'!E83</f>
        <v>0.34977443152077992</v>
      </c>
      <c r="U26" s="69">
        <f t="shared" si="30"/>
        <v>0.90796684081450996</v>
      </c>
      <c r="W26" t="str">
        <f t="shared" si="31"/>
        <v>62 Leisure, travel and related personal service occupations</v>
      </c>
      <c r="X26" s="69">
        <v>1.3098388109612453</v>
      </c>
      <c r="Y26" s="69">
        <v>1.5251905297036712</v>
      </c>
      <c r="Z26" s="69">
        <v>1.4760808503621563</v>
      </c>
      <c r="AA26" s="69">
        <v>1.9862536525635837</v>
      </c>
      <c r="AB26" s="69">
        <v>2.7082318217246453</v>
      </c>
      <c r="AC26" s="69"/>
      <c r="AD26" s="69">
        <f t="shared" si="32"/>
        <v>1.232150971362489</v>
      </c>
      <c r="AE26" s="69">
        <f>'RD T1'!E112</f>
        <v>1.4033990629541153</v>
      </c>
      <c r="AF26" s="69">
        <f t="shared" si="33"/>
        <v>2.6355500343166041</v>
      </c>
      <c r="AH26" t="str">
        <f t="shared" si="34"/>
        <v>62 Leisure, travel and related personal service occupations</v>
      </c>
      <c r="AI26" s="69">
        <v>0.79631254732013068</v>
      </c>
      <c r="AJ26" s="69">
        <v>0.8952313465252778</v>
      </c>
      <c r="AK26" s="69">
        <v>0.88023512265982728</v>
      </c>
      <c r="AL26" s="69">
        <v>1.1093511778803526</v>
      </c>
      <c r="AM26" s="69">
        <v>1.5286957041629163</v>
      </c>
      <c r="AN26" s="69"/>
      <c r="AO26" s="69">
        <f t="shared" si="35"/>
        <v>0.64846058150308905</v>
      </c>
      <c r="AP26" s="69">
        <f>'RD T1'!E141</f>
        <v>0.80977998667705309</v>
      </c>
      <c r="AQ26" s="69">
        <f t="shared" si="36"/>
        <v>1.458240568180142</v>
      </c>
      <c r="AS26" t="str">
        <f t="shared" si="37"/>
        <v>62 Leisure, travel and related personal service occupations</v>
      </c>
      <c r="AT26" s="69">
        <v>0.84657146284974982</v>
      </c>
      <c r="AU26" s="69">
        <v>1.0270424872411701</v>
      </c>
      <c r="AV26" s="69">
        <v>1.0154309072618022</v>
      </c>
      <c r="AW26" s="69">
        <v>1.3202979695518027</v>
      </c>
      <c r="AX26" s="69">
        <v>1.8738879584925907</v>
      </c>
      <c r="AY26" s="69"/>
      <c r="AZ26" s="69">
        <f t="shared" si="38"/>
        <v>0.85845705123078853</v>
      </c>
      <c r="BA26" s="69">
        <f>'RD T1'!E170</f>
        <v>0.96397165178800015</v>
      </c>
      <c r="BB26" s="69">
        <f t="shared" si="39"/>
        <v>1.8224287030187887</v>
      </c>
      <c r="BD26" t="str">
        <f t="shared" si="40"/>
        <v>62 Leisure, travel and related personal service occupations</v>
      </c>
      <c r="BE26" s="69">
        <v>3.6161589710468807</v>
      </c>
      <c r="BF26" s="69">
        <v>4.0473859372703558</v>
      </c>
      <c r="BG26" s="69">
        <v>3.3844641277946717</v>
      </c>
      <c r="BH26" s="69">
        <v>3.6046455580839902</v>
      </c>
      <c r="BI26" s="69">
        <v>3.705102158526997</v>
      </c>
      <c r="BJ26" s="69"/>
      <c r="BK26" s="69">
        <f t="shared" si="41"/>
        <v>0.32063803073232533</v>
      </c>
      <c r="BL26" s="69">
        <f>'RD T1'!E199</f>
        <v>1.5674403415969838</v>
      </c>
      <c r="BM26" s="69">
        <f t="shared" si="42"/>
        <v>1.8880783723293091</v>
      </c>
      <c r="BO26" t="str">
        <f t="shared" si="43"/>
        <v>62 Leisure, travel and related personal service occupations</v>
      </c>
      <c r="BP26" s="69">
        <v>3.9237966881501976</v>
      </c>
      <c r="BQ26" s="69">
        <v>3.9958342267392464</v>
      </c>
      <c r="BR26" s="69">
        <v>3.307381997153696</v>
      </c>
      <c r="BS26" s="69">
        <v>3.0863359706907278</v>
      </c>
      <c r="BT26" s="69">
        <v>2.4371197148866406</v>
      </c>
      <c r="BU26" s="69"/>
      <c r="BV26" s="69">
        <f t="shared" si="44"/>
        <v>-0.87026228226705538</v>
      </c>
      <c r="BW26" s="69">
        <f>'RD T1'!E228</f>
        <v>1.4330956959220951</v>
      </c>
      <c r="BX26" s="69">
        <f t="shared" si="45"/>
        <v>0.56283341365503969</v>
      </c>
      <c r="BZ26" t="str">
        <f t="shared" si="46"/>
        <v>62 Leisure, travel and related personal service occupations</v>
      </c>
      <c r="CA26" s="69">
        <v>2.1177162910449843</v>
      </c>
      <c r="CB26" s="69">
        <v>2.7685013616875467</v>
      </c>
      <c r="CC26" s="69">
        <v>2.5016567246897607</v>
      </c>
      <c r="CD26" s="69">
        <v>2.6705285560170307</v>
      </c>
      <c r="CE26" s="69">
        <v>2.717768648759463</v>
      </c>
      <c r="CF26" s="69"/>
      <c r="CG26" s="69">
        <f t="shared" si="47"/>
        <v>0.21611192406970225</v>
      </c>
      <c r="CH26" s="69">
        <f>'RD T1'!E257</f>
        <v>1.0528322512990234</v>
      </c>
      <c r="CI26" s="69">
        <f t="shared" si="48"/>
        <v>1.2689441753687256</v>
      </c>
      <c r="CK26" t="str">
        <f t="shared" si="49"/>
        <v>62 Leisure, travel and related personal service occupations</v>
      </c>
      <c r="CL26" s="69">
        <v>0.61399157636131985</v>
      </c>
      <c r="CM26" s="69">
        <v>0.53599275756496489</v>
      </c>
      <c r="CN26" s="69">
        <v>0.60226989477665738</v>
      </c>
      <c r="CO26" s="69">
        <v>0.45655550601308464</v>
      </c>
      <c r="CP26" s="69">
        <v>0.32001292013928206</v>
      </c>
      <c r="CQ26" s="69"/>
      <c r="CR26" s="69">
        <f t="shared" si="50"/>
        <v>-0.28225697463737531</v>
      </c>
      <c r="CS26" s="69">
        <f>'RD T1'!E286</f>
        <v>0.14970258425025468</v>
      </c>
      <c r="CT26" s="69">
        <f t="shared" si="51"/>
        <v>-0.13255439038712064</v>
      </c>
    </row>
    <row r="27" spans="1:98" x14ac:dyDescent="0.2">
      <c r="A27" s="10" t="str">
        <f>name!D23</f>
        <v>63 Community and civil enforcement occupations</v>
      </c>
      <c r="B27" s="69">
        <v>1.2062698540206572E-3</v>
      </c>
      <c r="C27" s="69">
        <v>1.2112283561225661E-3</v>
      </c>
      <c r="D27" s="69">
        <v>1.3569466516381405E-3</v>
      </c>
      <c r="E27" s="69">
        <v>1.7712786842450409E-3</v>
      </c>
      <c r="F27" s="69">
        <v>2.8712204170479572E-3</v>
      </c>
      <c r="G27" s="11"/>
      <c r="H27" s="69">
        <f t="shared" si="26"/>
        <v>1.5142737654098167E-3</v>
      </c>
      <c r="I27" s="69">
        <f>'RD T1'!E55</f>
        <v>1.0657612932584316E-3</v>
      </c>
      <c r="J27" s="69">
        <f t="shared" si="27"/>
        <v>2.5800350586682483E-3</v>
      </c>
      <c r="L27" t="str">
        <f t="shared" si="28"/>
        <v>63 Community and civil enforcement occupations</v>
      </c>
      <c r="M27" s="69">
        <v>2.0170644507654968E-2</v>
      </c>
      <c r="N27" s="69">
        <v>2.0634604540833764E-2</v>
      </c>
      <c r="O27" s="69">
        <v>2.6851252344538949E-2</v>
      </c>
      <c r="P27" s="69">
        <v>2.9028386135692558E-2</v>
      </c>
      <c r="Q27" s="69">
        <v>4.8386843151044218E-2</v>
      </c>
      <c r="R27" s="11"/>
      <c r="S27" s="69">
        <f t="shared" si="29"/>
        <v>2.1535590806505269E-2</v>
      </c>
      <c r="T27" s="69">
        <f>'RD T1'!E84</f>
        <v>1.7306928889615041E-2</v>
      </c>
      <c r="U27" s="69">
        <f t="shared" si="30"/>
        <v>3.8842519696120306E-2</v>
      </c>
      <c r="W27" t="str">
        <f t="shared" si="31"/>
        <v>63 Community and civil enforcement occupations</v>
      </c>
      <c r="X27" s="69">
        <v>9.8268096798159593E-2</v>
      </c>
      <c r="Y27" s="69">
        <v>0.10906195286284118</v>
      </c>
      <c r="Z27" s="69">
        <v>0.11808184896366655</v>
      </c>
      <c r="AA27" s="69">
        <v>0.13944600085391506</v>
      </c>
      <c r="AB27" s="69">
        <v>0.15993428304988816</v>
      </c>
      <c r="AC27" s="69"/>
      <c r="AD27" s="69">
        <f t="shared" si="32"/>
        <v>4.1852434086221607E-2</v>
      </c>
      <c r="AE27" s="69">
        <f>'RD T1'!E113</f>
        <v>9.5616553618060485E-2</v>
      </c>
      <c r="AF27" s="69">
        <f t="shared" si="33"/>
        <v>0.13746898770428209</v>
      </c>
      <c r="AH27" t="str">
        <f t="shared" si="34"/>
        <v>63 Community and civil enforcement occupations</v>
      </c>
      <c r="AI27" s="69">
        <v>2.8625229069437354E-2</v>
      </c>
      <c r="AJ27" s="69">
        <v>2.8146732259073503E-2</v>
      </c>
      <c r="AK27" s="69">
        <v>3.4768227698426829E-2</v>
      </c>
      <c r="AL27" s="69">
        <v>3.5041199993893622E-2</v>
      </c>
      <c r="AM27" s="69">
        <v>3.9793150794140981E-2</v>
      </c>
      <c r="AN27" s="69"/>
      <c r="AO27" s="69">
        <f t="shared" si="35"/>
        <v>5.0249230957141525E-3</v>
      </c>
      <c r="AP27" s="69">
        <f>'RD T1'!E142</f>
        <v>2.2577042865398151E-2</v>
      </c>
      <c r="AQ27" s="69">
        <f t="shared" si="36"/>
        <v>2.7601965961112303E-2</v>
      </c>
      <c r="AS27" t="str">
        <f t="shared" si="37"/>
        <v>63 Community and civil enforcement occupations</v>
      </c>
      <c r="AT27" s="69">
        <v>2.7982308016961045E-2</v>
      </c>
      <c r="AU27" s="69">
        <v>2.6009759322297734E-2</v>
      </c>
      <c r="AV27" s="69">
        <v>3.090977664284102E-2</v>
      </c>
      <c r="AW27" s="69">
        <v>2.7782178482472861E-2</v>
      </c>
      <c r="AX27" s="69">
        <v>2.6496927726347784E-2</v>
      </c>
      <c r="AY27" s="69"/>
      <c r="AZ27" s="69">
        <f t="shared" si="38"/>
        <v>-4.4128489164932359E-3</v>
      </c>
      <c r="BA27" s="69">
        <f>'RD T1'!E171</f>
        <v>1.7383034543165369E-2</v>
      </c>
      <c r="BB27" s="69">
        <f t="shared" si="39"/>
        <v>1.2970185626672133E-2</v>
      </c>
      <c r="BD27" t="str">
        <f t="shared" si="40"/>
        <v>63 Community and civil enforcement occupations</v>
      </c>
      <c r="BE27" s="69">
        <v>0.12793766448190819</v>
      </c>
      <c r="BF27" s="69">
        <v>9.1156983066158423E-2</v>
      </c>
      <c r="BG27" s="69">
        <v>0.12737144869957728</v>
      </c>
      <c r="BH27" s="69">
        <v>8.1862336981271669E-2</v>
      </c>
      <c r="BI27" s="69">
        <v>7.953793249726876E-2</v>
      </c>
      <c r="BJ27" s="69"/>
      <c r="BK27" s="69">
        <f t="shared" si="41"/>
        <v>-4.7833516202308524E-2</v>
      </c>
      <c r="BL27" s="69">
        <f>'RD T1'!E200</f>
        <v>2.8996678839107105E-2</v>
      </c>
      <c r="BM27" s="69">
        <f t="shared" si="42"/>
        <v>-1.8836837363201419E-2</v>
      </c>
      <c r="BO27" t="str">
        <f t="shared" si="43"/>
        <v>63 Community and civil enforcement occupations</v>
      </c>
      <c r="BP27" s="69">
        <v>0.17091871201589939</v>
      </c>
      <c r="BQ27" s="69">
        <v>0.13937405444912046</v>
      </c>
      <c r="BR27" s="69">
        <v>0.18277668972222677</v>
      </c>
      <c r="BS27" s="69">
        <v>0.12518627321818665</v>
      </c>
      <c r="BT27" s="69">
        <v>0.10123223916619935</v>
      </c>
      <c r="BU27" s="69"/>
      <c r="BV27" s="69">
        <f t="shared" si="44"/>
        <v>-8.1544450556027423E-2</v>
      </c>
      <c r="BW27" s="69">
        <f>'RD T1'!E229</f>
        <v>5.4090418379789236E-2</v>
      </c>
      <c r="BX27" s="69">
        <f t="shared" si="45"/>
        <v>-2.7454032176238187E-2</v>
      </c>
      <c r="BZ27" t="str">
        <f t="shared" si="46"/>
        <v>63 Community and civil enforcement occupations</v>
      </c>
      <c r="CA27" s="69">
        <v>0.13071452774261388</v>
      </c>
      <c r="CB27" s="69">
        <v>0.14274004007853369</v>
      </c>
      <c r="CC27" s="69">
        <v>0.16503735277619855</v>
      </c>
      <c r="CD27" s="69">
        <v>0.14311308642420945</v>
      </c>
      <c r="CE27" s="69">
        <v>0.14389549767402074</v>
      </c>
      <c r="CF27" s="69"/>
      <c r="CG27" s="69">
        <f t="shared" si="47"/>
        <v>-2.1141855102177809E-2</v>
      </c>
      <c r="CH27" s="69">
        <f>'RD T1'!E258</f>
        <v>5.2216579385502573E-2</v>
      </c>
      <c r="CI27" s="69">
        <f t="shared" si="48"/>
        <v>3.1074724283324764E-2</v>
      </c>
      <c r="CK27" t="str">
        <f t="shared" si="49"/>
        <v>63 Community and civil enforcement occupations</v>
      </c>
      <c r="CL27" s="69">
        <v>2.648599020605362E-2</v>
      </c>
      <c r="CM27" s="69">
        <v>1.8157977333589332E-2</v>
      </c>
      <c r="CN27" s="69">
        <v>3.734087758715051E-2</v>
      </c>
      <c r="CO27" s="69">
        <v>1.4962502309762817E-2</v>
      </c>
      <c r="CP27" s="69">
        <v>1.2281615262417875E-2</v>
      </c>
      <c r="CQ27" s="69"/>
      <c r="CR27" s="69">
        <f t="shared" si="50"/>
        <v>-2.5059262324732635E-2</v>
      </c>
      <c r="CS27" s="69">
        <f>'RD T1'!E287</f>
        <v>4.5733948449546841E-3</v>
      </c>
      <c r="CT27" s="69">
        <f t="shared" si="51"/>
        <v>-2.0485867479777951E-2</v>
      </c>
    </row>
    <row r="28" spans="1:98" x14ac:dyDescent="0.2">
      <c r="A28" s="10" t="str">
        <f>name!D24</f>
        <v>71 Sales occupations</v>
      </c>
      <c r="B28" s="69">
        <v>0.1031363361541726</v>
      </c>
      <c r="C28" s="69">
        <v>0.12578699673890562</v>
      </c>
      <c r="D28" s="69">
        <v>0.10641896139168402</v>
      </c>
      <c r="E28" s="69">
        <v>0.14043823941456449</v>
      </c>
      <c r="F28" s="69">
        <v>0.20592138683041081</v>
      </c>
      <c r="G28" s="11"/>
      <c r="H28" s="69">
        <f t="shared" si="26"/>
        <v>9.9502425438726783E-2</v>
      </c>
      <c r="I28" s="69">
        <f>'RD T1'!E56</f>
        <v>7.1730457018048643E-2</v>
      </c>
      <c r="J28" s="69">
        <f t="shared" si="27"/>
        <v>0.17123288245677543</v>
      </c>
      <c r="L28" t="str">
        <f t="shared" si="28"/>
        <v>71 Sales occupations</v>
      </c>
      <c r="M28" s="69">
        <v>1.3293046879357018</v>
      </c>
      <c r="N28" s="69">
        <v>1.5390659019709931</v>
      </c>
      <c r="O28" s="69">
        <v>1.5139556306735169</v>
      </c>
      <c r="P28" s="69">
        <v>2.0405806844873862</v>
      </c>
      <c r="Q28" s="69">
        <v>3.4682001155993025</v>
      </c>
      <c r="R28" s="11"/>
      <c r="S28" s="69">
        <f t="shared" si="29"/>
        <v>1.9542444849257856</v>
      </c>
      <c r="T28" s="69">
        <f>'RD T1'!E85</f>
        <v>1.1707840554285374</v>
      </c>
      <c r="U28" s="69">
        <f t="shared" si="30"/>
        <v>3.125028540354323</v>
      </c>
      <c r="W28" t="str">
        <f t="shared" si="31"/>
        <v>71 Sales occupations</v>
      </c>
      <c r="X28" s="69">
        <v>5.4044100659446874</v>
      </c>
      <c r="Y28" s="69">
        <v>5.1221410646544348</v>
      </c>
      <c r="Z28" s="69">
        <v>5.512740889987648</v>
      </c>
      <c r="AA28" s="69">
        <v>6.2313690043868331</v>
      </c>
      <c r="AB28" s="69">
        <v>7.7614132381398084</v>
      </c>
      <c r="AC28" s="69"/>
      <c r="AD28" s="69">
        <f t="shared" si="32"/>
        <v>2.2486723481521604</v>
      </c>
      <c r="AE28" s="69">
        <f>'RD T1'!E114</f>
        <v>3.8579815582305521</v>
      </c>
      <c r="AF28" s="69">
        <f t="shared" si="33"/>
        <v>6.1066539063827125</v>
      </c>
      <c r="AH28" t="str">
        <f t="shared" si="34"/>
        <v>71 Sales occupations</v>
      </c>
      <c r="AI28" s="69">
        <v>1.8727525818859474</v>
      </c>
      <c r="AJ28" s="69">
        <v>1.7163255851113033</v>
      </c>
      <c r="AK28" s="69">
        <v>1.9217677609607902</v>
      </c>
      <c r="AL28" s="69">
        <v>2.0839362706810554</v>
      </c>
      <c r="AM28" s="69">
        <v>2.6127800014635474</v>
      </c>
      <c r="AN28" s="69"/>
      <c r="AO28" s="69">
        <f t="shared" si="35"/>
        <v>0.69101224050275722</v>
      </c>
      <c r="AP28" s="69">
        <f>'RD T1'!E143</f>
        <v>1.3314039896373124</v>
      </c>
      <c r="AQ28" s="69">
        <f t="shared" si="36"/>
        <v>2.0224162301400694</v>
      </c>
      <c r="AS28" t="str">
        <f t="shared" si="37"/>
        <v>71 Sales occupations</v>
      </c>
      <c r="AT28" s="69">
        <v>1.5711926338911173</v>
      </c>
      <c r="AU28" s="69">
        <v>1.3839435593584521</v>
      </c>
      <c r="AV28" s="69">
        <v>1.4726129913379593</v>
      </c>
      <c r="AW28" s="69">
        <v>1.5448878561502457</v>
      </c>
      <c r="AX28" s="69">
        <v>1.7982687188807172</v>
      </c>
      <c r="AY28" s="69"/>
      <c r="AZ28" s="69">
        <f t="shared" si="38"/>
        <v>0.32565572754275784</v>
      </c>
      <c r="BA28" s="69">
        <f>'RD T1'!E172</f>
        <v>0.82829745768194352</v>
      </c>
      <c r="BB28" s="69">
        <f t="shared" si="39"/>
        <v>1.1539531852247014</v>
      </c>
      <c r="BD28" t="str">
        <f t="shared" si="40"/>
        <v>71 Sales occupations</v>
      </c>
      <c r="BE28" s="69">
        <v>12.482898520285474</v>
      </c>
      <c r="BF28" s="69">
        <v>12.258956567397464</v>
      </c>
      <c r="BG28" s="69">
        <v>12.160230399385352</v>
      </c>
      <c r="BH28" s="69">
        <v>12.023138526619528</v>
      </c>
      <c r="BI28" s="69">
        <v>12.931758359798376</v>
      </c>
      <c r="BJ28" s="69"/>
      <c r="BK28" s="69">
        <f t="shared" si="41"/>
        <v>0.77152796041302452</v>
      </c>
      <c r="BL28" s="69">
        <f>'RD T1'!E201</f>
        <v>5.3852846083252075</v>
      </c>
      <c r="BM28" s="69">
        <f t="shared" si="42"/>
        <v>6.156812568738232</v>
      </c>
      <c r="BO28" t="str">
        <f t="shared" si="43"/>
        <v>71 Sales occupations</v>
      </c>
      <c r="BP28" s="69">
        <v>13.33833370324678</v>
      </c>
      <c r="BQ28" s="69">
        <v>11.478473646644709</v>
      </c>
      <c r="BR28" s="69">
        <v>10.781922445224659</v>
      </c>
      <c r="BS28" s="69">
        <v>9.1554522267857106</v>
      </c>
      <c r="BT28" s="69">
        <v>6.9296266072313601</v>
      </c>
      <c r="BU28" s="69"/>
      <c r="BV28" s="69">
        <f t="shared" si="44"/>
        <v>-3.8522958379932986</v>
      </c>
      <c r="BW28" s="69">
        <f>'RD T1'!E230</f>
        <v>4.1226727978242073</v>
      </c>
      <c r="BX28" s="69">
        <f t="shared" si="45"/>
        <v>0.2703769598309087</v>
      </c>
      <c r="BZ28" t="str">
        <f t="shared" si="46"/>
        <v>71 Sales occupations</v>
      </c>
      <c r="CA28" s="69">
        <v>7.524768598242134</v>
      </c>
      <c r="CB28" s="69">
        <v>8.3376122261430279</v>
      </c>
      <c r="CC28" s="69">
        <v>8.0737391357804924</v>
      </c>
      <c r="CD28" s="69">
        <v>6.6466716867659867</v>
      </c>
      <c r="CE28" s="69">
        <v>2.4450659390924128</v>
      </c>
      <c r="CF28" s="69"/>
      <c r="CG28" s="69">
        <f t="shared" si="47"/>
        <v>-5.6286731966880801</v>
      </c>
      <c r="CH28" s="69">
        <f>'RD T1'!E259</f>
        <v>1.8180597830466025</v>
      </c>
      <c r="CI28" s="69">
        <f t="shared" si="48"/>
        <v>-3.8106134136414775</v>
      </c>
      <c r="CK28" t="str">
        <f t="shared" si="49"/>
        <v>71 Sales occupations</v>
      </c>
      <c r="CL28" s="69">
        <v>2.4650409938925271</v>
      </c>
      <c r="CM28" s="69">
        <v>1.909222961613249</v>
      </c>
      <c r="CN28" s="69">
        <v>2.265175178538855</v>
      </c>
      <c r="CO28" s="69">
        <v>1.3594227463388211</v>
      </c>
      <c r="CP28" s="69">
        <v>0.92432632862292752</v>
      </c>
      <c r="CQ28" s="69"/>
      <c r="CR28" s="69">
        <f t="shared" si="50"/>
        <v>-1.3408488499159275</v>
      </c>
      <c r="CS28" s="69">
        <f>'RD T1'!E288</f>
        <v>0.39035562041374655</v>
      </c>
      <c r="CT28" s="69">
        <f t="shared" si="51"/>
        <v>-0.95049322950218085</v>
      </c>
    </row>
    <row r="29" spans="1:98" x14ac:dyDescent="0.2">
      <c r="A29" s="10" t="str">
        <f>name!D25</f>
        <v>72 Customer service occupations</v>
      </c>
      <c r="B29" s="69">
        <v>3.5453349829552346E-2</v>
      </c>
      <c r="C29" s="69">
        <v>4.469505254151987E-2</v>
      </c>
      <c r="D29" s="69">
        <v>4.731245092559358E-2</v>
      </c>
      <c r="E29" s="69">
        <v>8.553767518058987E-2</v>
      </c>
      <c r="F29" s="69">
        <v>0.14775452923442808</v>
      </c>
      <c r="G29" s="11"/>
      <c r="H29" s="69">
        <f>F29-D29</f>
        <v>0.1004420783088345</v>
      </c>
      <c r="I29" s="69">
        <f>'RD T1'!E57</f>
        <v>4.8253982491517376E-2</v>
      </c>
      <c r="J29" s="69">
        <f t="shared" si="27"/>
        <v>0.14869606080035189</v>
      </c>
      <c r="L29" t="str">
        <f t="shared" si="28"/>
        <v>72 Customer service occupations</v>
      </c>
      <c r="M29" s="69">
        <v>0.38575606666017981</v>
      </c>
      <c r="N29" s="69">
        <v>0.5099626103327749</v>
      </c>
      <c r="O29" s="69">
        <v>0.53796686524162363</v>
      </c>
      <c r="P29" s="69">
        <v>0.9309729567320606</v>
      </c>
      <c r="Q29" s="69">
        <v>1.5765854377297828</v>
      </c>
      <c r="R29" s="11"/>
      <c r="S29" s="69">
        <f t="shared" si="29"/>
        <v>1.0386185724881591</v>
      </c>
      <c r="T29" s="69">
        <f>'RD T1'!E86</f>
        <v>0.53352260241719407</v>
      </c>
      <c r="U29" s="69">
        <f t="shared" si="30"/>
        <v>1.5721411749053531</v>
      </c>
      <c r="W29" t="str">
        <f t="shared" si="31"/>
        <v>72 Customer service occupations</v>
      </c>
      <c r="X29" s="69">
        <v>1.6582722107345667</v>
      </c>
      <c r="Y29" s="69">
        <v>1.77633505313805</v>
      </c>
      <c r="Z29" s="69">
        <v>2.0112656620069975</v>
      </c>
      <c r="AA29" s="69">
        <v>2.9028421440944387</v>
      </c>
      <c r="AB29" s="69">
        <v>3.8164334321501436</v>
      </c>
      <c r="AC29" s="69"/>
      <c r="AD29" s="69">
        <f t="shared" si="32"/>
        <v>1.8051677701431461</v>
      </c>
      <c r="AE29" s="69">
        <f>'RD T1'!E115</f>
        <v>1.6942463021411058</v>
      </c>
      <c r="AF29" s="69">
        <f t="shared" si="33"/>
        <v>3.4994140722842522</v>
      </c>
      <c r="AH29" t="str">
        <f t="shared" si="34"/>
        <v>72 Customer service occupations</v>
      </c>
      <c r="AI29" s="69">
        <v>0.49511585877465192</v>
      </c>
      <c r="AJ29" s="69">
        <v>0.54348355976182983</v>
      </c>
      <c r="AK29" s="69">
        <v>0.61696683231528449</v>
      </c>
      <c r="AL29" s="69">
        <v>0.90706600888358502</v>
      </c>
      <c r="AM29" s="69">
        <v>1.1657317244816818</v>
      </c>
      <c r="AN29" s="69"/>
      <c r="AO29" s="69">
        <f t="shared" si="35"/>
        <v>0.54876489216639734</v>
      </c>
      <c r="AP29" s="69">
        <f>'RD T1'!E144</f>
        <v>0.55008612717147498</v>
      </c>
      <c r="AQ29" s="69">
        <f t="shared" si="36"/>
        <v>1.0988510193378724</v>
      </c>
      <c r="AS29" t="str">
        <f t="shared" si="37"/>
        <v>72 Customer service occupations</v>
      </c>
      <c r="AT29" s="69">
        <v>0.65836261792844786</v>
      </c>
      <c r="AU29" s="69">
        <v>0.65356829212773204</v>
      </c>
      <c r="AV29" s="69">
        <v>0.70482067788431424</v>
      </c>
      <c r="AW29" s="69">
        <v>0.97907385587724094</v>
      </c>
      <c r="AX29" s="69">
        <v>1.1438304374933943</v>
      </c>
      <c r="AY29" s="69"/>
      <c r="AZ29" s="69">
        <f t="shared" si="38"/>
        <v>0.43900975960908006</v>
      </c>
      <c r="BA29" s="69">
        <f>'RD T1'!E173</f>
        <v>0.51379846204516866</v>
      </c>
      <c r="BB29" s="69">
        <f t="shared" si="39"/>
        <v>0.95280822165424872</v>
      </c>
      <c r="BD29" t="str">
        <f t="shared" si="40"/>
        <v>72 Customer service occupations</v>
      </c>
      <c r="BE29" s="69">
        <v>2.6922861856544675</v>
      </c>
      <c r="BF29" s="69">
        <v>2.9982150269241612</v>
      </c>
      <c r="BG29" s="69">
        <v>3.1690253186890103</v>
      </c>
      <c r="BH29" s="69">
        <v>3.997979971116715</v>
      </c>
      <c r="BI29" s="69">
        <v>4.6054408044740303</v>
      </c>
      <c r="BJ29" s="69"/>
      <c r="BK29" s="69">
        <f t="shared" si="41"/>
        <v>1.43641548578502</v>
      </c>
      <c r="BL29" s="69">
        <f>'RD T1'!E202</f>
        <v>1.7150426111192218</v>
      </c>
      <c r="BM29" s="69">
        <f t="shared" si="42"/>
        <v>3.1514580969042418</v>
      </c>
      <c r="BO29" t="str">
        <f t="shared" si="43"/>
        <v>72 Customer service occupations</v>
      </c>
      <c r="BP29" s="69">
        <v>2.8691204276477063</v>
      </c>
      <c r="BQ29" s="69">
        <v>3.1298850347891651</v>
      </c>
      <c r="BR29" s="69">
        <v>2.934810342487741</v>
      </c>
      <c r="BS29" s="69">
        <v>3.4526027608467498</v>
      </c>
      <c r="BT29" s="69">
        <v>3.023784616012239</v>
      </c>
      <c r="BU29" s="69"/>
      <c r="BV29" s="69">
        <f t="shared" si="44"/>
        <v>8.8974273524498049E-2</v>
      </c>
      <c r="BW29" s="69">
        <f>'RD T1'!E231</f>
        <v>1.5486889167669446</v>
      </c>
      <c r="BX29" s="69">
        <f t="shared" si="45"/>
        <v>1.6376631902914427</v>
      </c>
      <c r="BZ29" t="str">
        <f t="shared" si="46"/>
        <v>72 Customer service occupations</v>
      </c>
      <c r="CA29" s="69">
        <v>1.180106538962191</v>
      </c>
      <c r="CB29" s="69">
        <v>1.3757413574396427</v>
      </c>
      <c r="CC29" s="69">
        <v>1.3565764776419329</v>
      </c>
      <c r="CD29" s="69">
        <v>1.3818009831131997</v>
      </c>
      <c r="CE29" s="69">
        <v>1.1468923371188655</v>
      </c>
      <c r="CF29" s="69"/>
      <c r="CG29" s="69">
        <f t="shared" si="47"/>
        <v>-0.20968414052306739</v>
      </c>
      <c r="CH29" s="69">
        <f>'RD T1'!E260</f>
        <v>0.39151677698454779</v>
      </c>
      <c r="CI29" s="69">
        <f t="shared" si="48"/>
        <v>0.1818326364614804</v>
      </c>
      <c r="CK29" t="str">
        <f t="shared" si="49"/>
        <v>72 Customer service occupations</v>
      </c>
      <c r="CL29" s="69">
        <v>0.26000482840279238</v>
      </c>
      <c r="CM29" s="69">
        <v>0.3036940754683406</v>
      </c>
      <c r="CN29" s="69">
        <v>0.35707193086936773</v>
      </c>
      <c r="CO29" s="69">
        <v>0.49846927131768543</v>
      </c>
      <c r="CP29" s="69">
        <v>0.55176379579887125</v>
      </c>
      <c r="CQ29" s="69"/>
      <c r="CR29" s="69">
        <f t="shared" si="50"/>
        <v>0.19469186492950352</v>
      </c>
      <c r="CS29" s="69">
        <f>'RD T1'!E289</f>
        <v>0.17402020150948683</v>
      </c>
      <c r="CT29" s="69">
        <f t="shared" si="51"/>
        <v>0.36871206643899035</v>
      </c>
    </row>
    <row r="30" spans="1:98" x14ac:dyDescent="0.2">
      <c r="A30" s="10" t="str">
        <f>name!D26</f>
        <v>81 Process, plant and machine operatives</v>
      </c>
      <c r="B30" s="69">
        <v>2.5628800085617322E-2</v>
      </c>
      <c r="C30" s="69">
        <v>3.6041766031923141E-2</v>
      </c>
      <c r="D30" s="69">
        <v>2.7156711181645799E-2</v>
      </c>
      <c r="E30" s="69">
        <v>5.32486023569727E-2</v>
      </c>
      <c r="F30" s="69">
        <v>0.12156554127113878</v>
      </c>
      <c r="G30" s="11"/>
      <c r="H30" s="69">
        <f t="shared" si="26"/>
        <v>9.4408830089492982E-2</v>
      </c>
      <c r="I30" s="69">
        <f>'RD T1'!E58</f>
        <v>3.6948908919275394E-2</v>
      </c>
      <c r="J30" s="69">
        <f t="shared" si="27"/>
        <v>0.13135773900876838</v>
      </c>
      <c r="L30" t="str">
        <f t="shared" si="28"/>
        <v>81 Process, plant and machine operatives</v>
      </c>
      <c r="M30" s="69">
        <v>0.18827292651223779</v>
      </c>
      <c r="N30" s="69">
        <v>0.23642930908300808</v>
      </c>
      <c r="O30" s="69">
        <v>0.19666756999629217</v>
      </c>
      <c r="P30" s="69">
        <v>0.37983710736333953</v>
      </c>
      <c r="Q30" s="69">
        <v>0.70813458386795958</v>
      </c>
      <c r="R30" s="11"/>
      <c r="S30" s="69">
        <f t="shared" si="29"/>
        <v>0.51146701387166738</v>
      </c>
      <c r="T30" s="69">
        <f>'RD T1'!E87</f>
        <v>0.21167917042167289</v>
      </c>
      <c r="U30" s="69">
        <f t="shared" si="30"/>
        <v>0.72314618429334021</v>
      </c>
      <c r="W30" t="str">
        <f t="shared" si="31"/>
        <v>81 Process, plant and machine operatives</v>
      </c>
      <c r="X30" s="69">
        <v>0.5959480067492201</v>
      </c>
      <c r="Y30" s="69">
        <v>0.57058545340579858</v>
      </c>
      <c r="Z30" s="69">
        <v>0.504793291415083</v>
      </c>
      <c r="AA30" s="69">
        <v>0.87555284496367047</v>
      </c>
      <c r="AB30" s="69">
        <v>1.4585671914804046</v>
      </c>
      <c r="AC30" s="69"/>
      <c r="AD30" s="69">
        <f t="shared" si="32"/>
        <v>0.95377390006532159</v>
      </c>
      <c r="AE30" s="69">
        <f>'RD T1'!E116</f>
        <v>0.53544708765887417</v>
      </c>
      <c r="AF30" s="69">
        <f t="shared" si="33"/>
        <v>1.4892209877241958</v>
      </c>
      <c r="AH30" t="str">
        <f t="shared" si="34"/>
        <v>81 Process, plant and machine operatives</v>
      </c>
      <c r="AI30" s="69">
        <v>0.23337624503004667</v>
      </c>
      <c r="AJ30" s="69">
        <v>0.22553286568333411</v>
      </c>
      <c r="AK30" s="69">
        <v>0.20522914542595821</v>
      </c>
      <c r="AL30" s="69">
        <v>0.35198634539477147</v>
      </c>
      <c r="AM30" s="69">
        <v>0.59912879525788953</v>
      </c>
      <c r="AN30" s="69"/>
      <c r="AO30" s="69">
        <f t="shared" si="35"/>
        <v>0.39389964983193132</v>
      </c>
      <c r="AP30" s="69">
        <f>'RD T1'!E145</f>
        <v>0.20340460866006541</v>
      </c>
      <c r="AQ30" s="69">
        <f t="shared" si="36"/>
        <v>0.59730425849199675</v>
      </c>
      <c r="AS30" t="str">
        <f t="shared" si="37"/>
        <v>81 Process, plant and machine operatives</v>
      </c>
      <c r="AT30" s="69">
        <v>0.55407163021246408</v>
      </c>
      <c r="AU30" s="69">
        <v>0.53553107184237392</v>
      </c>
      <c r="AV30" s="69">
        <v>0.475939781824679</v>
      </c>
      <c r="AW30" s="69">
        <v>0.75383847669960791</v>
      </c>
      <c r="AX30" s="69">
        <v>1.0480478949652399</v>
      </c>
      <c r="AY30" s="69"/>
      <c r="AZ30" s="69">
        <f t="shared" si="38"/>
        <v>0.57210811314056087</v>
      </c>
      <c r="BA30" s="69">
        <f>'RD T1'!E174</f>
        <v>0.39507452735626869</v>
      </c>
      <c r="BB30" s="69">
        <f t="shared" si="39"/>
        <v>0.96718264049682956</v>
      </c>
      <c r="BD30" t="str">
        <f t="shared" si="40"/>
        <v>81 Process, plant and machine operatives</v>
      </c>
      <c r="BE30" s="69">
        <v>3.8614266330411375</v>
      </c>
      <c r="BF30" s="69">
        <v>4.0105759186095096</v>
      </c>
      <c r="BG30" s="69">
        <v>3.3972063260098717</v>
      </c>
      <c r="BH30" s="69">
        <v>4.682591156807006</v>
      </c>
      <c r="BI30" s="69">
        <v>5.6393135347301211</v>
      </c>
      <c r="BJ30" s="69"/>
      <c r="BK30" s="69">
        <f t="shared" si="41"/>
        <v>2.2421072087202494</v>
      </c>
      <c r="BL30" s="69">
        <f>'RD T1'!E203</f>
        <v>1.7183883909956161</v>
      </c>
      <c r="BM30" s="69">
        <f t="shared" si="42"/>
        <v>3.9604955997158653</v>
      </c>
      <c r="BO30" t="str">
        <f t="shared" si="43"/>
        <v>81 Process, plant and machine operatives</v>
      </c>
      <c r="BP30" s="69">
        <v>4.4276285500168653</v>
      </c>
      <c r="BQ30" s="69">
        <v>4.0529186785596014</v>
      </c>
      <c r="BR30" s="69">
        <v>3.6698932735486176</v>
      </c>
      <c r="BS30" s="69">
        <v>4.4239332051849951</v>
      </c>
      <c r="BT30" s="69">
        <v>4.1446744998703995</v>
      </c>
      <c r="BU30" s="69"/>
      <c r="BV30" s="69">
        <f t="shared" si="44"/>
        <v>0.47478122632178188</v>
      </c>
      <c r="BW30" s="69">
        <f>'RD T1'!E232</f>
        <v>1.7249388728311119</v>
      </c>
      <c r="BX30" s="69">
        <f t="shared" si="45"/>
        <v>2.199720099152894</v>
      </c>
      <c r="BZ30" t="str">
        <f t="shared" si="46"/>
        <v>81 Process, plant and machine operatives</v>
      </c>
      <c r="CA30" s="69">
        <v>3.3703181513462233</v>
      </c>
      <c r="CB30" s="69">
        <v>3.7711998441402459</v>
      </c>
      <c r="CC30" s="69">
        <v>3.0005497345229406</v>
      </c>
      <c r="CD30" s="69">
        <v>3.2578075995939528</v>
      </c>
      <c r="CE30" s="69">
        <v>1.3533576885706164</v>
      </c>
      <c r="CF30" s="69"/>
      <c r="CG30" s="69">
        <f t="shared" si="47"/>
        <v>-1.6471920459523242</v>
      </c>
      <c r="CH30" s="69">
        <f>'RD T1'!E261</f>
        <v>0.82966432362527154</v>
      </c>
      <c r="CI30" s="69">
        <f t="shared" si="48"/>
        <v>-0.81752772232705262</v>
      </c>
      <c r="CK30" t="str">
        <f t="shared" si="49"/>
        <v>81 Process, plant and machine operatives</v>
      </c>
      <c r="CL30" s="69">
        <v>1.1159087262394853</v>
      </c>
      <c r="CM30" s="69">
        <v>0.96972432766804217</v>
      </c>
      <c r="CN30" s="69">
        <v>1.1112035679802295</v>
      </c>
      <c r="CO30" s="69">
        <v>0.68175336704496048</v>
      </c>
      <c r="CP30" s="69">
        <v>0.40985025181118201</v>
      </c>
      <c r="CQ30" s="69"/>
      <c r="CR30" s="69">
        <f t="shared" si="50"/>
        <v>-0.7013533161690475</v>
      </c>
      <c r="CS30" s="69">
        <f>'RD T1'!E290</f>
        <v>0.16861454612802754</v>
      </c>
      <c r="CT30" s="69">
        <f t="shared" si="51"/>
        <v>-0.53273877004101999</v>
      </c>
    </row>
    <row r="31" spans="1:98" x14ac:dyDescent="0.2">
      <c r="A31" s="10" t="str">
        <f>name!D27</f>
        <v>82 Transport and mobile machine drivers and operatives</v>
      </c>
      <c r="B31" s="69">
        <v>4.7487437472542311E-2</v>
      </c>
      <c r="C31" s="69">
        <v>6.6047241690993796E-2</v>
      </c>
      <c r="D31" s="69">
        <v>5.5937182682960947E-2</v>
      </c>
      <c r="E31" s="69">
        <v>0.10056826226526724</v>
      </c>
      <c r="F31" s="69">
        <v>0.16809651595288361</v>
      </c>
      <c r="G31" s="11"/>
      <c r="H31" s="69">
        <f t="shared" si="26"/>
        <v>0.11215933326992267</v>
      </c>
      <c r="I31" s="69">
        <f>'RD T1'!E59</f>
        <v>7.0453099645568562E-2</v>
      </c>
      <c r="J31" s="69">
        <f t="shared" si="27"/>
        <v>0.18261243291549123</v>
      </c>
      <c r="L31" t="str">
        <f t="shared" si="28"/>
        <v>82 Transport and mobile machine drivers and operatives</v>
      </c>
      <c r="M31" s="69">
        <v>0.3208957963942427</v>
      </c>
      <c r="N31" s="69">
        <v>0.45927237930734116</v>
      </c>
      <c r="O31" s="69">
        <v>0.40122960555332254</v>
      </c>
      <c r="P31" s="69">
        <v>0.63821466651447012</v>
      </c>
      <c r="Q31" s="69">
        <v>1.0352457929843832</v>
      </c>
      <c r="R31" s="11"/>
      <c r="S31" s="69">
        <f t="shared" si="29"/>
        <v>0.6340161874310607</v>
      </c>
      <c r="T31" s="69">
        <f>'RD T1'!E88</f>
        <v>0.44740451178132068</v>
      </c>
      <c r="U31" s="69">
        <f t="shared" si="30"/>
        <v>1.0814206992123814</v>
      </c>
      <c r="W31" t="str">
        <f t="shared" si="31"/>
        <v>82 Transport and mobile machine drivers and operatives</v>
      </c>
      <c r="X31" s="69">
        <v>0.92195152052061824</v>
      </c>
      <c r="Y31" s="69">
        <v>1.0682923930743689</v>
      </c>
      <c r="Z31" s="69">
        <v>0.98059459148455064</v>
      </c>
      <c r="AA31" s="69">
        <v>1.3039544250233421</v>
      </c>
      <c r="AB31" s="69">
        <v>1.7457114718785365</v>
      </c>
      <c r="AC31" s="69"/>
      <c r="AD31" s="69">
        <f t="shared" si="32"/>
        <v>0.76511688039398584</v>
      </c>
      <c r="AE31" s="69">
        <f>'RD T1'!E117</f>
        <v>0.95972420849949969</v>
      </c>
      <c r="AF31" s="69">
        <f t="shared" si="33"/>
        <v>1.7248410888934855</v>
      </c>
      <c r="AH31" t="str">
        <f t="shared" si="34"/>
        <v>82 Transport and mobile machine drivers and operatives</v>
      </c>
      <c r="AI31" s="69">
        <v>0.39694835860989153</v>
      </c>
      <c r="AJ31" s="69">
        <v>0.48948917608791903</v>
      </c>
      <c r="AK31" s="69">
        <v>0.46119607244679933</v>
      </c>
      <c r="AL31" s="69">
        <v>0.6371449809140417</v>
      </c>
      <c r="AM31" s="69">
        <v>0.83175852313417498</v>
      </c>
      <c r="AN31" s="69"/>
      <c r="AO31" s="69">
        <f t="shared" si="35"/>
        <v>0.37056245068737564</v>
      </c>
      <c r="AP31" s="69">
        <f>'RD T1'!E146</f>
        <v>0.46544519544634527</v>
      </c>
      <c r="AQ31" s="69">
        <f t="shared" si="36"/>
        <v>0.83600764613372092</v>
      </c>
      <c r="AS31" t="str">
        <f t="shared" si="37"/>
        <v>82 Transport and mobile machine drivers and operatives</v>
      </c>
      <c r="AT31" s="69">
        <v>0.70544675779260424</v>
      </c>
      <c r="AU31" s="69">
        <v>0.77212209300789292</v>
      </c>
      <c r="AV31" s="69">
        <v>0.68191854012202757</v>
      </c>
      <c r="AW31" s="69">
        <v>0.9360775408642994</v>
      </c>
      <c r="AX31" s="69">
        <v>1.1481443660689681</v>
      </c>
      <c r="AY31" s="69"/>
      <c r="AZ31" s="69">
        <f t="shared" si="38"/>
        <v>0.46622582594694051</v>
      </c>
      <c r="BA31" s="69">
        <f>'RD T1'!E175</f>
        <v>0.66912965604217656</v>
      </c>
      <c r="BB31" s="69">
        <f t="shared" si="39"/>
        <v>1.1353554819891172</v>
      </c>
      <c r="BD31" t="str">
        <f t="shared" si="40"/>
        <v>82 Transport and mobile machine drivers and operatives</v>
      </c>
      <c r="BE31" s="69">
        <v>4.8285433150728618</v>
      </c>
      <c r="BF31" s="69">
        <v>5.1638191638734012</v>
      </c>
      <c r="BG31" s="69">
        <v>4.4574217438021444</v>
      </c>
      <c r="BH31" s="69">
        <v>5.3594072726217679</v>
      </c>
      <c r="BI31" s="69">
        <v>6.2562426833517817</v>
      </c>
      <c r="BJ31" s="69"/>
      <c r="BK31" s="69">
        <f t="shared" si="41"/>
        <v>1.7988209395496373</v>
      </c>
      <c r="BL31" s="69">
        <f>'RD T1'!E204</f>
        <v>2.7681959198969013</v>
      </c>
      <c r="BM31" s="69">
        <f t="shared" si="42"/>
        <v>4.5670168594465386</v>
      </c>
      <c r="BO31" t="str">
        <f t="shared" si="43"/>
        <v>82 Transport and mobile machine drivers and operatives</v>
      </c>
      <c r="BP31" s="69">
        <v>6.5122154778250989</v>
      </c>
      <c r="BQ31" s="69">
        <v>6.5102443111518262</v>
      </c>
      <c r="BR31" s="69">
        <v>6.0949333678059103</v>
      </c>
      <c r="BS31" s="69">
        <v>6.4425483442647584</v>
      </c>
      <c r="BT31" s="69">
        <v>6.2290226624200429</v>
      </c>
      <c r="BU31" s="69"/>
      <c r="BV31" s="69">
        <f t="shared" si="44"/>
        <v>0.13408929461413255</v>
      </c>
      <c r="BW31" s="69">
        <f>'RD T1'!E233</f>
        <v>3.6527653103168407</v>
      </c>
      <c r="BX31" s="69">
        <f t="shared" si="45"/>
        <v>3.7868546049309733</v>
      </c>
      <c r="BZ31" t="str">
        <f t="shared" si="46"/>
        <v>82 Transport and mobile machine drivers and operatives</v>
      </c>
      <c r="CA31" s="69">
        <v>5.2694935934441745</v>
      </c>
      <c r="CB31" s="69">
        <v>6.3362318599972305</v>
      </c>
      <c r="CC31" s="69">
        <v>4.7977140704780368</v>
      </c>
      <c r="CD31" s="69">
        <v>4.6990700896545112</v>
      </c>
      <c r="CE31" s="69">
        <v>3.9226794131472311</v>
      </c>
      <c r="CF31" s="69"/>
      <c r="CG31" s="69">
        <f t="shared" si="47"/>
        <v>-0.87503465733080565</v>
      </c>
      <c r="CH31" s="69">
        <f>'RD T1'!E262</f>
        <v>1.8879803322208808</v>
      </c>
      <c r="CI31" s="69">
        <f t="shared" si="48"/>
        <v>1.0129456748900751</v>
      </c>
      <c r="CK31" t="str">
        <f t="shared" si="49"/>
        <v>82 Transport and mobile machine drivers and operatives</v>
      </c>
      <c r="CL31" s="69">
        <v>1.374230418735616</v>
      </c>
      <c r="CM31" s="69">
        <v>1.6221210143102966</v>
      </c>
      <c r="CN31" s="69">
        <v>2.1459666718909656</v>
      </c>
      <c r="CO31" s="69">
        <v>1.5880245481218722</v>
      </c>
      <c r="CP31" s="69">
        <v>0.94051042086890402</v>
      </c>
      <c r="CQ31" s="69"/>
      <c r="CR31" s="69">
        <f t="shared" si="50"/>
        <v>-1.2054562510220617</v>
      </c>
      <c r="CS31" s="69">
        <f>'RD T1'!E291</f>
        <v>0.60319922866278064</v>
      </c>
      <c r="CT31" s="69">
        <f t="shared" si="51"/>
        <v>-0.60225702235928102</v>
      </c>
    </row>
    <row r="32" spans="1:98" x14ac:dyDescent="0.2">
      <c r="A32" s="10" t="str">
        <f>name!D28</f>
        <v>91 Elementary trades and related occupations</v>
      </c>
      <c r="B32" s="69">
        <v>6.3401865745293224E-4</v>
      </c>
      <c r="C32" s="69">
        <v>6.1702013145786979E-4</v>
      </c>
      <c r="D32" s="69">
        <v>4.9901465704736431E-4</v>
      </c>
      <c r="E32" s="69">
        <v>6.5297518649756953E-4</v>
      </c>
      <c r="F32" s="69">
        <v>9.5996586285187536E-4</v>
      </c>
      <c r="G32" s="11"/>
      <c r="H32" s="69">
        <f t="shared" si="26"/>
        <v>4.6095120580451105E-4</v>
      </c>
      <c r="I32" s="69">
        <f>'RD T1'!E60</f>
        <v>3.5864953319844232E-4</v>
      </c>
      <c r="J32" s="69">
        <f t="shared" si="27"/>
        <v>8.1960073900295342E-4</v>
      </c>
      <c r="L32" t="str">
        <f t="shared" si="28"/>
        <v>91 Elementary trades and related occupations</v>
      </c>
      <c r="M32" s="69">
        <v>0.1332435225903417</v>
      </c>
      <c r="N32" s="69">
        <v>0.16980952733975849</v>
      </c>
      <c r="O32" s="69">
        <v>0.13048465205666945</v>
      </c>
      <c r="P32" s="69">
        <v>0.19135942317576687</v>
      </c>
      <c r="Q32" s="69">
        <v>0.30842582215939979</v>
      </c>
      <c r="R32" s="11"/>
      <c r="S32" s="69">
        <f t="shared" si="29"/>
        <v>0.17794117010273033</v>
      </c>
      <c r="T32" s="69">
        <f>'RD T1'!E89</f>
        <v>9.946947180377877E-2</v>
      </c>
      <c r="U32" s="69">
        <f t="shared" si="30"/>
        <v>0.2774106419065091</v>
      </c>
      <c r="W32" t="str">
        <f t="shared" si="31"/>
        <v>91 Elementary trades and related occupations</v>
      </c>
      <c r="X32" s="69">
        <v>0.48401151500594636</v>
      </c>
      <c r="Y32" s="69">
        <v>0.42525963298901592</v>
      </c>
      <c r="Z32" s="69">
        <v>0.39646060145824069</v>
      </c>
      <c r="AA32" s="69">
        <v>0.43178742575037932</v>
      </c>
      <c r="AB32" s="69">
        <v>0.48145683211747814</v>
      </c>
      <c r="AC32" s="69"/>
      <c r="AD32" s="69">
        <f t="shared" si="32"/>
        <v>8.4996230659237448E-2</v>
      </c>
      <c r="AE32" s="69">
        <f>'RD T1'!E118</f>
        <v>0.25200750285217016</v>
      </c>
      <c r="AF32" s="69">
        <f t="shared" si="33"/>
        <v>0.33700373351140761</v>
      </c>
      <c r="AH32" t="str">
        <f t="shared" si="34"/>
        <v>91 Elementary trades and related occupations</v>
      </c>
      <c r="AI32" s="69">
        <v>0.32328477119849175</v>
      </c>
      <c r="AJ32" s="69">
        <v>0.30290938240898324</v>
      </c>
      <c r="AK32" s="69">
        <v>0.26272941357953333</v>
      </c>
      <c r="AL32" s="69">
        <v>0.29464068300248175</v>
      </c>
      <c r="AM32" s="69">
        <v>0.3740804590530355</v>
      </c>
      <c r="AN32" s="69"/>
      <c r="AO32" s="69">
        <f t="shared" si="35"/>
        <v>0.11135104547350216</v>
      </c>
      <c r="AP32" s="69">
        <f>'RD T1'!E147</f>
        <v>0.17257059273963543</v>
      </c>
      <c r="AQ32" s="69">
        <f t="shared" si="36"/>
        <v>0.28392163821313759</v>
      </c>
      <c r="AS32" t="str">
        <f t="shared" si="37"/>
        <v>91 Elementary trades and related occupations</v>
      </c>
      <c r="AT32" s="69">
        <v>0.33890751342883946</v>
      </c>
      <c r="AU32" s="69">
        <v>0.3096841205726279</v>
      </c>
      <c r="AV32" s="69">
        <v>0.30498958184347069</v>
      </c>
      <c r="AW32" s="69">
        <v>0.32931976833766768</v>
      </c>
      <c r="AX32" s="69">
        <v>0.37305883670544093</v>
      </c>
      <c r="AY32" s="69"/>
      <c r="AZ32" s="69">
        <f t="shared" si="38"/>
        <v>6.8069254861970241E-2</v>
      </c>
      <c r="BA32" s="69">
        <f>'RD T1'!E176</f>
        <v>0.16431097286192942</v>
      </c>
      <c r="BB32" s="69">
        <f t="shared" si="39"/>
        <v>0.23238022772389966</v>
      </c>
      <c r="BD32" t="str">
        <f t="shared" si="40"/>
        <v>91 Elementary trades and related occupations</v>
      </c>
      <c r="BE32" s="69">
        <v>1.9523164014594192</v>
      </c>
      <c r="BF32" s="69">
        <v>1.7822864094705324</v>
      </c>
      <c r="BG32" s="69">
        <v>1.5835678803758027</v>
      </c>
      <c r="BH32" s="69">
        <v>1.6048005659456053</v>
      </c>
      <c r="BI32" s="69">
        <v>1.8923100850925947</v>
      </c>
      <c r="BJ32" s="69"/>
      <c r="BK32" s="69">
        <f t="shared" si="41"/>
        <v>0.30874220471679203</v>
      </c>
      <c r="BL32" s="69">
        <f>'RD T1'!E205</f>
        <v>0.60688040313217606</v>
      </c>
      <c r="BM32" s="69">
        <f t="shared" si="42"/>
        <v>0.9156226078489681</v>
      </c>
      <c r="BO32" t="str">
        <f t="shared" si="43"/>
        <v>91 Elementary trades and related occupations</v>
      </c>
      <c r="BP32" s="69">
        <v>2.9598733820081673</v>
      </c>
      <c r="BQ32" s="69">
        <v>2.2877148097449158</v>
      </c>
      <c r="BR32" s="69">
        <v>2.0967776989752287</v>
      </c>
      <c r="BS32" s="69">
        <v>1.7083134560542403</v>
      </c>
      <c r="BT32" s="69">
        <v>1.4890394821624522</v>
      </c>
      <c r="BU32" s="69"/>
      <c r="BV32" s="69">
        <f t="shared" si="44"/>
        <v>-0.60773821681277651</v>
      </c>
      <c r="BW32" s="69">
        <f>'RD T1'!E234</f>
        <v>0.67367356899719733</v>
      </c>
      <c r="BX32" s="69">
        <f t="shared" si="45"/>
        <v>6.5935352184420815E-2</v>
      </c>
      <c r="BZ32" t="str">
        <f t="shared" si="46"/>
        <v>91 Elementary trades and related occupations</v>
      </c>
      <c r="CA32" s="69">
        <v>3.160142477145516</v>
      </c>
      <c r="CB32" s="69">
        <v>3.2929811549989121</v>
      </c>
      <c r="CC32" s="69">
        <v>2.6092649450084449</v>
      </c>
      <c r="CD32" s="69">
        <v>2.0824575599637352</v>
      </c>
      <c r="CE32" s="69">
        <v>1.6562749591120864</v>
      </c>
      <c r="CF32" s="69"/>
      <c r="CG32" s="69">
        <f t="shared" si="47"/>
        <v>-0.95298998589635842</v>
      </c>
      <c r="CH32" s="69">
        <f>'RD T1'!E263</f>
        <v>0.68587609740120037</v>
      </c>
      <c r="CI32" s="69">
        <f t="shared" si="48"/>
        <v>-0.26711388849515805</v>
      </c>
      <c r="CK32" t="str">
        <f t="shared" si="49"/>
        <v>91 Elementary trades and related occupations</v>
      </c>
      <c r="CL32" s="69">
        <v>1.1008489747452919</v>
      </c>
      <c r="CM32" s="69">
        <v>1.0205768170165961</v>
      </c>
      <c r="CN32" s="69">
        <v>1.2076436413839204</v>
      </c>
      <c r="CO32" s="69">
        <v>0.90648030718039097</v>
      </c>
      <c r="CP32" s="69">
        <v>0.84792138242389492</v>
      </c>
      <c r="CQ32" s="69"/>
      <c r="CR32" s="69">
        <f t="shared" si="50"/>
        <v>-0.35972225896002552</v>
      </c>
      <c r="CS32" s="69">
        <f>'RD T1'!E292</f>
        <v>0.28780896702756659</v>
      </c>
      <c r="CT32" s="69">
        <f t="shared" si="51"/>
        <v>-7.1913291932458934E-2</v>
      </c>
    </row>
    <row r="33" spans="1:98" x14ac:dyDescent="0.2">
      <c r="A33" s="10" t="str">
        <f>name!D29</f>
        <v>92 Elementary administration and service occupations</v>
      </c>
      <c r="B33" s="69">
        <v>4.7919921349028526E-2</v>
      </c>
      <c r="C33" s="69">
        <v>5.3066987045220872E-2</v>
      </c>
      <c r="D33" s="69">
        <v>4.5991027708109991E-2</v>
      </c>
      <c r="E33" s="69">
        <v>7.6827624646555223E-2</v>
      </c>
      <c r="F33" s="69">
        <v>0.10830580249697405</v>
      </c>
      <c r="G33" s="11"/>
      <c r="H33" s="69">
        <f t="shared" ref="H33" si="52">F33-D33</f>
        <v>6.2314774788864061E-2</v>
      </c>
      <c r="I33" s="69">
        <f>'RD T1'!E61</f>
        <v>4.3237606025804967E-2</v>
      </c>
      <c r="J33" s="69">
        <f t="shared" ref="J33" si="53">SUM(H33:I33)</f>
        <v>0.10555238081466903</v>
      </c>
      <c r="L33" t="str">
        <f t="shared" ref="L33" si="54">A33</f>
        <v>92 Elementary administration and service occupations</v>
      </c>
      <c r="M33" s="69">
        <v>1.0934276560193854</v>
      </c>
      <c r="N33" s="69">
        <v>1.411581149808486</v>
      </c>
      <c r="O33" s="69">
        <v>1.388118697776122</v>
      </c>
      <c r="P33" s="69">
        <v>2.3119264812271965</v>
      </c>
      <c r="Q33" s="69">
        <v>4.1416502319985371</v>
      </c>
      <c r="R33" s="11"/>
      <c r="S33" s="69">
        <f t="shared" ref="S33" si="55">Q33-O33</f>
        <v>2.7535315342224154</v>
      </c>
      <c r="T33" s="69">
        <f>'RD T1'!E90</f>
        <v>1.5443442088788217</v>
      </c>
      <c r="U33" s="69">
        <f t="shared" ref="U33" si="56">SUM(S33:T33)</f>
        <v>4.2978757431012369</v>
      </c>
      <c r="W33" t="str">
        <f t="shared" ref="W33" si="57">A33</f>
        <v>92 Elementary administration and service occupations</v>
      </c>
      <c r="X33" s="69">
        <v>3.8623413988594164</v>
      </c>
      <c r="Y33" s="69">
        <v>4.145846094823157</v>
      </c>
      <c r="Z33" s="69">
        <v>4.3598442991941235</v>
      </c>
      <c r="AA33" s="69">
        <v>5.7518036923384743</v>
      </c>
      <c r="AB33" s="69">
        <v>7.4994406584993643</v>
      </c>
      <c r="AC33" s="69"/>
      <c r="AD33" s="69">
        <f t="shared" ref="AD33" si="58">AB33-Z33</f>
        <v>3.1395963593052407</v>
      </c>
      <c r="AE33" s="69">
        <f>'RD T1'!E119</f>
        <v>4.0617833827139931</v>
      </c>
      <c r="AF33" s="69">
        <f t="shared" ref="AF33" si="59">SUM(AD33:AE33)</f>
        <v>7.2013797420192338</v>
      </c>
      <c r="AH33" t="str">
        <f t="shared" ref="AH33" si="60">L33</f>
        <v>92 Elementary administration and service occupations</v>
      </c>
      <c r="AI33" s="69">
        <v>1.9493716965013044</v>
      </c>
      <c r="AJ33" s="69">
        <v>2.0195999216043403</v>
      </c>
      <c r="AK33" s="69">
        <v>2.1376857702520606</v>
      </c>
      <c r="AL33" s="69">
        <v>2.7978077438349684</v>
      </c>
      <c r="AM33" s="69">
        <v>3.668221944175726</v>
      </c>
      <c r="AN33" s="69"/>
      <c r="AO33" s="69">
        <f t="shared" ref="AO33" si="61">AM33-AK33</f>
        <v>1.5305361739236654</v>
      </c>
      <c r="AP33" s="69">
        <f>'RD T1'!E148</f>
        <v>1.8728489753200217</v>
      </c>
      <c r="AQ33" s="69">
        <f t="shared" ref="AQ33" si="62">SUM(AO33:AP33)</f>
        <v>3.4033851492436868</v>
      </c>
      <c r="AS33" t="str">
        <f t="shared" ref="AS33" si="63">W33</f>
        <v>92 Elementary administration and service occupations</v>
      </c>
      <c r="AT33" s="69">
        <v>1.6353839222762481</v>
      </c>
      <c r="AU33" s="69">
        <v>1.6727927004705261</v>
      </c>
      <c r="AV33" s="69">
        <v>1.8616441402456254</v>
      </c>
      <c r="AW33" s="69">
        <v>2.3313127008702477</v>
      </c>
      <c r="AX33" s="69">
        <v>3.0517174600644585</v>
      </c>
      <c r="AY33" s="69"/>
      <c r="AZ33" s="69">
        <f t="shared" ref="AZ33" si="64">AX33-AV33</f>
        <v>1.1900733198188331</v>
      </c>
      <c r="BA33" s="69">
        <f>'RD T1'!E177</f>
        <v>1.5411739495279726</v>
      </c>
      <c r="BB33" s="69">
        <f t="shared" ref="BB33" si="65">SUM(AZ33:BA33)</f>
        <v>2.731247269346806</v>
      </c>
      <c r="BD33" t="str">
        <f t="shared" ref="BD33" si="66">AH33</f>
        <v>92 Elementary administration and service occupations</v>
      </c>
      <c r="BE33" s="69">
        <v>11.949385429851457</v>
      </c>
      <c r="BF33" s="69">
        <v>11.990653867988394</v>
      </c>
      <c r="BG33" s="69">
        <v>10.906091065378712</v>
      </c>
      <c r="BH33" s="69">
        <v>11.394742164534444</v>
      </c>
      <c r="BI33" s="69">
        <v>11.289032133157821</v>
      </c>
      <c r="BJ33" s="69"/>
      <c r="BK33" s="69">
        <f t="shared" ref="BK33" si="67">BI33-BG33</f>
        <v>0.38294106777910919</v>
      </c>
      <c r="BL33" s="69">
        <f>'RD T1'!E206</f>
        <v>5.197490574228147</v>
      </c>
      <c r="BM33" s="69">
        <f t="shared" ref="BM33" si="68">SUM(BK33:BL33)</f>
        <v>5.5804316420072562</v>
      </c>
      <c r="BO33" t="str">
        <f t="shared" ref="BO33" si="69">AS33</f>
        <v>92 Elementary administration and service occupations</v>
      </c>
      <c r="BP33" s="69">
        <v>19.097368800386405</v>
      </c>
      <c r="BQ33" s="69">
        <v>18.436240558584736</v>
      </c>
      <c r="BR33" s="69">
        <v>16.793998364097362</v>
      </c>
      <c r="BS33" s="69">
        <v>16.961349885444413</v>
      </c>
      <c r="BT33" s="69">
        <v>14.283094043187226</v>
      </c>
      <c r="BU33" s="69"/>
      <c r="BV33" s="69">
        <f t="shared" ref="BV33" si="70">BT33-BR33</f>
        <v>-2.5109043209101358</v>
      </c>
      <c r="BW33" s="69">
        <f>'RD T1'!E235</f>
        <v>7.9084561808807194</v>
      </c>
      <c r="BX33" s="69">
        <f t="shared" ref="BX33" si="71">SUM(BV33:BW33)</f>
        <v>5.3975518599705836</v>
      </c>
      <c r="BZ33" t="str">
        <f t="shared" ref="BZ33" si="72">BD33</f>
        <v>92 Elementary administration and service occupations</v>
      </c>
      <c r="CA33" s="69">
        <v>15.374440128776737</v>
      </c>
      <c r="CB33" s="69">
        <v>17.72745270909164</v>
      </c>
      <c r="CC33" s="69">
        <v>15.718594493420319</v>
      </c>
      <c r="CD33" s="69">
        <v>16.066022068599462</v>
      </c>
      <c r="CE33" s="69">
        <v>12.369086727702481</v>
      </c>
      <c r="CF33" s="69"/>
      <c r="CG33" s="69">
        <f t="shared" ref="CG33" si="73">CE33-CC33</f>
        <v>-3.3495077657178385</v>
      </c>
      <c r="CH33" s="69">
        <f>'RD T1'!E264</f>
        <v>5.2844819430701397</v>
      </c>
      <c r="CI33" s="69">
        <f t="shared" ref="CI33" si="74">SUM(CG33:CH33)</f>
        <v>1.9349741773523013</v>
      </c>
      <c r="CK33" t="str">
        <f t="shared" ref="CK33" si="75">BO33</f>
        <v>92 Elementary administration and service occupations</v>
      </c>
      <c r="CL33" s="69">
        <v>5.3507282388404249</v>
      </c>
      <c r="CM33" s="69">
        <v>3.9376237793042996</v>
      </c>
      <c r="CN33" s="69">
        <v>4.1510430492184707</v>
      </c>
      <c r="CO33" s="69">
        <v>2.7803903186433128</v>
      </c>
      <c r="CP33" s="69">
        <v>2.5844784843588569</v>
      </c>
      <c r="CQ33" s="69"/>
      <c r="CR33" s="69">
        <f t="shared" ref="CR33" si="76">CP33-CN33</f>
        <v>-1.5665645648596138</v>
      </c>
      <c r="CS33" s="69">
        <f>'RD T1'!E293</f>
        <v>0.86920300460802924</v>
      </c>
      <c r="CT33" s="69">
        <f t="shared" ref="CT33" si="77">SUM(CR33:CS33)</f>
        <v>-0.69736156025158458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8.9928309538442441</v>
      </c>
      <c r="C35" s="67">
        <f t="shared" ref="C35:F35" si="78">SUM(C8:C33)</f>
        <v>12.165460813831674</v>
      </c>
      <c r="D35" s="67">
        <f t="shared" si="78"/>
        <v>11.936328854336145</v>
      </c>
      <c r="E35" s="67">
        <f t="shared" si="78"/>
        <v>15.662942337380102</v>
      </c>
      <c r="F35" s="67">
        <f t="shared" si="78"/>
        <v>23.118104246297847</v>
      </c>
      <c r="G35" s="11"/>
      <c r="H35" s="67">
        <f>F35-D35</f>
        <v>11.181775391961702</v>
      </c>
      <c r="I35" s="67">
        <f>SUM(I8:I33)</f>
        <v>8.4006990454204384</v>
      </c>
      <c r="J35" s="67">
        <f>SUM(H35:I35)</f>
        <v>19.582474437382139</v>
      </c>
      <c r="L35" s="24" t="str">
        <f>A35</f>
        <v>All occupations</v>
      </c>
      <c r="M35" s="67">
        <f>SUM(M8:M33)</f>
        <v>60.677363051198839</v>
      </c>
      <c r="N35" s="67">
        <f t="shared" ref="N35:Q35" si="79">SUM(N8:N33)</f>
        <v>82.754799081637188</v>
      </c>
      <c r="O35" s="67">
        <f t="shared" si="79"/>
        <v>84.495120325286848</v>
      </c>
      <c r="P35" s="67">
        <f t="shared" si="79"/>
        <v>109.68580323778511</v>
      </c>
      <c r="Q35" s="67">
        <f t="shared" si="79"/>
        <v>161.76968256364972</v>
      </c>
      <c r="R35" s="11"/>
      <c r="S35" s="67">
        <f t="shared" si="29"/>
        <v>77.274562238362876</v>
      </c>
      <c r="T35" s="67">
        <f>SUM(T8:T33)</f>
        <v>62.343577966660412</v>
      </c>
      <c r="U35" s="67">
        <f>SUM(S35:T35)</f>
        <v>139.61814020502328</v>
      </c>
      <c r="W35" s="24" t="str">
        <f>A35</f>
        <v>All occupations</v>
      </c>
      <c r="X35" s="67">
        <f>SUM(X8:X33)</f>
        <v>126.66778583166128</v>
      </c>
      <c r="Y35" s="67">
        <f t="shared" ref="Y35:AB35" si="80">SUM(Y8:Y33)</f>
        <v>135.99225855009226</v>
      </c>
      <c r="Z35" s="67">
        <f t="shared" si="80"/>
        <v>142.67323742396266</v>
      </c>
      <c r="AA35" s="67">
        <f t="shared" si="80"/>
        <v>158.50904516371668</v>
      </c>
      <c r="AB35" s="67">
        <f t="shared" si="80"/>
        <v>177.53735865380156</v>
      </c>
      <c r="AC35" s="69"/>
      <c r="AD35" s="67">
        <f t="shared" ref="AD35" si="81">AB35-Z35</f>
        <v>34.864121229838901</v>
      </c>
      <c r="AE35" s="67">
        <f>SUM(AE8:AE33)</f>
        <v>91.745563934314276</v>
      </c>
      <c r="AF35" s="67">
        <f>SUM(AD35:AE35)</f>
        <v>126.60968516415318</v>
      </c>
      <c r="AH35" s="24" t="str">
        <f>L35</f>
        <v>All occupations</v>
      </c>
      <c r="AI35" s="67">
        <f>SUM(AI8:AI33)</f>
        <v>38.581609161201371</v>
      </c>
      <c r="AJ35" s="67">
        <f t="shared" ref="AJ35:AM35" si="82">SUM(AJ8:AJ33)</f>
        <v>35.999395314228778</v>
      </c>
      <c r="AK35" s="67">
        <f t="shared" si="82"/>
        <v>37.962676249169917</v>
      </c>
      <c r="AL35" s="67">
        <f t="shared" si="82"/>
        <v>39.77860359801727</v>
      </c>
      <c r="AM35" s="67">
        <f t="shared" si="82"/>
        <v>43.819176850473447</v>
      </c>
      <c r="AN35" s="69"/>
      <c r="AO35" s="67">
        <f t="shared" ref="AO35" si="83">AM35-AK35</f>
        <v>5.8565006013035301</v>
      </c>
      <c r="AP35" s="67">
        <f>SUM(AP8:AP33)</f>
        <v>22.698856681166589</v>
      </c>
      <c r="AQ35" s="67">
        <f>SUM(AO35:AP35)</f>
        <v>28.555357282470119</v>
      </c>
      <c r="AS35" s="24" t="str">
        <f>W35</f>
        <v>All occupations</v>
      </c>
      <c r="AT35" s="67">
        <f>SUM(AT8:AT33)</f>
        <v>34.986858555132883</v>
      </c>
      <c r="AU35" s="67">
        <f t="shared" ref="AU35:AX35" si="84">SUM(AU8:AU33)</f>
        <v>36.124288151843047</v>
      </c>
      <c r="AV35" s="67">
        <f t="shared" si="84"/>
        <v>37.8232493887405</v>
      </c>
      <c r="AW35" s="67">
        <f t="shared" si="84"/>
        <v>41.29882490896582</v>
      </c>
      <c r="AX35" s="67">
        <f t="shared" si="84"/>
        <v>46.385728514677076</v>
      </c>
      <c r="AY35" s="69"/>
      <c r="AZ35" s="67">
        <f t="shared" ref="AZ35" si="85">AX35-AV35</f>
        <v>8.5624791259365765</v>
      </c>
      <c r="BA35" s="67">
        <f>SUM(BA8:BA33)</f>
        <v>23.1109274356238</v>
      </c>
      <c r="BB35" s="67">
        <f>SUM(AZ35:BA35)</f>
        <v>31.673406561560377</v>
      </c>
      <c r="BD35" s="24" t="str">
        <f>AH35</f>
        <v>All occupations</v>
      </c>
      <c r="BE35" s="67">
        <f>SUM(BE8:BE33)</f>
        <v>143.50954666053369</v>
      </c>
      <c r="BF35" s="67">
        <f t="shared" ref="BF35:BI35" si="86">SUM(BF8:BF33)</f>
        <v>156.12878233752357</v>
      </c>
      <c r="BG35" s="67">
        <f t="shared" si="86"/>
        <v>148.56796366400872</v>
      </c>
      <c r="BH35" s="67">
        <f t="shared" si="86"/>
        <v>153.08650389893199</v>
      </c>
      <c r="BI35" s="67">
        <f t="shared" si="86"/>
        <v>158.70588543239262</v>
      </c>
      <c r="BJ35" s="69"/>
      <c r="BK35" s="67">
        <f t="shared" ref="BK35" si="87">BI35-BG35</f>
        <v>10.137921768383904</v>
      </c>
      <c r="BL35" s="67">
        <f>SUM(BL8:BL33)</f>
        <v>66.863412047095522</v>
      </c>
      <c r="BM35" s="67">
        <f>SUM(BK35:BL35)</f>
        <v>77.001333815479427</v>
      </c>
      <c r="BO35" s="24" t="str">
        <f>AS35</f>
        <v>All occupations</v>
      </c>
      <c r="BP35" s="67">
        <f>SUM(BP8:BP33)</f>
        <v>139.27445334793674</v>
      </c>
      <c r="BQ35" s="67">
        <f t="shared" ref="BQ35:BT35" si="88">SUM(BQ8:BQ33)</f>
        <v>134.93834877575381</v>
      </c>
      <c r="BR35" s="67">
        <f t="shared" si="88"/>
        <v>127.77264102493363</v>
      </c>
      <c r="BS35" s="67">
        <f t="shared" si="88"/>
        <v>116.6789428120656</v>
      </c>
      <c r="BT35" s="67">
        <f t="shared" si="88"/>
        <v>91.735554205409812</v>
      </c>
      <c r="BU35" s="69"/>
      <c r="BV35" s="67">
        <f t="shared" ref="BV35" si="89">BT35-BR35</f>
        <v>-36.037086819523822</v>
      </c>
      <c r="BW35" s="67">
        <f>SUM(BW8:BW33)</f>
        <v>51.461674854754321</v>
      </c>
      <c r="BX35" s="67">
        <f>SUM(BV35:BW35)</f>
        <v>15.424588035230499</v>
      </c>
      <c r="BZ35" s="24" t="str">
        <f>BD35</f>
        <v>All occupations</v>
      </c>
      <c r="CA35" s="67">
        <f>SUM(CA8:CA33)</f>
        <v>79.062042498794511</v>
      </c>
      <c r="CB35" s="67">
        <f t="shared" ref="CB35:CE35" si="90">SUM(CB8:CB33)</f>
        <v>93.546992862432745</v>
      </c>
      <c r="CC35" s="67">
        <f t="shared" si="90"/>
        <v>84.962603990685665</v>
      </c>
      <c r="CD35" s="67">
        <f t="shared" si="90"/>
        <v>76.825833358181811</v>
      </c>
      <c r="CE35" s="67">
        <f t="shared" si="90"/>
        <v>56.083901016923598</v>
      </c>
      <c r="CF35" s="69"/>
      <c r="CG35" s="67">
        <f t="shared" ref="CG35" si="91">CE35-CC35</f>
        <v>-28.878702973762067</v>
      </c>
      <c r="CH35" s="67">
        <f>SUM(CH8:CH33)</f>
        <v>25.295083994779901</v>
      </c>
      <c r="CI35" s="67">
        <f>SUM(CG35:CH35)</f>
        <v>-3.583618978982166</v>
      </c>
      <c r="CK35" s="24" t="str">
        <f>BO35</f>
        <v>All occupations</v>
      </c>
      <c r="CL35" s="67">
        <f>SUM(CL8:CL33)</f>
        <v>20.308509939696201</v>
      </c>
      <c r="CM35" s="67">
        <f t="shared" ref="CM35:CP35" si="92">SUM(CM8:CM33)</f>
        <v>18.957674112656939</v>
      </c>
      <c r="CN35" s="67">
        <f t="shared" si="92"/>
        <v>22.724179078875785</v>
      </c>
      <c r="CO35" s="67">
        <f t="shared" si="92"/>
        <v>16.977500684955515</v>
      </c>
      <c r="CP35" s="67">
        <f t="shared" si="92"/>
        <v>12.695608516374168</v>
      </c>
      <c r="CQ35" s="69"/>
      <c r="CR35" s="67">
        <f t="shared" ref="CR35" si="93">CP35-CN35</f>
        <v>-10.028570562501617</v>
      </c>
      <c r="CS35" s="67">
        <f>SUM(CS8:CS33)</f>
        <v>5.4468208687241129</v>
      </c>
      <c r="CT35" s="67">
        <f>SUM(CR35:CS35)</f>
        <v>-4.5817496937775042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and North Somerset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and North Somerset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and North Somerset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and North Somerset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and North Somerset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and North Somerset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and North Somerset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and North Somerset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6.916236487002184</v>
      </c>
      <c r="C45" s="18">
        <f t="shared" si="104"/>
        <v>7.3874099448718287</v>
      </c>
      <c r="D45" s="18">
        <f t="shared" si="104"/>
        <v>7.6910961132568803</v>
      </c>
      <c r="E45" s="18">
        <f t="shared" si="104"/>
        <v>7.3127450828901388</v>
      </c>
      <c r="F45" s="18">
        <f t="shared" si="104"/>
        <v>7.6518108115225791</v>
      </c>
      <c r="H45" s="68">
        <f t="shared" ref="H45:H70" si="105">IF(D8&gt;0,(H8/D8)*100,0)</f>
        <v>92.689223855046549</v>
      </c>
      <c r="I45" s="69">
        <f t="shared" ref="I45:I70" si="106">IF(D8&gt;0,I8/D8*100,0)</f>
        <v>72.855684234872072</v>
      </c>
      <c r="J45" s="69">
        <f t="shared" ref="J45:J70" si="107">IF(D8&gt;0,(J8/D8)*100,0)</f>
        <v>165.54490808991861</v>
      </c>
      <c r="L45" t="str">
        <f>A45</f>
        <v>11 Corporate managers and directors</v>
      </c>
      <c r="M45" s="18">
        <f t="shared" ref="M45:Q54" si="108">M8/M$35*100</f>
        <v>8.3752064984139274</v>
      </c>
      <c r="N45" s="18">
        <f t="shared" si="108"/>
        <v>9.0254765427091925</v>
      </c>
      <c r="O45" s="18">
        <f t="shared" si="108"/>
        <v>8.8513557388706587</v>
      </c>
      <c r="P45" s="18">
        <f t="shared" si="108"/>
        <v>8.100851854912392</v>
      </c>
      <c r="Q45" s="18">
        <f t="shared" si="108"/>
        <v>8.2814021491617797</v>
      </c>
      <c r="S45" s="68">
        <f t="shared" ref="S45:S70" si="109">IF(O8&gt;0,(S8/O8)*100,0)</f>
        <v>79.126394219569889</v>
      </c>
      <c r="T45" s="69">
        <f t="shared" ref="T45:T70" si="110">IF(O8&gt;0,T8/O8*100,0)</f>
        <v>71.353804821074448</v>
      </c>
      <c r="U45" s="69">
        <f t="shared" ref="U45:U70" si="111">IF(O8&gt;0,(U8/O8)*100,0)</f>
        <v>150.48019904064432</v>
      </c>
      <c r="W45" t="str">
        <f>A45</f>
        <v>11 Corporate managers and directors</v>
      </c>
      <c r="X45" s="18">
        <f t="shared" ref="X45:AB54" si="112">X8/X$35*100</f>
        <v>9.8743186641467506</v>
      </c>
      <c r="Y45" s="18">
        <f t="shared" si="112"/>
        <v>11.044504910656531</v>
      </c>
      <c r="Z45" s="18">
        <f t="shared" si="112"/>
        <v>10.72637357421034</v>
      </c>
      <c r="AA45" s="18">
        <f t="shared" si="112"/>
        <v>9.5894348745962521</v>
      </c>
      <c r="AB45" s="18">
        <f t="shared" si="112"/>
        <v>9.4969276161397396</v>
      </c>
      <c r="AD45" s="68">
        <f t="shared" ref="AD45:AD70" si="113">IF(Z8&gt;0,(AD8/Z8)*100,0)</f>
        <v>10.173576484915706</v>
      </c>
      <c r="AE45" s="69">
        <f t="shared" ref="AE45:AE70" si="114">IF(Z8&gt;0,AE8/Z8*100,0)</f>
        <v>61.221001755380911</v>
      </c>
      <c r="AF45" s="69">
        <f t="shared" ref="AF45:AF70" si="115">IF(Z8&gt;0,(AF8/Z8)*100,0)</f>
        <v>71.39457824029661</v>
      </c>
      <c r="AH45" t="str">
        <f>L45</f>
        <v>11 Corporate managers and directors</v>
      </c>
      <c r="AI45" s="18">
        <f t="shared" ref="AI45:AM54" si="116">AI8/AI$35*100</f>
        <v>6.1718108750560692</v>
      </c>
      <c r="AJ45" s="18">
        <f t="shared" si="116"/>
        <v>7.2794711174108278</v>
      </c>
      <c r="AK45" s="18">
        <f t="shared" si="116"/>
        <v>7.5970133045607886</v>
      </c>
      <c r="AL45" s="18">
        <f t="shared" si="116"/>
        <v>6.8198435468052887</v>
      </c>
      <c r="AM45" s="18">
        <f t="shared" si="116"/>
        <v>6.5340135700355049</v>
      </c>
      <c r="AO45" s="68">
        <f t="shared" ref="AO45:AO70" si="117">IF(AK8&gt;0,(AO8/AK8)*100,0)</f>
        <v>-0.72393861628004608</v>
      </c>
      <c r="AP45" s="69">
        <f t="shared" ref="AP45:AP70" si="118">IF(AK8&gt;0,AP8/AK8*100,0)</f>
        <v>52.51328202651974</v>
      </c>
      <c r="AQ45" s="69">
        <f t="shared" ref="AQ45:AQ70" si="119">IF(AK8&gt;0,(AQ8/AK8)*100,0)</f>
        <v>51.789343410239688</v>
      </c>
      <c r="AS45" t="str">
        <f>W45</f>
        <v>11 Corporate managers and directors</v>
      </c>
      <c r="AT45" s="18">
        <f t="shared" ref="AT45:AX54" si="120">AT8/AT$35*100</f>
        <v>9.2958753062782407</v>
      </c>
      <c r="AU45" s="18">
        <f t="shared" si="120"/>
        <v>9.9544170700414512</v>
      </c>
      <c r="AV45" s="18">
        <f t="shared" si="120"/>
        <v>10.308013884375516</v>
      </c>
      <c r="AW45" s="18">
        <f t="shared" si="120"/>
        <v>8.8150524011762545</v>
      </c>
      <c r="AX45" s="18">
        <f t="shared" si="120"/>
        <v>8.3735887971992202</v>
      </c>
      <c r="AZ45" s="68">
        <f t="shared" ref="AZ45:AZ70" si="121">IF(AV8&gt;0,(AZ8/AV8)*100,0)</f>
        <v>-0.37641158819406845</v>
      </c>
      <c r="BA45" s="69">
        <f t="shared" ref="BA45:BA70" si="122">IF(AV8&gt;0,BA8/AV8*100,0)</f>
        <v>53.060062055394972</v>
      </c>
      <c r="BB45" s="69">
        <f t="shared" ref="BB45:BB70" si="123">IF(AV8&gt;0,(BB8/AV8)*100,0)</f>
        <v>52.683650467200906</v>
      </c>
      <c r="BD45" t="str">
        <f>AH45</f>
        <v>11 Corporate managers and directors</v>
      </c>
      <c r="BE45" s="18">
        <f t="shared" ref="BE45:BI54" si="124">BE8/BE$35*100</f>
        <v>5.887404911638435</v>
      </c>
      <c r="BF45" s="18">
        <f t="shared" si="124"/>
        <v>6.6249484980884521</v>
      </c>
      <c r="BG45" s="18">
        <f t="shared" si="124"/>
        <v>6.9441920275831261</v>
      </c>
      <c r="BH45" s="18">
        <f t="shared" si="124"/>
        <v>5.7245921727947389</v>
      </c>
      <c r="BI45" s="18">
        <f t="shared" si="124"/>
        <v>5.6374285460541529</v>
      </c>
      <c r="BK45" s="68">
        <f t="shared" ref="BK45:BK70" si="125">IF(BG8&gt;0,(BK8/BG8)*100,0)</f>
        <v>-13.278418354196392</v>
      </c>
      <c r="BL45" s="69">
        <f t="shared" ref="BL45:BL70" si="126">IF(BG8&gt;0,BL8/BG8*100,0)</f>
        <v>36.285726493513678</v>
      </c>
      <c r="BM45" s="69">
        <f t="shared" ref="BM45:BM70" si="127">IF(BG8&gt;0,(BM8/BG8)*100,0)</f>
        <v>23.007308139317285</v>
      </c>
      <c r="BO45" t="str">
        <f>AS45</f>
        <v>11 Corporate managers and directors</v>
      </c>
      <c r="BP45" s="18">
        <f t="shared" ref="BP45:BT54" si="128">BP8/BP$35*100</f>
        <v>4.6258351330927194</v>
      </c>
      <c r="BQ45" s="18">
        <f t="shared" si="128"/>
        <v>5.1566090005155596</v>
      </c>
      <c r="BR45" s="18">
        <f t="shared" si="128"/>
        <v>5.7005856374083352</v>
      </c>
      <c r="BS45" s="18">
        <f t="shared" si="128"/>
        <v>4.6469625250456348</v>
      </c>
      <c r="BT45" s="18">
        <f t="shared" si="128"/>
        <v>4.2872189754683205</v>
      </c>
      <c r="BV45" s="68">
        <f t="shared" ref="BV45:BV70" si="129">IF(BR8&gt;0,(BV8/BR8)*100,0)</f>
        <v>-46.004693672173723</v>
      </c>
      <c r="BW45" s="69">
        <f t="shared" ref="BW45:BW70" si="130">IF(BR8&gt;0,BW8/BR8*100,0)</f>
        <v>33.238282255230054</v>
      </c>
      <c r="BX45" s="69">
        <f t="shared" ref="BX45:BX70" si="131">IF(BR8&gt;0,(BX8/BR8)*100,0)</f>
        <v>-12.766411416943676</v>
      </c>
      <c r="BZ45" t="str">
        <f>BD45</f>
        <v>11 Corporate managers and directors</v>
      </c>
      <c r="CA45" s="18">
        <f t="shared" ref="CA45:CE54" si="132">CA8/CA$35*100</f>
        <v>4.6182808178370385</v>
      </c>
      <c r="CB45" s="18">
        <f t="shared" si="132"/>
        <v>5.5526579509778937</v>
      </c>
      <c r="CC45" s="18">
        <f t="shared" si="132"/>
        <v>6.0076734825874283</v>
      </c>
      <c r="CD45" s="18">
        <f t="shared" si="132"/>
        <v>5.7125160436136095</v>
      </c>
      <c r="CE45" s="18">
        <f t="shared" si="132"/>
        <v>6.8618380168548905</v>
      </c>
      <c r="CG45" s="68">
        <f t="shared" ref="CG45:CG70" si="133">IF(CC8&gt;0,(CG8/CC8)*100,0)</f>
        <v>-24.604653638670367</v>
      </c>
      <c r="CH45" s="69">
        <f t="shared" ref="CH45:CH70" si="134">IF(CC8&gt;0,CH8/CC8*100,0)</f>
        <v>32.643287003811103</v>
      </c>
      <c r="CI45" s="69">
        <f t="shared" ref="CI45:CI70" si="135">IF(CC8&gt;0,(CI8/CC8)*100,0)</f>
        <v>8.0386333651407398</v>
      </c>
      <c r="CK45" t="str">
        <f>BO45</f>
        <v>11 Corporate managers and directors</v>
      </c>
      <c r="CL45" s="18">
        <f t="shared" ref="CL45:CP54" si="136">CL8/CL$35*100</f>
        <v>2.7098398070695646</v>
      </c>
      <c r="CM45" s="18">
        <f t="shared" si="136"/>
        <v>4.0553053460068647</v>
      </c>
      <c r="CN45" s="18">
        <f t="shared" si="136"/>
        <v>4.3648213198786836</v>
      </c>
      <c r="CO45" s="18">
        <f t="shared" si="136"/>
        <v>4.4084265834557979</v>
      </c>
      <c r="CP45" s="18">
        <f t="shared" si="136"/>
        <v>4.9243923201025552</v>
      </c>
      <c r="CR45" s="68">
        <f t="shared" ref="CR45:CR70" si="137">IF(CN8&gt;0,(CR8/CN8)*100,0)</f>
        <v>-36.969392308425952</v>
      </c>
      <c r="CS45" s="69">
        <f t="shared" ref="CS45:CS70" si="138">IF(CN8&gt;0,CS8/CN8*100,0)</f>
        <v>26.090243715632049</v>
      </c>
      <c r="CT45" s="69">
        <f t="shared" ref="CT45:CT70" si="139">IF(CN8&gt;0,(CT8/CN8)*100,0)</f>
        <v>-10.879148592793902</v>
      </c>
    </row>
    <row r="46" spans="1:98" x14ac:dyDescent="0.2">
      <c r="A46" t="str">
        <f t="shared" si="103"/>
        <v>12 Other managers and proprietors</v>
      </c>
      <c r="B46" s="18">
        <f t="shared" si="104"/>
        <v>3.0855788146512841</v>
      </c>
      <c r="C46" s="18">
        <f t="shared" si="104"/>
        <v>3.2087922657342816</v>
      </c>
      <c r="D46" s="18">
        <f t="shared" si="104"/>
        <v>2.9203146161304758</v>
      </c>
      <c r="E46" s="18">
        <f t="shared" si="104"/>
        <v>3.7822775667880242</v>
      </c>
      <c r="F46" s="18">
        <f t="shared" si="104"/>
        <v>4.2013347045396996</v>
      </c>
      <c r="H46" s="68">
        <f t="shared" si="105"/>
        <v>178.63719004927981</v>
      </c>
      <c r="I46" s="69">
        <f t="shared" si="106"/>
        <v>117.92624895004884</v>
      </c>
      <c r="J46" s="69">
        <f t="shared" si="107"/>
        <v>296.56343899932864</v>
      </c>
      <c r="L46" t="str">
        <f t="shared" ref="L46:L69" si="140">A46</f>
        <v>12 Other managers and proprietors</v>
      </c>
      <c r="M46" s="18">
        <f t="shared" si="108"/>
        <v>3.494358443579447</v>
      </c>
      <c r="N46" s="18">
        <f t="shared" si="108"/>
        <v>3.5427700552166326</v>
      </c>
      <c r="O46" s="18">
        <f t="shared" si="108"/>
        <v>3.4420884047257885</v>
      </c>
      <c r="P46" s="18">
        <f t="shared" si="108"/>
        <v>4.2729339202225134</v>
      </c>
      <c r="Q46" s="18">
        <f t="shared" si="108"/>
        <v>4.8026730892045428</v>
      </c>
      <c r="S46" s="68">
        <f t="shared" si="109"/>
        <v>167.13236561084125</v>
      </c>
      <c r="T46" s="69">
        <f t="shared" si="110"/>
        <v>111.71069466649853</v>
      </c>
      <c r="U46" s="69">
        <f t="shared" si="111"/>
        <v>278.84306027733976</v>
      </c>
      <c r="W46" t="str">
        <f t="shared" ref="W46:W69" si="141">A46</f>
        <v>12 Other managers and proprietors</v>
      </c>
      <c r="X46" s="18">
        <f t="shared" si="112"/>
        <v>3.995788072851624</v>
      </c>
      <c r="Y46" s="18">
        <f t="shared" si="112"/>
        <v>4.1657142927740693</v>
      </c>
      <c r="Z46" s="18">
        <f t="shared" si="112"/>
        <v>4.0178541251117066</v>
      </c>
      <c r="AA46" s="18">
        <f t="shared" si="112"/>
        <v>4.93594530852564</v>
      </c>
      <c r="AB46" s="18">
        <f t="shared" si="112"/>
        <v>5.2699407824476951</v>
      </c>
      <c r="AD46" s="68">
        <f t="shared" si="113"/>
        <v>63.214526153212688</v>
      </c>
      <c r="AE46" s="69">
        <f t="shared" si="114"/>
        <v>96.786017367534555</v>
      </c>
      <c r="AF46" s="69">
        <f t="shared" si="115"/>
        <v>160.00054352074724</v>
      </c>
      <c r="AH46" t="str">
        <f t="shared" ref="AH46:AH69" si="142">L46</f>
        <v>12 Other managers and proprietors</v>
      </c>
      <c r="AI46" s="18">
        <f t="shared" si="116"/>
        <v>3.6651015542959637</v>
      </c>
      <c r="AJ46" s="18">
        <f t="shared" si="116"/>
        <v>4.2074616035124208</v>
      </c>
      <c r="AK46" s="18">
        <f t="shared" si="116"/>
        <v>4.3343060701097462</v>
      </c>
      <c r="AL46" s="18">
        <f t="shared" si="116"/>
        <v>5.1711578120801587</v>
      </c>
      <c r="AM46" s="18">
        <f t="shared" si="116"/>
        <v>5.7420802862504887</v>
      </c>
      <c r="AO46" s="68">
        <f t="shared" si="117"/>
        <v>52.917460913319381</v>
      </c>
      <c r="AP46" s="69">
        <f t="shared" si="118"/>
        <v>86.664409582459228</v>
      </c>
      <c r="AQ46" s="69">
        <f t="shared" si="119"/>
        <v>139.58187049577862</v>
      </c>
      <c r="AS46" t="str">
        <f t="shared" ref="AS46:AS69" si="143">W46</f>
        <v>12 Other managers and proprietors</v>
      </c>
      <c r="AT46" s="18">
        <f t="shared" si="120"/>
        <v>4.4056222975656105</v>
      </c>
      <c r="AU46" s="18">
        <f t="shared" si="120"/>
        <v>4.5996362351310456</v>
      </c>
      <c r="AV46" s="18">
        <f t="shared" si="120"/>
        <v>4.5639706552057593</v>
      </c>
      <c r="AW46" s="18">
        <f t="shared" si="120"/>
        <v>5.4849869394809101</v>
      </c>
      <c r="AX46" s="18">
        <f t="shared" si="120"/>
        <v>5.2930304612737604</v>
      </c>
      <c r="AZ46" s="68">
        <f t="shared" si="121"/>
        <v>42.22865251648075</v>
      </c>
      <c r="BA46" s="69">
        <f t="shared" si="122"/>
        <v>82.814317178345817</v>
      </c>
      <c r="BB46" s="69">
        <f t="shared" si="123"/>
        <v>125.04296969482658</v>
      </c>
      <c r="BD46" t="str">
        <f t="shared" ref="BD46:BD69" si="144">AH46</f>
        <v>12 Other managers and proprietors</v>
      </c>
      <c r="BE46" s="18">
        <f t="shared" si="124"/>
        <v>3.0815684424898611</v>
      </c>
      <c r="BF46" s="18">
        <f t="shared" si="124"/>
        <v>2.9368879856554533</v>
      </c>
      <c r="BG46" s="18">
        <f t="shared" si="124"/>
        <v>3.1413572558225926</v>
      </c>
      <c r="BH46" s="18">
        <f t="shared" si="124"/>
        <v>3.4047516174208132</v>
      </c>
      <c r="BI46" s="18">
        <f t="shared" si="124"/>
        <v>3.487343108702365</v>
      </c>
      <c r="BK46" s="68">
        <f t="shared" si="125"/>
        <v>18.589219275794676</v>
      </c>
      <c r="BL46" s="69">
        <f t="shared" si="126"/>
        <v>48.962199855442329</v>
      </c>
      <c r="BM46" s="69">
        <f t="shared" si="127"/>
        <v>67.551419131236997</v>
      </c>
      <c r="BO46" t="str">
        <f t="shared" ref="BO46:BO69" si="145">AS46</f>
        <v>12 Other managers and proprietors</v>
      </c>
      <c r="BP46" s="18">
        <f t="shared" si="128"/>
        <v>3.1369806800150424</v>
      </c>
      <c r="BQ46" s="18">
        <f t="shared" si="128"/>
        <v>3.3682273686293431</v>
      </c>
      <c r="BR46" s="18">
        <f t="shared" si="128"/>
        <v>3.6206957659184331</v>
      </c>
      <c r="BS46" s="18">
        <f t="shared" si="128"/>
        <v>4.2420269718238268</v>
      </c>
      <c r="BT46" s="18">
        <f t="shared" si="128"/>
        <v>4.5031105680399595</v>
      </c>
      <c r="BV46" s="68">
        <f t="shared" si="129"/>
        <v>-10.706387384689874</v>
      </c>
      <c r="BW46" s="69">
        <f t="shared" si="130"/>
        <v>55.353865952088753</v>
      </c>
      <c r="BX46" s="69">
        <f t="shared" si="131"/>
        <v>44.647478567398878</v>
      </c>
      <c r="BZ46" t="str">
        <f t="shared" ref="BZ46:BZ69" si="146">BD46</f>
        <v>12 Other managers and proprietors</v>
      </c>
      <c r="CA46" s="18">
        <f t="shared" si="132"/>
        <v>3.3615800514115302</v>
      </c>
      <c r="CB46" s="18">
        <f t="shared" si="132"/>
        <v>3.7852219904356166</v>
      </c>
      <c r="CC46" s="18">
        <f t="shared" si="132"/>
        <v>3.964325637358848</v>
      </c>
      <c r="CD46" s="18">
        <f t="shared" si="132"/>
        <v>4.7183717872565536</v>
      </c>
      <c r="CE46" s="18">
        <f t="shared" si="132"/>
        <v>5.6313782721620909</v>
      </c>
      <c r="CG46" s="68">
        <f t="shared" si="133"/>
        <v>-6.2317567787112029</v>
      </c>
      <c r="CH46" s="69">
        <f t="shared" si="134"/>
        <v>44.358797004074162</v>
      </c>
      <c r="CI46" s="69">
        <f t="shared" si="135"/>
        <v>38.127040225362961</v>
      </c>
      <c r="CK46" t="str">
        <f t="shared" ref="CK46:CK69" si="147">BO46</f>
        <v>12 Other managers and proprietors</v>
      </c>
      <c r="CL46" s="18">
        <f t="shared" si="136"/>
        <v>2.9599409441971409</v>
      </c>
      <c r="CM46" s="18">
        <f t="shared" si="136"/>
        <v>3.2521410566859554</v>
      </c>
      <c r="CN46" s="18">
        <f t="shared" si="136"/>
        <v>3.571853978459659</v>
      </c>
      <c r="CO46" s="18">
        <f t="shared" si="136"/>
        <v>4.7637285957377058</v>
      </c>
      <c r="CP46" s="18">
        <f t="shared" si="136"/>
        <v>6.4147736284479064</v>
      </c>
      <c r="CR46" s="68">
        <f t="shared" si="137"/>
        <v>0.33511618224570267</v>
      </c>
      <c r="CS46" s="69">
        <f t="shared" si="138"/>
        <v>37.505838639028916</v>
      </c>
      <c r="CT46" s="69">
        <f t="shared" si="139"/>
        <v>37.840954821274622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17.785643964776636</v>
      </c>
      <c r="C47" s="18">
        <f t="shared" si="104"/>
        <v>18.399542681352354</v>
      </c>
      <c r="D47" s="18">
        <f t="shared" si="104"/>
        <v>18.148174083116185</v>
      </c>
      <c r="E47" s="18">
        <f t="shared" si="104"/>
        <v>17.822759708175255</v>
      </c>
      <c r="F47" s="18">
        <f t="shared" si="104"/>
        <v>17.247390435631186</v>
      </c>
      <c r="H47" s="68">
        <f t="shared" si="105"/>
        <v>84.065290507446022</v>
      </c>
      <c r="I47" s="69">
        <f t="shared" si="106"/>
        <v>53.287637293839992</v>
      </c>
      <c r="J47" s="69">
        <f t="shared" si="107"/>
        <v>137.352927801286</v>
      </c>
      <c r="L47" t="str">
        <f t="shared" si="140"/>
        <v>21 Science, research, engineering and technology professionals</v>
      </c>
      <c r="M47" s="18">
        <f t="shared" si="108"/>
        <v>10.913499789884177</v>
      </c>
      <c r="N47" s="18">
        <f t="shared" si="108"/>
        <v>11.617488446286242</v>
      </c>
      <c r="O47" s="18">
        <f t="shared" si="108"/>
        <v>11.475928808181909</v>
      </c>
      <c r="P47" s="18">
        <f t="shared" si="108"/>
        <v>11.905692940488846</v>
      </c>
      <c r="Q47" s="18">
        <f t="shared" si="108"/>
        <v>11.859188208665456</v>
      </c>
      <c r="S47" s="68">
        <f t="shared" si="109"/>
        <v>97.848435604513142</v>
      </c>
      <c r="T47" s="69">
        <f t="shared" si="110"/>
        <v>58.832362510092786</v>
      </c>
      <c r="U47" s="69">
        <f t="shared" si="111"/>
        <v>156.68079811460592</v>
      </c>
      <c r="W47" t="str">
        <f t="shared" si="141"/>
        <v>21 Science, research, engineering and technology professionals</v>
      </c>
      <c r="X47" s="18">
        <f t="shared" si="112"/>
        <v>10.090833209072281</v>
      </c>
      <c r="Y47" s="18">
        <f t="shared" si="112"/>
        <v>10.60005677678031</v>
      </c>
      <c r="Z47" s="18">
        <f t="shared" si="112"/>
        <v>10.218087720944185</v>
      </c>
      <c r="AA47" s="18">
        <f t="shared" si="112"/>
        <v>9.6675298020643758</v>
      </c>
      <c r="AB47" s="18">
        <f t="shared" si="112"/>
        <v>8.7107458962159274</v>
      </c>
      <c r="AD47" s="68">
        <f t="shared" si="113"/>
        <v>6.0798645564497429</v>
      </c>
      <c r="AE47" s="69">
        <f t="shared" si="114"/>
        <v>42.756056199858534</v>
      </c>
      <c r="AF47" s="69">
        <f t="shared" si="115"/>
        <v>48.835920756308276</v>
      </c>
      <c r="AH47" t="str">
        <f t="shared" si="142"/>
        <v>21 Science, research, engineering and technology professionals</v>
      </c>
      <c r="AI47" s="18">
        <f t="shared" si="116"/>
        <v>3.4251104720170185</v>
      </c>
      <c r="AJ47" s="18">
        <f t="shared" si="116"/>
        <v>3.8002721146097582</v>
      </c>
      <c r="AK47" s="18">
        <f t="shared" si="116"/>
        <v>4.110380072437553</v>
      </c>
      <c r="AL47" s="18">
        <f t="shared" si="116"/>
        <v>4.1432262035532093</v>
      </c>
      <c r="AM47" s="18">
        <f t="shared" si="116"/>
        <v>3.9895656524630132</v>
      </c>
      <c r="AO47" s="68">
        <f t="shared" si="117"/>
        <v>12.03430609080794</v>
      </c>
      <c r="AP47" s="69">
        <f t="shared" si="118"/>
        <v>42.508877648998222</v>
      </c>
      <c r="AQ47" s="69">
        <f t="shared" si="119"/>
        <v>54.543183739806167</v>
      </c>
      <c r="AS47" t="str">
        <f t="shared" si="143"/>
        <v>21 Science, research, engineering and technology professionals</v>
      </c>
      <c r="AT47" s="18">
        <f t="shared" si="120"/>
        <v>9.9628461606698266</v>
      </c>
      <c r="AU47" s="18">
        <f t="shared" si="120"/>
        <v>10.503894259496354</v>
      </c>
      <c r="AV47" s="18">
        <f t="shared" si="120"/>
        <v>9.8027517899013699</v>
      </c>
      <c r="AW47" s="18">
        <f t="shared" si="120"/>
        <v>8.543768880885418</v>
      </c>
      <c r="AX47" s="18">
        <f t="shared" si="120"/>
        <v>7.2474236768452798</v>
      </c>
      <c r="AZ47" s="68">
        <f t="shared" si="121"/>
        <v>-9.3305064778457592</v>
      </c>
      <c r="BA47" s="69">
        <f t="shared" si="122"/>
        <v>36.212143999301389</v>
      </c>
      <c r="BB47" s="69">
        <f t="shared" si="123"/>
        <v>26.88163752145563</v>
      </c>
      <c r="BD47" t="str">
        <f t="shared" si="144"/>
        <v>21 Science, research, engineering and technology professionals</v>
      </c>
      <c r="BE47" s="18">
        <f t="shared" si="124"/>
        <v>3.5485018018120429</v>
      </c>
      <c r="BF47" s="18">
        <f t="shared" si="124"/>
        <v>3.7007284222132153</v>
      </c>
      <c r="BG47" s="18">
        <f t="shared" si="124"/>
        <v>3.975635925890693</v>
      </c>
      <c r="BH47" s="18">
        <f t="shared" si="124"/>
        <v>3.3957544242966571</v>
      </c>
      <c r="BI47" s="18">
        <f t="shared" si="124"/>
        <v>3.086600082115897</v>
      </c>
      <c r="BK47" s="68">
        <f t="shared" si="125"/>
        <v>-17.064280141728801</v>
      </c>
      <c r="BL47" s="69">
        <f t="shared" si="126"/>
        <v>24.645298184238477</v>
      </c>
      <c r="BM47" s="69">
        <f t="shared" si="127"/>
        <v>7.5810180425096751</v>
      </c>
      <c r="BO47" t="str">
        <f t="shared" si="145"/>
        <v>21 Science, research, engineering and technology professionals</v>
      </c>
      <c r="BP47" s="18">
        <f t="shared" si="128"/>
        <v>2.6460512216500307</v>
      </c>
      <c r="BQ47" s="18">
        <f t="shared" si="128"/>
        <v>2.9229322672963627</v>
      </c>
      <c r="BR47" s="18">
        <f t="shared" si="128"/>
        <v>3.3556060227185909</v>
      </c>
      <c r="BS47" s="18">
        <f t="shared" si="128"/>
        <v>3.1073449798040627</v>
      </c>
      <c r="BT47" s="18">
        <f t="shared" si="128"/>
        <v>3.1707220414351469</v>
      </c>
      <c r="BV47" s="68">
        <f t="shared" si="129"/>
        <v>-32.159814958442695</v>
      </c>
      <c r="BW47" s="69">
        <f t="shared" si="130"/>
        <v>28.369602097376344</v>
      </c>
      <c r="BX47" s="69">
        <f t="shared" si="131"/>
        <v>-3.7902128610663528</v>
      </c>
      <c r="BZ47" t="str">
        <f t="shared" si="146"/>
        <v>21 Science, research, engineering and technology professionals</v>
      </c>
      <c r="CA47" s="18">
        <f t="shared" si="132"/>
        <v>2.3489599711841525</v>
      </c>
      <c r="CB47" s="18">
        <f t="shared" si="132"/>
        <v>2.8716147912003835</v>
      </c>
      <c r="CC47" s="18">
        <f t="shared" si="132"/>
        <v>3.1104012561700722</v>
      </c>
      <c r="CD47" s="18">
        <f t="shared" si="132"/>
        <v>3.0790872509241769</v>
      </c>
      <c r="CE47" s="18">
        <f t="shared" si="132"/>
        <v>3.0781157127604626</v>
      </c>
      <c r="CG47" s="68">
        <f t="shared" si="133"/>
        <v>-34.675074538808204</v>
      </c>
      <c r="CH47" s="69">
        <f t="shared" si="134"/>
        <v>22.620234646960231</v>
      </c>
      <c r="CI47" s="69">
        <f t="shared" si="135"/>
        <v>-12.054839891847976</v>
      </c>
      <c r="CK47" t="str">
        <f t="shared" si="147"/>
        <v>21 Science, research, engineering and technology professionals</v>
      </c>
      <c r="CL47" s="18">
        <f t="shared" si="136"/>
        <v>1.1179020756703673</v>
      </c>
      <c r="CM47" s="18">
        <f t="shared" si="136"/>
        <v>1.8077210669217425</v>
      </c>
      <c r="CN47" s="18">
        <f t="shared" si="136"/>
        <v>2.29413596897448</v>
      </c>
      <c r="CO47" s="18">
        <f t="shared" si="136"/>
        <v>2.881578766361633</v>
      </c>
      <c r="CP47" s="18">
        <f t="shared" si="136"/>
        <v>3.6271565390634182</v>
      </c>
      <c r="CR47" s="68">
        <f t="shared" si="137"/>
        <v>-11.669138977397303</v>
      </c>
      <c r="CS47" s="69">
        <f t="shared" si="138"/>
        <v>27.125232748249338</v>
      </c>
      <c r="CT47" s="69">
        <f t="shared" si="139"/>
        <v>15.456093770852036</v>
      </c>
    </row>
    <row r="48" spans="1:98" x14ac:dyDescent="0.2">
      <c r="A48" t="str">
        <f t="shared" si="103"/>
        <v>22 Health professionals</v>
      </c>
      <c r="B48" s="18">
        <f t="shared" si="104"/>
        <v>18.587673811473813</v>
      </c>
      <c r="C48" s="18">
        <f t="shared" si="104"/>
        <v>18.404945110312678</v>
      </c>
      <c r="D48" s="18">
        <f t="shared" si="104"/>
        <v>18.931358593338686</v>
      </c>
      <c r="E48" s="18">
        <f t="shared" si="104"/>
        <v>20.034283193061878</v>
      </c>
      <c r="F48" s="18">
        <f t="shared" si="104"/>
        <v>21.252606885050891</v>
      </c>
      <c r="H48" s="68">
        <f t="shared" si="105"/>
        <v>117.4261969179413</v>
      </c>
      <c r="I48" s="69">
        <f t="shared" si="106"/>
        <v>77.27014658038938</v>
      </c>
      <c r="J48" s="69">
        <f t="shared" si="107"/>
        <v>194.69634349833066</v>
      </c>
      <c r="L48" t="str">
        <f t="shared" si="140"/>
        <v>22 Health professionals</v>
      </c>
      <c r="M48" s="18">
        <f t="shared" si="108"/>
        <v>7.5265877254273663</v>
      </c>
      <c r="N48" s="18">
        <f t="shared" si="108"/>
        <v>7.502747043875778</v>
      </c>
      <c r="O48" s="18">
        <f t="shared" si="108"/>
        <v>7.3012388999656004</v>
      </c>
      <c r="P48" s="18">
        <f t="shared" si="108"/>
        <v>7.3879320598429468</v>
      </c>
      <c r="Q48" s="18">
        <f t="shared" si="108"/>
        <v>7.508763241701276</v>
      </c>
      <c r="S48" s="68">
        <f t="shared" si="109"/>
        <v>96.896209898870737</v>
      </c>
      <c r="T48" s="69">
        <f t="shared" si="110"/>
        <v>76.974297589300249</v>
      </c>
      <c r="U48" s="69">
        <f t="shared" si="111"/>
        <v>173.870507488171</v>
      </c>
      <c r="W48" t="str">
        <f t="shared" si="141"/>
        <v>22 Health professionals</v>
      </c>
      <c r="X48" s="18">
        <f t="shared" si="112"/>
        <v>8.0339487849870128</v>
      </c>
      <c r="Y48" s="18">
        <f t="shared" si="112"/>
        <v>8.2502672739823613</v>
      </c>
      <c r="Z48" s="18">
        <f t="shared" si="112"/>
        <v>8.0688289690769324</v>
      </c>
      <c r="AA48" s="18">
        <f t="shared" si="112"/>
        <v>8.415030386595225</v>
      </c>
      <c r="AB48" s="18">
        <f t="shared" si="112"/>
        <v>8.379232487028009</v>
      </c>
      <c r="AD48" s="68">
        <f t="shared" si="113"/>
        <v>29.223341982613686</v>
      </c>
      <c r="AE48" s="69">
        <f t="shared" si="114"/>
        <v>69.658261350598266</v>
      </c>
      <c r="AF48" s="69">
        <f t="shared" si="115"/>
        <v>98.881603333211956</v>
      </c>
      <c r="AH48" t="str">
        <f t="shared" si="142"/>
        <v>22 Health professionals</v>
      </c>
      <c r="AI48" s="18">
        <f t="shared" si="116"/>
        <v>13.711230759225968</v>
      </c>
      <c r="AJ48" s="18">
        <f t="shared" si="116"/>
        <v>10.76336279419017</v>
      </c>
      <c r="AK48" s="18">
        <f t="shared" si="116"/>
        <v>9.3712921995387397</v>
      </c>
      <c r="AL48" s="18">
        <f t="shared" si="116"/>
        <v>5.4574991318374675</v>
      </c>
      <c r="AM48" s="18">
        <f t="shared" si="116"/>
        <v>1.9139719536438358</v>
      </c>
      <c r="AO48" s="68">
        <f t="shared" si="117"/>
        <v>-76.425446074045439</v>
      </c>
      <c r="AP48" s="69">
        <f t="shared" si="118"/>
        <v>20.539617389667669</v>
      </c>
      <c r="AQ48" s="69">
        <f t="shared" si="119"/>
        <v>-55.885828684377778</v>
      </c>
      <c r="AS48" t="str">
        <f t="shared" si="143"/>
        <v>22 Health professionals</v>
      </c>
      <c r="AT48" s="18">
        <f t="shared" si="120"/>
        <v>2.0291566851751259</v>
      </c>
      <c r="AU48" s="18">
        <f t="shared" si="120"/>
        <v>2.1485753620306243</v>
      </c>
      <c r="AV48" s="18">
        <f t="shared" si="120"/>
        <v>2.3239562780033198</v>
      </c>
      <c r="AW48" s="18">
        <f t="shared" si="120"/>
        <v>2.3938173434171084</v>
      </c>
      <c r="AX48" s="18">
        <f t="shared" si="120"/>
        <v>2.3996333962959646</v>
      </c>
      <c r="AZ48" s="68">
        <f t="shared" si="121"/>
        <v>26.631715362869912</v>
      </c>
      <c r="BA48" s="69">
        <f t="shared" si="122"/>
        <v>61.922530511836626</v>
      </c>
      <c r="BB48" s="69">
        <f t="shared" si="123"/>
        <v>88.554245874706538</v>
      </c>
      <c r="BD48" t="str">
        <f t="shared" si="144"/>
        <v>22 Health professionals</v>
      </c>
      <c r="BE48" s="18">
        <f t="shared" si="124"/>
        <v>1.8084326419247465</v>
      </c>
      <c r="BF48" s="18">
        <f t="shared" si="124"/>
        <v>2.3314277646637511</v>
      </c>
      <c r="BG48" s="18">
        <f t="shared" si="124"/>
        <v>2.4253201959227986</v>
      </c>
      <c r="BH48" s="18">
        <f t="shared" si="124"/>
        <v>2.6878062438283843</v>
      </c>
      <c r="BI48" s="18">
        <f t="shared" si="124"/>
        <v>2.9299987445612943</v>
      </c>
      <c r="BK48" s="68">
        <f t="shared" si="125"/>
        <v>29.05243777046357</v>
      </c>
      <c r="BL48" s="69">
        <f t="shared" si="126"/>
        <v>62.701973039217599</v>
      </c>
      <c r="BM48" s="69">
        <f t="shared" si="127"/>
        <v>91.754410809681161</v>
      </c>
      <c r="BO48" t="str">
        <f t="shared" si="145"/>
        <v>22 Health professionals</v>
      </c>
      <c r="BP48" s="18">
        <f t="shared" si="128"/>
        <v>1.5475128854256552</v>
      </c>
      <c r="BQ48" s="18">
        <f t="shared" si="128"/>
        <v>1.9298822496627757</v>
      </c>
      <c r="BR48" s="18">
        <f t="shared" si="128"/>
        <v>1.9637038337177897</v>
      </c>
      <c r="BS48" s="18">
        <f t="shared" si="128"/>
        <v>2.0699955346777763</v>
      </c>
      <c r="BT48" s="18">
        <f t="shared" si="128"/>
        <v>2.0330110978208324</v>
      </c>
      <c r="BV48" s="68">
        <f t="shared" si="129"/>
        <v>-25.670094822416111</v>
      </c>
      <c r="BW48" s="69">
        <f t="shared" si="130"/>
        <v>44.909896123586321</v>
      </c>
      <c r="BX48" s="69">
        <f t="shared" si="131"/>
        <v>19.239801301170207</v>
      </c>
      <c r="BZ48" t="str">
        <f t="shared" si="146"/>
        <v>22 Health professionals</v>
      </c>
      <c r="CA48" s="18">
        <f t="shared" si="132"/>
        <v>1.2329557700613809</v>
      </c>
      <c r="CB48" s="18">
        <f t="shared" si="132"/>
        <v>1.5630663330472934</v>
      </c>
      <c r="CC48" s="18">
        <f t="shared" si="132"/>
        <v>1.5911039625507564</v>
      </c>
      <c r="CD48" s="18">
        <f t="shared" si="132"/>
        <v>1.7001593425512898</v>
      </c>
      <c r="CE48" s="18">
        <f t="shared" si="132"/>
        <v>1.7014598787642436</v>
      </c>
      <c r="CG48" s="68">
        <f t="shared" si="133"/>
        <v>-29.411564731249751</v>
      </c>
      <c r="CH48" s="69">
        <f t="shared" si="134"/>
        <v>33.187739618924184</v>
      </c>
      <c r="CI48" s="69">
        <f t="shared" si="135"/>
        <v>3.7761748876744354</v>
      </c>
      <c r="CK48" t="str">
        <f t="shared" si="147"/>
        <v>22 Health professionals</v>
      </c>
      <c r="CL48" s="18">
        <f t="shared" si="136"/>
        <v>0.48338551229950999</v>
      </c>
      <c r="CM48" s="18">
        <f t="shared" si="136"/>
        <v>0.60682582668143792</v>
      </c>
      <c r="CN48" s="18">
        <f t="shared" si="136"/>
        <v>0.66749414268544105</v>
      </c>
      <c r="CO48" s="18">
        <f t="shared" si="136"/>
        <v>1.311687521806018</v>
      </c>
      <c r="CP48" s="18">
        <f t="shared" si="136"/>
        <v>2.3459490287923019</v>
      </c>
      <c r="CR48" s="68">
        <f t="shared" si="137"/>
        <v>96.35249840008558</v>
      </c>
      <c r="CS48" s="69">
        <f t="shared" si="138"/>
        <v>75.717772130924615</v>
      </c>
      <c r="CT48" s="69">
        <f t="shared" si="139"/>
        <v>172.07027053101018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29.028082369408715</v>
      </c>
      <c r="C49" s="18">
        <f t="shared" si="104"/>
        <v>27.063970636016705</v>
      </c>
      <c r="D49" s="18">
        <f t="shared" si="104"/>
        <v>26.785024976090384</v>
      </c>
      <c r="E49" s="18">
        <f t="shared" si="104"/>
        <v>24.269040602385115</v>
      </c>
      <c r="F49" s="18">
        <f t="shared" si="104"/>
        <v>20.764505058992036</v>
      </c>
      <c r="H49" s="68">
        <f t="shared" si="105"/>
        <v>50.145033245504088</v>
      </c>
      <c r="I49" s="69">
        <f t="shared" si="106"/>
        <v>63.510362603409611</v>
      </c>
      <c r="J49" s="69">
        <f t="shared" si="107"/>
        <v>113.65539584891368</v>
      </c>
      <c r="L49" t="str">
        <f t="shared" si="140"/>
        <v>23 Teaching and other educational professionals</v>
      </c>
      <c r="M49" s="18">
        <f t="shared" si="108"/>
        <v>23.227930223377871</v>
      </c>
      <c r="N49" s="18">
        <f t="shared" si="108"/>
        <v>22.136260507117651</v>
      </c>
      <c r="O49" s="18">
        <f t="shared" si="108"/>
        <v>21.901760857365851</v>
      </c>
      <c r="P49" s="18">
        <f t="shared" si="108"/>
        <v>19.665115487584654</v>
      </c>
      <c r="Q49" s="18">
        <f t="shared" si="108"/>
        <v>16.739291036205465</v>
      </c>
      <c r="S49" s="68">
        <f t="shared" si="109"/>
        <v>46.326684424398387</v>
      </c>
      <c r="T49" s="69">
        <f t="shared" si="110"/>
        <v>64.803185510406166</v>
      </c>
      <c r="U49" s="69">
        <f t="shared" si="111"/>
        <v>111.12986993480456</v>
      </c>
      <c r="W49" t="str">
        <f t="shared" si="141"/>
        <v>23 Teaching and other educational professionals</v>
      </c>
      <c r="X49" s="18">
        <f t="shared" si="112"/>
        <v>7.96779236825612</v>
      </c>
      <c r="Y49" s="18">
        <f t="shared" si="112"/>
        <v>6.9704742709411667</v>
      </c>
      <c r="Z49" s="18">
        <f t="shared" si="112"/>
        <v>6.9668510138395909</v>
      </c>
      <c r="AA49" s="18">
        <f t="shared" si="112"/>
        <v>5.5702142611324268</v>
      </c>
      <c r="AB49" s="18">
        <f t="shared" si="112"/>
        <v>3.8606509193294629</v>
      </c>
      <c r="AD49" s="68">
        <f t="shared" si="113"/>
        <v>-31.044128851605301</v>
      </c>
      <c r="AE49" s="69">
        <f t="shared" si="114"/>
        <v>44.90048666441816</v>
      </c>
      <c r="AF49" s="69">
        <f t="shared" si="115"/>
        <v>13.856357812812856</v>
      </c>
      <c r="AH49" t="str">
        <f t="shared" si="142"/>
        <v>23 Teaching and other educational professionals</v>
      </c>
      <c r="AI49" s="18">
        <f t="shared" si="116"/>
        <v>4.0340165332653868</v>
      </c>
      <c r="AJ49" s="18">
        <f t="shared" si="116"/>
        <v>2.6655405624468349</v>
      </c>
      <c r="AK49" s="18">
        <f t="shared" si="116"/>
        <v>2.190247384676125</v>
      </c>
      <c r="AL49" s="18">
        <f t="shared" si="116"/>
        <v>1.5293339376597714</v>
      </c>
      <c r="AM49" s="18">
        <f t="shared" si="116"/>
        <v>1.4329917400534071</v>
      </c>
      <c r="AO49" s="68">
        <f t="shared" si="117"/>
        <v>-24.480707881915727</v>
      </c>
      <c r="AP49" s="69">
        <f t="shared" si="118"/>
        <v>26.557859532696455</v>
      </c>
      <c r="AQ49" s="69">
        <f t="shared" si="119"/>
        <v>2.0771516507807268</v>
      </c>
      <c r="AS49" t="str">
        <f t="shared" si="143"/>
        <v>23 Teaching and other educational professionals</v>
      </c>
      <c r="AT49" s="18">
        <f t="shared" si="120"/>
        <v>1.0854301947619047</v>
      </c>
      <c r="AU49" s="18">
        <f t="shared" si="120"/>
        <v>1.1264056235312114</v>
      </c>
      <c r="AV49" s="18">
        <f t="shared" si="120"/>
        <v>0.98288697422219662</v>
      </c>
      <c r="AW49" s="18">
        <f t="shared" si="120"/>
        <v>0.77641089772696315</v>
      </c>
      <c r="AX49" s="18">
        <f t="shared" si="120"/>
        <v>0.53761446404534119</v>
      </c>
      <c r="AZ49" s="68">
        <f t="shared" si="121"/>
        <v>-32.920022156790218</v>
      </c>
      <c r="BA49" s="69">
        <f t="shared" si="122"/>
        <v>42.551679548640386</v>
      </c>
      <c r="BB49" s="69">
        <f t="shared" si="123"/>
        <v>9.6316573918501689</v>
      </c>
      <c r="BD49" t="str">
        <f t="shared" si="144"/>
        <v>23 Teaching and other educational professionals</v>
      </c>
      <c r="BE49" s="18">
        <f t="shared" si="124"/>
        <v>1.0833623113310933</v>
      </c>
      <c r="BF49" s="18">
        <f t="shared" si="124"/>
        <v>1.2202805123029303</v>
      </c>
      <c r="BG49" s="18">
        <f t="shared" si="124"/>
        <v>1.2279094430288173</v>
      </c>
      <c r="BH49" s="18">
        <f t="shared" si="124"/>
        <v>1.1967049454183725</v>
      </c>
      <c r="BI49" s="18">
        <f t="shared" si="124"/>
        <v>1.2756907680267577</v>
      </c>
      <c r="BK49" s="68">
        <f t="shared" si="125"/>
        <v>10.980565898591719</v>
      </c>
      <c r="BL49" s="69">
        <f t="shared" si="126"/>
        <v>43.38901124800423</v>
      </c>
      <c r="BM49" s="69">
        <f t="shared" si="127"/>
        <v>54.369577146595951</v>
      </c>
      <c r="BO49" t="str">
        <f t="shared" si="145"/>
        <v>23 Teaching and other educational professionals</v>
      </c>
      <c r="BP49" s="18">
        <f t="shared" si="128"/>
        <v>0.76082294557619579</v>
      </c>
      <c r="BQ49" s="18">
        <f t="shared" si="128"/>
        <v>0.86298459124728377</v>
      </c>
      <c r="BR49" s="18">
        <f t="shared" si="128"/>
        <v>0.8395638949373837</v>
      </c>
      <c r="BS49" s="18">
        <f t="shared" si="128"/>
        <v>0.80951521699319429</v>
      </c>
      <c r="BT49" s="18">
        <f t="shared" si="128"/>
        <v>0.78613193608852749</v>
      </c>
      <c r="BV49" s="68">
        <f t="shared" si="129"/>
        <v>-32.773344892369629</v>
      </c>
      <c r="BW49" s="69">
        <f t="shared" si="130"/>
        <v>39.668978234950615</v>
      </c>
      <c r="BX49" s="69">
        <f t="shared" si="131"/>
        <v>6.8956333425809913</v>
      </c>
      <c r="BZ49" t="str">
        <f t="shared" si="146"/>
        <v>23 Teaching and other educational professionals</v>
      </c>
      <c r="CA49" s="18">
        <f t="shared" si="132"/>
        <v>0.89376187589722245</v>
      </c>
      <c r="CB49" s="18">
        <f t="shared" si="132"/>
        <v>1.0406370692074156</v>
      </c>
      <c r="CC49" s="18">
        <f t="shared" si="132"/>
        <v>1.2284679162073442</v>
      </c>
      <c r="CD49" s="18">
        <f t="shared" si="132"/>
        <v>1.2569614188190692</v>
      </c>
      <c r="CE49" s="18">
        <f t="shared" si="132"/>
        <v>1.4618587486585823</v>
      </c>
      <c r="CG49" s="68">
        <f t="shared" si="133"/>
        <v>-21.448950430266578</v>
      </c>
      <c r="CH49" s="69">
        <f t="shared" si="134"/>
        <v>35.291965402175819</v>
      </c>
      <c r="CI49" s="69">
        <f t="shared" si="135"/>
        <v>13.843014971909239</v>
      </c>
      <c r="CK49" t="str">
        <f t="shared" si="147"/>
        <v>23 Teaching and other educational professionals</v>
      </c>
      <c r="CL49" s="18">
        <f t="shared" si="136"/>
        <v>0.43906238132633912</v>
      </c>
      <c r="CM49" s="18">
        <f t="shared" si="136"/>
        <v>0.60997348252690542</v>
      </c>
      <c r="CN49" s="18">
        <f t="shared" si="136"/>
        <v>0.73033513594469779</v>
      </c>
      <c r="CO49" s="18">
        <f t="shared" si="136"/>
        <v>1.0159374493567852</v>
      </c>
      <c r="CP49" s="18">
        <f t="shared" si="136"/>
        <v>0.98645736879936563</v>
      </c>
      <c r="CR49" s="68">
        <f t="shared" si="137"/>
        <v>-24.539192985658211</v>
      </c>
      <c r="CS49" s="69">
        <f t="shared" si="138"/>
        <v>38.989581946879518</v>
      </c>
      <c r="CT49" s="69">
        <f t="shared" si="139"/>
        <v>14.450388961221314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7.1151443332995088</v>
      </c>
      <c r="C50" s="18">
        <f t="shared" si="104"/>
        <v>7.6797311574617018</v>
      </c>
      <c r="D50" s="18">
        <f t="shared" si="104"/>
        <v>7.9132994981248883</v>
      </c>
      <c r="E50" s="18">
        <f t="shared" si="104"/>
        <v>8.6742087510024497</v>
      </c>
      <c r="F50" s="18">
        <f t="shared" si="104"/>
        <v>9.0390965817798357</v>
      </c>
      <c r="H50" s="68">
        <f t="shared" si="105"/>
        <v>121.2324690010862</v>
      </c>
      <c r="I50" s="69">
        <f t="shared" si="106"/>
        <v>76.631618107528993</v>
      </c>
      <c r="J50" s="69">
        <f t="shared" si="107"/>
        <v>197.86408710861519</v>
      </c>
      <c r="L50" t="str">
        <f t="shared" si="140"/>
        <v>24 Business, media and public service professionals</v>
      </c>
      <c r="M50" s="18">
        <f t="shared" si="108"/>
        <v>13.250315545988848</v>
      </c>
      <c r="N50" s="18">
        <f t="shared" si="108"/>
        <v>14.044978181203771</v>
      </c>
      <c r="O50" s="18">
        <f t="shared" si="108"/>
        <v>14.726965056776445</v>
      </c>
      <c r="P50" s="18">
        <f t="shared" si="108"/>
        <v>15.116311275921838</v>
      </c>
      <c r="Q50" s="18">
        <f t="shared" si="108"/>
        <v>14.840527126574976</v>
      </c>
      <c r="S50" s="68">
        <f t="shared" si="109"/>
        <v>92.930804507276946</v>
      </c>
      <c r="T50" s="69">
        <f t="shared" si="110"/>
        <v>72.575997317075888</v>
      </c>
      <c r="U50" s="69">
        <f t="shared" si="111"/>
        <v>165.50680182435283</v>
      </c>
      <c r="W50" t="str">
        <f t="shared" si="141"/>
        <v>24 Business, media and public service professionals</v>
      </c>
      <c r="X50" s="18">
        <f t="shared" si="112"/>
        <v>11.715364659014496</v>
      </c>
      <c r="Y50" s="18">
        <f t="shared" si="112"/>
        <v>12.329730253190874</v>
      </c>
      <c r="Z50" s="18">
        <f t="shared" si="112"/>
        <v>12.809783436843549</v>
      </c>
      <c r="AA50" s="18">
        <f t="shared" si="112"/>
        <v>12.756235852404691</v>
      </c>
      <c r="AB50" s="18">
        <f t="shared" si="112"/>
        <v>11.586300564406573</v>
      </c>
      <c r="AD50" s="68">
        <f t="shared" si="113"/>
        <v>12.551228886804729</v>
      </c>
      <c r="AE50" s="69">
        <f t="shared" si="114"/>
        <v>57.975853219966936</v>
      </c>
      <c r="AF50" s="69">
        <f t="shared" si="115"/>
        <v>70.527082106771658</v>
      </c>
      <c r="AH50" t="str">
        <f t="shared" si="142"/>
        <v>24 Business, media and public service professionals</v>
      </c>
      <c r="AI50" s="18">
        <f t="shared" si="116"/>
        <v>3.8284181876088028</v>
      </c>
      <c r="AJ50" s="18">
        <f t="shared" si="116"/>
        <v>3.8780582861500177</v>
      </c>
      <c r="AK50" s="18">
        <f t="shared" si="116"/>
        <v>4.0817468650194364</v>
      </c>
      <c r="AL50" s="18">
        <f t="shared" si="116"/>
        <v>3.9085385443182559</v>
      </c>
      <c r="AM50" s="18">
        <f t="shared" si="116"/>
        <v>3.5812879878765531</v>
      </c>
      <c r="AO50" s="68">
        <f t="shared" si="117"/>
        <v>1.2746082594115287</v>
      </c>
      <c r="AP50" s="69">
        <f t="shared" si="118"/>
        <v>39.050328120022371</v>
      </c>
      <c r="AQ50" s="69">
        <f t="shared" si="119"/>
        <v>40.3249363794339</v>
      </c>
      <c r="AS50" t="str">
        <f t="shared" si="143"/>
        <v>24 Business, media and public service professionals</v>
      </c>
      <c r="AT50" s="18">
        <f t="shared" si="120"/>
        <v>6.7004711828681023</v>
      </c>
      <c r="AU50" s="18">
        <f t="shared" si="120"/>
        <v>7.2155209987984597</v>
      </c>
      <c r="AV50" s="18">
        <f t="shared" si="120"/>
        <v>7.6137125560409125</v>
      </c>
      <c r="AW50" s="18">
        <f t="shared" si="120"/>
        <v>7.6930690599184812</v>
      </c>
      <c r="AX50" s="18">
        <f t="shared" si="120"/>
        <v>7.2114097988929009</v>
      </c>
      <c r="AZ50" s="68">
        <f t="shared" si="121"/>
        <v>16.158031774289871</v>
      </c>
      <c r="BA50" s="69">
        <f t="shared" si="122"/>
        <v>55.960024237607662</v>
      </c>
      <c r="BB50" s="69">
        <f t="shared" si="123"/>
        <v>72.118056011897536</v>
      </c>
      <c r="BD50" t="str">
        <f t="shared" si="144"/>
        <v>24 Business, media and public service professionals</v>
      </c>
      <c r="BE50" s="18">
        <f t="shared" si="124"/>
        <v>3.8590935839054721</v>
      </c>
      <c r="BF50" s="18">
        <f t="shared" si="124"/>
        <v>4.3506649972162226</v>
      </c>
      <c r="BG50" s="18">
        <f t="shared" si="124"/>
        <v>4.8095241623606091</v>
      </c>
      <c r="BH50" s="18">
        <f t="shared" si="124"/>
        <v>4.8965241791899325</v>
      </c>
      <c r="BI50" s="18">
        <f t="shared" si="124"/>
        <v>4.9526898270798361</v>
      </c>
      <c r="BK50" s="68">
        <f t="shared" si="125"/>
        <v>10.003595619689156</v>
      </c>
      <c r="BL50" s="69">
        <f t="shared" si="126"/>
        <v>42.401335743513933</v>
      </c>
      <c r="BM50" s="69">
        <f t="shared" si="127"/>
        <v>52.40493136320309</v>
      </c>
      <c r="BO50" t="str">
        <f t="shared" si="145"/>
        <v>24 Business, media and public service professionals</v>
      </c>
      <c r="BP50" s="18">
        <f t="shared" si="128"/>
        <v>2.6249374900312397</v>
      </c>
      <c r="BQ50" s="18">
        <f t="shared" si="128"/>
        <v>2.9179135126225746</v>
      </c>
      <c r="BR50" s="18">
        <f t="shared" si="128"/>
        <v>3.5050259950026077</v>
      </c>
      <c r="BS50" s="18">
        <f t="shared" si="128"/>
        <v>3.4231397263458736</v>
      </c>
      <c r="BT50" s="18">
        <f t="shared" si="128"/>
        <v>3.3016115281632423</v>
      </c>
      <c r="BV50" s="68">
        <f t="shared" si="129"/>
        <v>-32.370753855157567</v>
      </c>
      <c r="BW50" s="69">
        <f t="shared" si="130"/>
        <v>35.067681337714568</v>
      </c>
      <c r="BX50" s="69">
        <f t="shared" si="131"/>
        <v>2.6969274825569989</v>
      </c>
      <c r="BZ50" t="str">
        <f t="shared" si="146"/>
        <v>24 Business, media and public service professionals</v>
      </c>
      <c r="CA50" s="18">
        <f t="shared" si="132"/>
        <v>2.3570352739363298</v>
      </c>
      <c r="CB50" s="18">
        <f t="shared" si="132"/>
        <v>2.8815246209337992</v>
      </c>
      <c r="CC50" s="18">
        <f t="shared" si="132"/>
        <v>3.3081176881441543</v>
      </c>
      <c r="CD50" s="18">
        <f t="shared" si="132"/>
        <v>3.3979554633201827</v>
      </c>
      <c r="CE50" s="18">
        <f t="shared" si="132"/>
        <v>3.6250917306675365</v>
      </c>
      <c r="CG50" s="68">
        <f t="shared" si="133"/>
        <v>-27.665006158099732</v>
      </c>
      <c r="CH50" s="69">
        <f t="shared" si="134"/>
        <v>29.943410815610115</v>
      </c>
      <c r="CI50" s="69">
        <f t="shared" si="135"/>
        <v>2.2784046575103871</v>
      </c>
      <c r="CK50" t="str">
        <f t="shared" si="147"/>
        <v>24 Business, media and public service professionals</v>
      </c>
      <c r="CL50" s="18">
        <f t="shared" si="136"/>
        <v>1.3779183640231198</v>
      </c>
      <c r="CM50" s="18">
        <f t="shared" si="136"/>
        <v>2.025095642392583</v>
      </c>
      <c r="CN50" s="18">
        <f t="shared" si="136"/>
        <v>2.4109499684230644</v>
      </c>
      <c r="CO50" s="18">
        <f t="shared" si="136"/>
        <v>3.0470314104932106</v>
      </c>
      <c r="CP50" s="18">
        <f t="shared" si="136"/>
        <v>3.4934708606699401</v>
      </c>
      <c r="CR50" s="68">
        <f t="shared" si="137"/>
        <v>-19.046758008344721</v>
      </c>
      <c r="CS50" s="69">
        <f t="shared" si="138"/>
        <v>32.573264844271215</v>
      </c>
      <c r="CT50" s="69">
        <f t="shared" si="139"/>
        <v>13.526506835926494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2.1383922938087703</v>
      </c>
      <c r="C51" s="18">
        <f t="shared" si="104"/>
        <v>2.4929819512203544</v>
      </c>
      <c r="D51" s="18">
        <f t="shared" si="104"/>
        <v>2.8876666271143732</v>
      </c>
      <c r="E51" s="18">
        <f t="shared" si="104"/>
        <v>2.5977857630853172</v>
      </c>
      <c r="F51" s="18">
        <f t="shared" si="104"/>
        <v>2.8431700561402975</v>
      </c>
      <c r="H51" s="68">
        <f t="shared" si="105"/>
        <v>90.694086309179781</v>
      </c>
      <c r="I51" s="69">
        <f t="shared" si="106"/>
        <v>63.674801281156235</v>
      </c>
      <c r="J51" s="69">
        <f t="shared" si="107"/>
        <v>154.36888759033599</v>
      </c>
      <c r="L51" t="str">
        <f t="shared" si="140"/>
        <v>31 Science, engineering and technology associate professionals</v>
      </c>
      <c r="M51" s="18">
        <f t="shared" si="108"/>
        <v>1.8901253857050671</v>
      </c>
      <c r="N51" s="18">
        <f t="shared" si="108"/>
        <v>2.0425770551849576</v>
      </c>
      <c r="O51" s="18">
        <f t="shared" si="108"/>
        <v>2.152685644639337</v>
      </c>
      <c r="P51" s="18">
        <f t="shared" si="108"/>
        <v>1.8953776528691606</v>
      </c>
      <c r="Q51" s="18">
        <f t="shared" si="108"/>
        <v>1.9165773302089189</v>
      </c>
      <c r="S51" s="68">
        <f t="shared" si="109"/>
        <v>70.455585478739081</v>
      </c>
      <c r="T51" s="69">
        <f t="shared" si="110"/>
        <v>57.220413164207919</v>
      </c>
      <c r="U51" s="69">
        <f t="shared" si="111"/>
        <v>127.67599864294701</v>
      </c>
      <c r="W51" t="str">
        <f t="shared" si="141"/>
        <v>31 Science, engineering and technology associate professionals</v>
      </c>
      <c r="X51" s="18">
        <f t="shared" si="112"/>
        <v>2.2716781593478901</v>
      </c>
      <c r="Y51" s="18">
        <f t="shared" si="112"/>
        <v>2.6039105891361469</v>
      </c>
      <c r="Z51" s="18">
        <f t="shared" si="112"/>
        <v>2.6671010637295942</v>
      </c>
      <c r="AA51" s="18">
        <f t="shared" si="112"/>
        <v>2.2548785769413717</v>
      </c>
      <c r="AB51" s="18">
        <f t="shared" si="112"/>
        <v>2.1675495568455152</v>
      </c>
      <c r="AD51" s="68">
        <f t="shared" si="113"/>
        <v>1.1292534543605375</v>
      </c>
      <c r="AE51" s="69">
        <f t="shared" si="114"/>
        <v>44.652270290418031</v>
      </c>
      <c r="AF51" s="69">
        <f t="shared" si="115"/>
        <v>45.781523744778568</v>
      </c>
      <c r="AH51" t="str">
        <f t="shared" si="142"/>
        <v>31 Science, engineering and technology associate professionals</v>
      </c>
      <c r="AI51" s="18">
        <f t="shared" si="116"/>
        <v>1.4025631266273457</v>
      </c>
      <c r="AJ51" s="18">
        <f t="shared" si="116"/>
        <v>1.9926997781056346</v>
      </c>
      <c r="AK51" s="18">
        <f t="shared" si="116"/>
        <v>1.9266723508057719</v>
      </c>
      <c r="AL51" s="18">
        <f t="shared" si="116"/>
        <v>1.9458123493109516</v>
      </c>
      <c r="AM51" s="18">
        <f t="shared" si="116"/>
        <v>2.2923330364341901</v>
      </c>
      <c r="AO51" s="68">
        <f t="shared" si="117"/>
        <v>37.333738374202419</v>
      </c>
      <c r="AP51" s="69">
        <f t="shared" si="118"/>
        <v>55.944968931130227</v>
      </c>
      <c r="AQ51" s="69">
        <f t="shared" si="119"/>
        <v>93.278707305332645</v>
      </c>
      <c r="AS51" t="str">
        <f t="shared" si="143"/>
        <v>31 Science, engineering and technology associate professionals</v>
      </c>
      <c r="AT51" s="18">
        <f t="shared" si="120"/>
        <v>3.8118846556710899</v>
      </c>
      <c r="AU51" s="18">
        <f t="shared" si="120"/>
        <v>4.2097538430970927</v>
      </c>
      <c r="AV51" s="18">
        <f t="shared" si="120"/>
        <v>4.0155875634887819</v>
      </c>
      <c r="AW51" s="18">
        <f t="shared" si="120"/>
        <v>3.1410081524687508</v>
      </c>
      <c r="AX51" s="18">
        <f t="shared" si="120"/>
        <v>2.6779914283940895</v>
      </c>
      <c r="AZ51" s="68">
        <f t="shared" si="121"/>
        <v>-18.21274588666595</v>
      </c>
      <c r="BA51" s="69">
        <f t="shared" si="122"/>
        <v>34.734612989473732</v>
      </c>
      <c r="BB51" s="69">
        <f t="shared" si="123"/>
        <v>16.521867102807779</v>
      </c>
      <c r="BD51" t="str">
        <f t="shared" si="144"/>
        <v>31 Science, engineering and technology associate professionals</v>
      </c>
      <c r="BE51" s="18">
        <f t="shared" si="124"/>
        <v>1.5027444476046941</v>
      </c>
      <c r="BF51" s="18">
        <f t="shared" si="124"/>
        <v>1.5386657593847699</v>
      </c>
      <c r="BG51" s="18">
        <f t="shared" si="124"/>
        <v>1.7681211797857768</v>
      </c>
      <c r="BH51" s="18">
        <f t="shared" si="124"/>
        <v>1.2661582190969167</v>
      </c>
      <c r="BI51" s="18">
        <f t="shared" si="124"/>
        <v>0.94171080292022802</v>
      </c>
      <c r="BK51" s="68">
        <f t="shared" si="125"/>
        <v>-43.105093552461405</v>
      </c>
      <c r="BL51" s="69">
        <f t="shared" si="126"/>
        <v>24.00610914253031</v>
      </c>
      <c r="BM51" s="69">
        <f t="shared" si="127"/>
        <v>-19.098984409931099</v>
      </c>
      <c r="BO51" t="str">
        <f t="shared" si="145"/>
        <v>31 Science, engineering and technology associate professionals</v>
      </c>
      <c r="BP51" s="18">
        <f t="shared" si="128"/>
        <v>1.0893176932188755</v>
      </c>
      <c r="BQ51" s="18">
        <f t="shared" si="128"/>
        <v>1.2815848624246382</v>
      </c>
      <c r="BR51" s="18">
        <f t="shared" si="128"/>
        <v>1.5158850432434747</v>
      </c>
      <c r="BS51" s="18">
        <f t="shared" si="128"/>
        <v>1.242729901464342</v>
      </c>
      <c r="BT51" s="18">
        <f t="shared" si="128"/>
        <v>1.3859497525894782</v>
      </c>
      <c r="BV51" s="68">
        <f t="shared" si="129"/>
        <v>-34.358116391733802</v>
      </c>
      <c r="BW51" s="69">
        <f t="shared" si="130"/>
        <v>29.267086261776615</v>
      </c>
      <c r="BX51" s="69">
        <f t="shared" si="131"/>
        <v>-5.0910301299571827</v>
      </c>
      <c r="BZ51" t="str">
        <f t="shared" si="146"/>
        <v>31 Science, engineering and technology associate professionals</v>
      </c>
      <c r="CA51" s="18">
        <f t="shared" si="132"/>
        <v>1.2679940053357839</v>
      </c>
      <c r="CB51" s="18">
        <f t="shared" si="132"/>
        <v>1.6065888913259976</v>
      </c>
      <c r="CC51" s="18">
        <f t="shared" si="132"/>
        <v>1.9001688161423371</v>
      </c>
      <c r="CD51" s="18">
        <f t="shared" si="132"/>
        <v>1.6932566778818672</v>
      </c>
      <c r="CE51" s="18">
        <f t="shared" si="132"/>
        <v>2.0265236568619662</v>
      </c>
      <c r="CG51" s="68">
        <f t="shared" si="133"/>
        <v>-29.600448722029842</v>
      </c>
      <c r="CH51" s="69">
        <f t="shared" si="134"/>
        <v>25.819068799882739</v>
      </c>
      <c r="CI51" s="69">
        <f t="shared" si="135"/>
        <v>-3.7813799221471003</v>
      </c>
      <c r="CK51" t="str">
        <f t="shared" si="147"/>
        <v>31 Science, engineering and technology associate professionals</v>
      </c>
      <c r="CL51" s="18">
        <f t="shared" si="136"/>
        <v>0.68990311915598446</v>
      </c>
      <c r="CM51" s="18">
        <f t="shared" si="136"/>
        <v>1.0219622298345443</v>
      </c>
      <c r="CN51" s="18">
        <f t="shared" si="136"/>
        <v>1.1916293132313536</v>
      </c>
      <c r="CO51" s="18">
        <f t="shared" si="136"/>
        <v>1.583357560515936</v>
      </c>
      <c r="CP51" s="18">
        <f t="shared" si="136"/>
        <v>2.5114867302671158</v>
      </c>
      <c r="CR51" s="68">
        <f t="shared" si="137"/>
        <v>17.748403854904922</v>
      </c>
      <c r="CS51" s="69">
        <f t="shared" si="138"/>
        <v>41.450714911178487</v>
      </c>
      <c r="CT51" s="69">
        <f t="shared" si="139"/>
        <v>59.199118766083416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0.678132658778974</v>
      </c>
      <c r="C52" s="18">
        <f t="shared" si="104"/>
        <v>0.68178142673265607</v>
      </c>
      <c r="D52" s="18">
        <f t="shared" si="104"/>
        <v>0.601666397587727</v>
      </c>
      <c r="E52" s="18">
        <f t="shared" si="104"/>
        <v>0.64998986870056963</v>
      </c>
      <c r="F52" s="18">
        <f t="shared" si="104"/>
        <v>0.77494200432068439</v>
      </c>
      <c r="H52" s="68">
        <f t="shared" si="105"/>
        <v>149.45653563753714</v>
      </c>
      <c r="I52" s="69">
        <f t="shared" si="106"/>
        <v>100.98188178650176</v>
      </c>
      <c r="J52" s="69">
        <f t="shared" si="107"/>
        <v>250.43841742403887</v>
      </c>
      <c r="L52" t="str">
        <f t="shared" si="140"/>
        <v>32 Health and social care associate professionals</v>
      </c>
      <c r="M52" s="18">
        <f t="shared" si="108"/>
        <v>1.934535578944629</v>
      </c>
      <c r="N52" s="18">
        <f t="shared" si="108"/>
        <v>1.8748890151362056</v>
      </c>
      <c r="O52" s="18">
        <f t="shared" si="108"/>
        <v>1.8790537374748295</v>
      </c>
      <c r="P52" s="18">
        <f t="shared" si="108"/>
        <v>1.8840939532265204</v>
      </c>
      <c r="Q52" s="18">
        <f t="shared" si="108"/>
        <v>2.1458447153906155</v>
      </c>
      <c r="S52" s="68">
        <f t="shared" si="109"/>
        <v>118.63747099306863</v>
      </c>
      <c r="T52" s="69">
        <f t="shared" si="110"/>
        <v>90.288550783745919</v>
      </c>
      <c r="U52" s="69">
        <f t="shared" si="111"/>
        <v>208.92602177681457</v>
      </c>
      <c r="W52" t="str">
        <f t="shared" si="141"/>
        <v>32 Health and social care associate professionals</v>
      </c>
      <c r="X52" s="18">
        <f t="shared" si="112"/>
        <v>2.9075569772126117</v>
      </c>
      <c r="Y52" s="18">
        <f t="shared" si="112"/>
        <v>2.8455825236931767</v>
      </c>
      <c r="Z52" s="18">
        <f t="shared" si="112"/>
        <v>2.890759286500459</v>
      </c>
      <c r="AA52" s="18">
        <f t="shared" si="112"/>
        <v>3.0000688733557266</v>
      </c>
      <c r="AB52" s="18">
        <f t="shared" si="112"/>
        <v>3.2979144974087755</v>
      </c>
      <c r="AD52" s="68">
        <f t="shared" si="113"/>
        <v>41.962847094251217</v>
      </c>
      <c r="AE52" s="69">
        <f t="shared" si="114"/>
        <v>79.588987519442526</v>
      </c>
      <c r="AF52" s="69">
        <f t="shared" si="115"/>
        <v>121.55183461369374</v>
      </c>
      <c r="AH52" t="str">
        <f t="shared" si="142"/>
        <v>32 Health and social care associate professionals</v>
      </c>
      <c r="AI52" s="18">
        <f t="shared" si="116"/>
        <v>6.5599680134931919</v>
      </c>
      <c r="AJ52" s="18">
        <f t="shared" si="116"/>
        <v>5.5198968796199495</v>
      </c>
      <c r="AK52" s="18">
        <f t="shared" si="116"/>
        <v>5.2559362691598457</v>
      </c>
      <c r="AL52" s="18">
        <f t="shared" si="116"/>
        <v>3.9705823910604869</v>
      </c>
      <c r="AM52" s="18">
        <f t="shared" si="116"/>
        <v>2.3440980314459634</v>
      </c>
      <c r="AO52" s="68">
        <f t="shared" si="117"/>
        <v>-48.520647781510604</v>
      </c>
      <c r="AP52" s="69">
        <f t="shared" si="118"/>
        <v>32.46002757681137</v>
      </c>
      <c r="AQ52" s="69">
        <f t="shared" si="119"/>
        <v>-16.060620204699223</v>
      </c>
      <c r="AS52" t="str">
        <f t="shared" si="143"/>
        <v>32 Health and social care associate professionals</v>
      </c>
      <c r="AT52" s="18">
        <f t="shared" si="120"/>
        <v>1.6301770716877668</v>
      </c>
      <c r="AU52" s="18">
        <f t="shared" si="120"/>
        <v>1.6375019239011481</v>
      </c>
      <c r="AV52" s="18">
        <f t="shared" si="120"/>
        <v>1.7883920839108021</v>
      </c>
      <c r="AW52" s="18">
        <f t="shared" si="120"/>
        <v>1.6937090966908768</v>
      </c>
      <c r="AX52" s="18">
        <f t="shared" si="120"/>
        <v>1.7172005305708802</v>
      </c>
      <c r="AZ52" s="68">
        <f t="shared" si="121"/>
        <v>17.7562103552523</v>
      </c>
      <c r="BA52" s="69">
        <f t="shared" si="122"/>
        <v>64.321868983973701</v>
      </c>
      <c r="BB52" s="69">
        <f t="shared" si="123"/>
        <v>82.078079339225994</v>
      </c>
      <c r="BD52" t="str">
        <f t="shared" si="144"/>
        <v>32 Health and social care associate professionals</v>
      </c>
      <c r="BE52" s="18">
        <f t="shared" si="124"/>
        <v>1.4886337941590007</v>
      </c>
      <c r="BF52" s="18">
        <f t="shared" si="124"/>
        <v>1.8323042189624557</v>
      </c>
      <c r="BG52" s="18">
        <f t="shared" si="124"/>
        <v>1.9235332383644961</v>
      </c>
      <c r="BH52" s="18">
        <f t="shared" si="124"/>
        <v>1.9883761016820809</v>
      </c>
      <c r="BI52" s="18">
        <f t="shared" si="124"/>
        <v>2.2807218470674071</v>
      </c>
      <c r="BK52" s="68">
        <f t="shared" si="125"/>
        <v>26.660293210680635</v>
      </c>
      <c r="BL52" s="69">
        <f t="shared" si="126"/>
        <v>60.345421262515018</v>
      </c>
      <c r="BM52" s="69">
        <f t="shared" si="127"/>
        <v>87.005714473195653</v>
      </c>
      <c r="BO52" t="str">
        <f t="shared" si="145"/>
        <v>32 Health and social care associate professionals</v>
      </c>
      <c r="BP52" s="18">
        <f t="shared" si="128"/>
        <v>1.334924733627376</v>
      </c>
      <c r="BQ52" s="18">
        <f t="shared" si="128"/>
        <v>1.5802711614559501</v>
      </c>
      <c r="BR52" s="18">
        <f t="shared" si="128"/>
        <v>1.5359399497983357</v>
      </c>
      <c r="BS52" s="18">
        <f t="shared" si="128"/>
        <v>1.5018701847903535</v>
      </c>
      <c r="BT52" s="18">
        <f t="shared" si="128"/>
        <v>1.4750939413655086</v>
      </c>
      <c r="BV52" s="68">
        <f t="shared" si="129"/>
        <v>-31.048255236546872</v>
      </c>
      <c r="BW52" s="69">
        <f t="shared" si="130"/>
        <v>44.411085586255304</v>
      </c>
      <c r="BX52" s="69">
        <f t="shared" si="131"/>
        <v>13.362830349708435</v>
      </c>
      <c r="BZ52" t="str">
        <f t="shared" si="146"/>
        <v>32 Health and social care associate professionals</v>
      </c>
      <c r="CA52" s="18">
        <f t="shared" si="132"/>
        <v>0.76017367888739595</v>
      </c>
      <c r="CB52" s="18">
        <f t="shared" si="132"/>
        <v>0.74113852909208255</v>
      </c>
      <c r="CC52" s="18">
        <f t="shared" si="132"/>
        <v>0.77158438870676183</v>
      </c>
      <c r="CD52" s="18">
        <f t="shared" si="132"/>
        <v>0.72577352105635784</v>
      </c>
      <c r="CE52" s="18">
        <f t="shared" si="132"/>
        <v>0.74300018402432011</v>
      </c>
      <c r="CG52" s="68">
        <f t="shared" si="133"/>
        <v>-36.435316499663067</v>
      </c>
      <c r="CH52" s="69">
        <f t="shared" si="134"/>
        <v>30.675571070259348</v>
      </c>
      <c r="CI52" s="69">
        <f t="shared" si="135"/>
        <v>-5.7597454294037185</v>
      </c>
      <c r="CK52" t="str">
        <f t="shared" si="147"/>
        <v>32 Health and social care associate professionals</v>
      </c>
      <c r="CL52" s="18">
        <f t="shared" si="136"/>
        <v>0.27937704515219014</v>
      </c>
      <c r="CM52" s="18">
        <f t="shared" si="136"/>
        <v>0.29842479931648908</v>
      </c>
      <c r="CN52" s="18">
        <f t="shared" si="136"/>
        <v>0.35160943844430453</v>
      </c>
      <c r="CO52" s="18">
        <f t="shared" si="136"/>
        <v>0.50503415111741901</v>
      </c>
      <c r="CP52" s="18">
        <f t="shared" si="136"/>
        <v>0.84875503058655255</v>
      </c>
      <c r="CR52" s="68">
        <f t="shared" si="137"/>
        <v>34.861242222472214</v>
      </c>
      <c r="CS52" s="69">
        <f t="shared" si="138"/>
        <v>51.868459837417404</v>
      </c>
      <c r="CT52" s="69">
        <f t="shared" si="139"/>
        <v>86.729702059889604</v>
      </c>
    </row>
    <row r="53" spans="1:98" x14ac:dyDescent="0.2">
      <c r="A53" t="str">
        <f t="shared" si="103"/>
        <v>33 Protective service occupations</v>
      </c>
      <c r="B53" s="18">
        <f t="shared" si="104"/>
        <v>0.18987769871920168</v>
      </c>
      <c r="C53" s="18">
        <f t="shared" si="104"/>
        <v>0.16829309025719111</v>
      </c>
      <c r="D53" s="18">
        <f t="shared" si="104"/>
        <v>0.18205835914195695</v>
      </c>
      <c r="E53" s="18">
        <f t="shared" si="104"/>
        <v>0.24738281267990062</v>
      </c>
      <c r="F53" s="18">
        <f t="shared" si="104"/>
        <v>0.29402399172909216</v>
      </c>
      <c r="H53" s="68">
        <f t="shared" si="105"/>
        <v>212.79052391961986</v>
      </c>
      <c r="I53" s="69">
        <f t="shared" si="106"/>
        <v>67.802920980813582</v>
      </c>
      <c r="J53" s="69">
        <f t="shared" si="107"/>
        <v>280.59344490043338</v>
      </c>
      <c r="L53" t="str">
        <f t="shared" si="140"/>
        <v>33 Protective service occupations</v>
      </c>
      <c r="M53" s="18">
        <f t="shared" si="108"/>
        <v>0.47525917021281849</v>
      </c>
      <c r="N53" s="18">
        <f t="shared" si="108"/>
        <v>0.476578071376349</v>
      </c>
      <c r="O53" s="18">
        <f t="shared" si="108"/>
        <v>0.48442318675583029</v>
      </c>
      <c r="P53" s="18">
        <f t="shared" si="108"/>
        <v>0.61170708650463024</v>
      </c>
      <c r="Q53" s="18">
        <f t="shared" si="108"/>
        <v>0.73804168962181038</v>
      </c>
      <c r="S53" s="68">
        <f t="shared" si="109"/>
        <v>191.68995712618744</v>
      </c>
      <c r="T53" s="69">
        <f t="shared" si="110"/>
        <v>59.861357384995287</v>
      </c>
      <c r="U53" s="69">
        <f t="shared" si="111"/>
        <v>251.55131451118274</v>
      </c>
      <c r="W53" t="str">
        <f t="shared" si="141"/>
        <v>33 Protective service occupations</v>
      </c>
      <c r="X53" s="18">
        <f t="shared" si="112"/>
        <v>1.105147888312225</v>
      </c>
      <c r="Y53" s="18">
        <f t="shared" si="112"/>
        <v>1.2638807603954509</v>
      </c>
      <c r="Z53" s="18">
        <f t="shared" si="112"/>
        <v>1.3381846490634266</v>
      </c>
      <c r="AA53" s="18">
        <f t="shared" si="112"/>
        <v>1.6339455590902214</v>
      </c>
      <c r="AB53" s="18">
        <f t="shared" si="112"/>
        <v>1.9639489398189367</v>
      </c>
      <c r="AD53" s="68">
        <f t="shared" si="113"/>
        <v>82.625487058363447</v>
      </c>
      <c r="AE53" s="69">
        <f t="shared" si="114"/>
        <v>63.847303680541657</v>
      </c>
      <c r="AF53" s="69">
        <f t="shared" si="115"/>
        <v>146.47279073890508</v>
      </c>
      <c r="AH53" t="str">
        <f t="shared" si="142"/>
        <v>33 Protective service occupations</v>
      </c>
      <c r="AI53" s="18">
        <f t="shared" si="116"/>
        <v>0.94380314314595348</v>
      </c>
      <c r="AJ53" s="18">
        <f t="shared" si="116"/>
        <v>1.1864300867582405</v>
      </c>
      <c r="AK53" s="18">
        <f t="shared" si="116"/>
        <v>1.2589430251222511</v>
      </c>
      <c r="AL53" s="18">
        <f t="shared" si="116"/>
        <v>1.6106045409287724</v>
      </c>
      <c r="AM53" s="18">
        <f t="shared" si="116"/>
        <v>1.9278677478029311</v>
      </c>
      <c r="AO53" s="68">
        <f t="shared" si="117"/>
        <v>76.75778701035415</v>
      </c>
      <c r="AP53" s="69">
        <f t="shared" si="118"/>
        <v>56.684477161277044</v>
      </c>
      <c r="AQ53" s="69">
        <f t="shared" si="119"/>
        <v>133.44226417163122</v>
      </c>
      <c r="AS53" t="str">
        <f t="shared" si="143"/>
        <v>33 Protective service occupations</v>
      </c>
      <c r="AT53" s="18">
        <f t="shared" si="120"/>
        <v>0.99195130537991882</v>
      </c>
      <c r="AU53" s="18">
        <f t="shared" si="120"/>
        <v>0.99218493101170013</v>
      </c>
      <c r="AV53" s="18">
        <f t="shared" si="120"/>
        <v>1.0376754959916872</v>
      </c>
      <c r="AW53" s="18">
        <f t="shared" si="120"/>
        <v>1.0548500271330803</v>
      </c>
      <c r="AX53" s="18">
        <f t="shared" si="120"/>
        <v>0.96576378137159458</v>
      </c>
      <c r="AZ53" s="68">
        <f t="shared" si="121"/>
        <v>14.139219507057424</v>
      </c>
      <c r="BA53" s="69">
        <f t="shared" si="122"/>
        <v>42.780122134016914</v>
      </c>
      <c r="BB53" s="69">
        <f t="shared" si="123"/>
        <v>56.919341641074325</v>
      </c>
      <c r="BD53" t="str">
        <f t="shared" si="144"/>
        <v>33 Protective service occupations</v>
      </c>
      <c r="BE53" s="18">
        <f t="shared" si="124"/>
        <v>1.0119150324179669</v>
      </c>
      <c r="BF53" s="18">
        <f t="shared" si="124"/>
        <v>0.98230212075306567</v>
      </c>
      <c r="BG53" s="18">
        <f t="shared" si="124"/>
        <v>1.0504351014495954</v>
      </c>
      <c r="BH53" s="18">
        <f t="shared" si="124"/>
        <v>1.1072653993259101</v>
      </c>
      <c r="BI53" s="18">
        <f t="shared" si="124"/>
        <v>0.99299586452828303</v>
      </c>
      <c r="BK53" s="68">
        <f t="shared" si="125"/>
        <v>0.98249010833227801</v>
      </c>
      <c r="BL53" s="69">
        <f t="shared" si="126"/>
        <v>24.822516312597497</v>
      </c>
      <c r="BM53" s="69">
        <f t="shared" si="127"/>
        <v>25.805006420929772</v>
      </c>
      <c r="BO53" t="str">
        <f t="shared" si="145"/>
        <v>33 Protective service occupations</v>
      </c>
      <c r="BP53" s="18">
        <f t="shared" si="128"/>
        <v>1.1013073024023472</v>
      </c>
      <c r="BQ53" s="18">
        <f t="shared" si="128"/>
        <v>1.1838626090932947</v>
      </c>
      <c r="BR53" s="18">
        <f t="shared" si="128"/>
        <v>1.3311596717378738</v>
      </c>
      <c r="BS53" s="18">
        <f t="shared" si="128"/>
        <v>1.4011915424124892</v>
      </c>
      <c r="BT53" s="18">
        <f t="shared" si="128"/>
        <v>1.1653558949572749</v>
      </c>
      <c r="BV53" s="68">
        <f t="shared" si="129"/>
        <v>-37.14667708039444</v>
      </c>
      <c r="BW53" s="69">
        <f t="shared" si="130"/>
        <v>26.524856766695954</v>
      </c>
      <c r="BX53" s="69">
        <f t="shared" si="131"/>
        <v>-10.621820313698485</v>
      </c>
      <c r="BZ53" t="str">
        <f t="shared" si="146"/>
        <v>33 Protective service occupations</v>
      </c>
      <c r="CA53" s="18">
        <f t="shared" si="132"/>
        <v>0.91642609915252726</v>
      </c>
      <c r="CB53" s="18">
        <f t="shared" si="132"/>
        <v>1.0993745240475317</v>
      </c>
      <c r="CC53" s="18">
        <f t="shared" si="132"/>
        <v>1.2097604587209607</v>
      </c>
      <c r="CD53" s="18">
        <f t="shared" si="132"/>
        <v>1.4870586057213204</v>
      </c>
      <c r="CE53" s="18">
        <f t="shared" si="132"/>
        <v>2.1071248455145923</v>
      </c>
      <c r="CG53" s="68">
        <f t="shared" si="133"/>
        <v>14.974434516565054</v>
      </c>
      <c r="CH53" s="69">
        <f t="shared" si="134"/>
        <v>35.834960919582535</v>
      </c>
      <c r="CI53" s="69">
        <f t="shared" si="135"/>
        <v>50.809395436147597</v>
      </c>
      <c r="CK53" t="str">
        <f t="shared" si="147"/>
        <v>33 Protective service occupations</v>
      </c>
      <c r="CL53" s="18">
        <f t="shared" si="136"/>
        <v>0.3651926462858453</v>
      </c>
      <c r="CM53" s="18">
        <f t="shared" si="136"/>
        <v>0.38539948179028138</v>
      </c>
      <c r="CN53" s="18">
        <f t="shared" si="136"/>
        <v>0.45278188188131402</v>
      </c>
      <c r="CO53" s="18">
        <f t="shared" si="136"/>
        <v>0.35844312274108742</v>
      </c>
      <c r="CP53" s="18">
        <f t="shared" si="136"/>
        <v>0.47969672348912079</v>
      </c>
      <c r="CR53" s="68">
        <f t="shared" si="137"/>
        <v>-40.810723584641053</v>
      </c>
      <c r="CS53" s="69">
        <f t="shared" si="138"/>
        <v>14.403667180790769</v>
      </c>
      <c r="CT53" s="69">
        <f t="shared" si="139"/>
        <v>-26.407056403850287</v>
      </c>
    </row>
    <row r="54" spans="1:98" x14ac:dyDescent="0.2">
      <c r="A54" t="str">
        <f t="shared" si="103"/>
        <v>34 Culture, media and sports occupations</v>
      </c>
      <c r="B54" s="18">
        <f t="shared" si="104"/>
        <v>1.4791553222980758</v>
      </c>
      <c r="C54" s="18">
        <f t="shared" si="104"/>
        <v>1.788044704661593</v>
      </c>
      <c r="D54" s="18">
        <f t="shared" si="104"/>
        <v>1.8090577809150534</v>
      </c>
      <c r="E54" s="18">
        <f t="shared" si="104"/>
        <v>1.7094524095283332</v>
      </c>
      <c r="F54" s="18">
        <f t="shared" si="104"/>
        <v>1.7726747304051598</v>
      </c>
      <c r="H54" s="68">
        <f t="shared" si="105"/>
        <v>89.783327903535266</v>
      </c>
      <c r="I54" s="69">
        <f t="shared" si="106"/>
        <v>75.966070471287182</v>
      </c>
      <c r="J54" s="69">
        <f t="shared" si="107"/>
        <v>165.74939837482245</v>
      </c>
      <c r="L54" t="str">
        <f t="shared" si="140"/>
        <v>34 Culture, media and sports occupations</v>
      </c>
      <c r="M54" s="18">
        <f t="shared" si="108"/>
        <v>3.5898237747914155</v>
      </c>
      <c r="N54" s="18">
        <f t="shared" si="108"/>
        <v>3.7652913167268398</v>
      </c>
      <c r="O54" s="18">
        <f t="shared" si="108"/>
        <v>3.8289157159012879</v>
      </c>
      <c r="P54" s="18">
        <f t="shared" si="108"/>
        <v>3.7342113991769859</v>
      </c>
      <c r="Q54" s="18">
        <f t="shared" si="108"/>
        <v>3.818818331092829</v>
      </c>
      <c r="S54" s="68">
        <f t="shared" si="109"/>
        <v>90.949575224702528</v>
      </c>
      <c r="T54" s="69">
        <f t="shared" si="110"/>
        <v>74.838337253836997</v>
      </c>
      <c r="U54" s="69">
        <f t="shared" si="111"/>
        <v>165.78791247853951</v>
      </c>
      <c r="W54" t="str">
        <f t="shared" si="141"/>
        <v>34 Culture, media and sports occupations</v>
      </c>
      <c r="X54" s="18">
        <f t="shared" si="112"/>
        <v>4.0767318477729111</v>
      </c>
      <c r="Y54" s="18">
        <f t="shared" si="112"/>
        <v>4.055069290172673</v>
      </c>
      <c r="Z54" s="18">
        <f t="shared" si="112"/>
        <v>3.9121177473873878</v>
      </c>
      <c r="AA54" s="18">
        <f t="shared" si="112"/>
        <v>3.7206728108009672</v>
      </c>
      <c r="AB54" s="18">
        <f t="shared" si="112"/>
        <v>3.5658805701756822</v>
      </c>
      <c r="AD54" s="68">
        <f t="shared" si="113"/>
        <v>13.42325698998347</v>
      </c>
      <c r="AE54" s="69">
        <f t="shared" si="114"/>
        <v>55.24124065920396</v>
      </c>
      <c r="AF54" s="69">
        <f t="shared" si="115"/>
        <v>68.664497649187425</v>
      </c>
      <c r="AH54" t="str">
        <f t="shared" si="142"/>
        <v>34 Culture, media and sports occupations</v>
      </c>
      <c r="AI54" s="18">
        <f t="shared" si="116"/>
        <v>1.5634108901537676</v>
      </c>
      <c r="AJ54" s="18">
        <f t="shared" si="116"/>
        <v>1.6451441454919533</v>
      </c>
      <c r="AK54" s="18">
        <f t="shared" si="116"/>
        <v>1.9455897262877071</v>
      </c>
      <c r="AL54" s="18">
        <f t="shared" si="116"/>
        <v>1.9314597997188314</v>
      </c>
      <c r="AM54" s="18">
        <f t="shared" si="116"/>
        <v>2.1154247831460267</v>
      </c>
      <c r="AO54" s="68">
        <f t="shared" si="117"/>
        <v>25.502887370839574</v>
      </c>
      <c r="AP54" s="69">
        <f t="shared" si="118"/>
        <v>56.264125516035854</v>
      </c>
      <c r="AQ54" s="69">
        <f t="shared" si="119"/>
        <v>81.767012886875435</v>
      </c>
      <c r="AS54" t="str">
        <f t="shared" si="143"/>
        <v>34 Culture, media and sports occupations</v>
      </c>
      <c r="AT54" s="18">
        <f t="shared" si="120"/>
        <v>2.5906456595498719</v>
      </c>
      <c r="AU54" s="18">
        <f t="shared" si="120"/>
        <v>2.5057973860138567</v>
      </c>
      <c r="AV54" s="18">
        <f t="shared" si="120"/>
        <v>2.4279939425387211</v>
      </c>
      <c r="AW54" s="18">
        <f t="shared" si="120"/>
        <v>2.1935882447235855</v>
      </c>
      <c r="AX54" s="18">
        <f t="shared" si="120"/>
        <v>1.967021544248311</v>
      </c>
      <c r="AZ54" s="68">
        <f t="shared" si="121"/>
        <v>-0.64560953850360381</v>
      </c>
      <c r="BA54" s="69">
        <f t="shared" si="122"/>
        <v>48.866700887330389</v>
      </c>
      <c r="BB54" s="69">
        <f t="shared" si="123"/>
        <v>48.221091348826782</v>
      </c>
      <c r="BD54" t="str">
        <f t="shared" si="144"/>
        <v>34 Culture, media and sports occupations</v>
      </c>
      <c r="BE54" s="18">
        <f t="shared" si="124"/>
        <v>1.5756244321857964</v>
      </c>
      <c r="BF54" s="18">
        <f t="shared" si="124"/>
        <v>1.5839584141545404</v>
      </c>
      <c r="BG54" s="18">
        <f t="shared" si="124"/>
        <v>1.5335635222717159</v>
      </c>
      <c r="BH54" s="18">
        <f t="shared" si="124"/>
        <v>1.4192826428088825</v>
      </c>
      <c r="BI54" s="18">
        <f t="shared" si="124"/>
        <v>1.4667183771900483</v>
      </c>
      <c r="BK54" s="68">
        <f t="shared" si="125"/>
        <v>2.1675138472523559</v>
      </c>
      <c r="BL54" s="69">
        <f t="shared" si="126"/>
        <v>38.176567764296458</v>
      </c>
      <c r="BM54" s="69">
        <f t="shared" si="127"/>
        <v>40.344081611548816</v>
      </c>
      <c r="BO54" t="str">
        <f t="shared" si="145"/>
        <v>34 Culture, media and sports occupations</v>
      </c>
      <c r="BP54" s="18">
        <f t="shared" si="128"/>
        <v>0.89226262018287228</v>
      </c>
      <c r="BQ54" s="18">
        <f t="shared" si="128"/>
        <v>0.91113608405403879</v>
      </c>
      <c r="BR54" s="18">
        <f t="shared" si="128"/>
        <v>0.82872890210932049</v>
      </c>
      <c r="BS54" s="18">
        <f t="shared" si="128"/>
        <v>0.68405576716489125</v>
      </c>
      <c r="BT54" s="18">
        <f t="shared" si="128"/>
        <v>0.49893723702576437</v>
      </c>
      <c r="BV54" s="68">
        <f t="shared" si="129"/>
        <v>-56.775174381722451</v>
      </c>
      <c r="BW54" s="69">
        <f t="shared" si="130"/>
        <v>25.867241445286982</v>
      </c>
      <c r="BX54" s="69">
        <f t="shared" si="131"/>
        <v>-30.907932936435468</v>
      </c>
      <c r="BZ54" t="str">
        <f t="shared" si="146"/>
        <v>34 Culture, media and sports occupations</v>
      </c>
      <c r="CA54" s="18">
        <f t="shared" si="132"/>
        <v>1.1028305127949618</v>
      </c>
      <c r="CB54" s="18">
        <f t="shared" si="132"/>
        <v>1.230659719119964</v>
      </c>
      <c r="CC54" s="18">
        <f t="shared" si="132"/>
        <v>1.2321792142933539</v>
      </c>
      <c r="CD54" s="18">
        <f t="shared" si="132"/>
        <v>1.1381753703122495</v>
      </c>
      <c r="CE54" s="18">
        <f t="shared" si="132"/>
        <v>1.2378186254187633</v>
      </c>
      <c r="CG54" s="68">
        <f t="shared" si="133"/>
        <v>-33.68778503318989</v>
      </c>
      <c r="CH54" s="69">
        <f t="shared" si="134"/>
        <v>27.459230918828204</v>
      </c>
      <c r="CI54" s="69">
        <f t="shared" si="135"/>
        <v>-6.2285541143616925</v>
      </c>
      <c r="CK54" t="str">
        <f t="shared" si="147"/>
        <v>34 Culture, media and sports occupations</v>
      </c>
      <c r="CL54" s="18">
        <f t="shared" si="136"/>
        <v>0.72972501133742773</v>
      </c>
      <c r="CM54" s="18">
        <f t="shared" si="136"/>
        <v>1.022471510193343</v>
      </c>
      <c r="CN54" s="18">
        <f t="shared" si="136"/>
        <v>1.0570788291003008</v>
      </c>
      <c r="CO54" s="18">
        <f t="shared" si="136"/>
        <v>1.2046628439553286</v>
      </c>
      <c r="CP54" s="18">
        <f t="shared" si="136"/>
        <v>1.2423398131796588</v>
      </c>
      <c r="CR54" s="68">
        <f t="shared" si="137"/>
        <v>-34.340382689671927</v>
      </c>
      <c r="CS54" s="69">
        <f t="shared" si="138"/>
        <v>27.259647393856191</v>
      </c>
      <c r="CT54" s="69">
        <f t="shared" si="139"/>
        <v>-7.0807352958157388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5.2132909697952678</v>
      </c>
      <c r="C55" s="18">
        <f t="shared" si="148"/>
        <v>5.2980726158208435</v>
      </c>
      <c r="D55" s="18">
        <f t="shared" si="148"/>
        <v>5.1610078042174496</v>
      </c>
      <c r="E55" s="18">
        <f t="shared" si="148"/>
        <v>5.1046696469058439</v>
      </c>
      <c r="F55" s="18">
        <f t="shared" si="148"/>
        <v>5.3362753606786155</v>
      </c>
      <c r="H55" s="68">
        <f t="shared" si="105"/>
        <v>100.25582534777398</v>
      </c>
      <c r="I55" s="69">
        <f t="shared" si="106"/>
        <v>69.495381571882731</v>
      </c>
      <c r="J55" s="69">
        <f t="shared" si="107"/>
        <v>169.75120691965668</v>
      </c>
      <c r="L55" t="str">
        <f t="shared" si="140"/>
        <v>35 Business and public service associate professionals</v>
      </c>
      <c r="M55" s="18">
        <f t="shared" ref="M55:Q64" si="149">M18/M$35*100</f>
        <v>8.1787804354721096</v>
      </c>
      <c r="N55" s="18">
        <f t="shared" si="149"/>
        <v>8.0962693113186415</v>
      </c>
      <c r="O55" s="18">
        <f t="shared" si="149"/>
        <v>8.3108825048568225</v>
      </c>
      <c r="P55" s="18">
        <f t="shared" si="149"/>
        <v>7.9863398391970737</v>
      </c>
      <c r="Q55" s="18">
        <f t="shared" si="149"/>
        <v>7.7832786860430687</v>
      </c>
      <c r="S55" s="68">
        <f t="shared" si="109"/>
        <v>79.300269770032926</v>
      </c>
      <c r="T55" s="69">
        <f t="shared" si="110"/>
        <v>68.343880923421779</v>
      </c>
      <c r="U55" s="69">
        <f t="shared" si="111"/>
        <v>147.64415069345472</v>
      </c>
      <c r="W55" t="str">
        <f t="shared" si="141"/>
        <v>35 Business and public service associate professionals</v>
      </c>
      <c r="X55" s="18">
        <f t="shared" ref="X55:AB64" si="150">X18/X$35*100</f>
        <v>8.5644766428631875</v>
      </c>
      <c r="Y55" s="18">
        <f t="shared" si="150"/>
        <v>8.3713517901173571</v>
      </c>
      <c r="Z55" s="18">
        <f t="shared" si="150"/>
        <v>8.3733063928890523</v>
      </c>
      <c r="AA55" s="18">
        <f t="shared" si="150"/>
        <v>7.6610152264827116</v>
      </c>
      <c r="AB55" s="18">
        <f t="shared" si="150"/>
        <v>6.9606775891370276</v>
      </c>
      <c r="AD55" s="68">
        <f t="shared" si="113"/>
        <v>3.4431586787890147</v>
      </c>
      <c r="AE55" s="69">
        <f t="shared" si="114"/>
        <v>53.743479633176541</v>
      </c>
      <c r="AF55" s="69">
        <f t="shared" si="115"/>
        <v>57.186638311965552</v>
      </c>
      <c r="AH55" t="str">
        <f t="shared" si="142"/>
        <v>35 Business and public service associate professionals</v>
      </c>
      <c r="AI55" s="18">
        <f t="shared" ref="AI55:AM64" si="151">AI18/AI$35*100</f>
        <v>7.1237070751233906</v>
      </c>
      <c r="AJ55" s="18">
        <f t="shared" si="151"/>
        <v>7.8872792592319092</v>
      </c>
      <c r="AK55" s="18">
        <f t="shared" si="151"/>
        <v>8.2234215154131647</v>
      </c>
      <c r="AL55" s="18">
        <f t="shared" si="151"/>
        <v>7.9188802178236433</v>
      </c>
      <c r="AM55" s="18">
        <f t="shared" si="151"/>
        <v>7.6911454482626427</v>
      </c>
      <c r="AO55" s="68">
        <f t="shared" si="117"/>
        <v>7.9557717355678248</v>
      </c>
      <c r="AP55" s="69">
        <f t="shared" si="118"/>
        <v>51.458791151142556</v>
      </c>
      <c r="AQ55" s="69">
        <f t="shared" si="119"/>
        <v>59.414562886710385</v>
      </c>
      <c r="AS55" t="str">
        <f t="shared" si="143"/>
        <v>35 Business and public service associate professionals</v>
      </c>
      <c r="AT55" s="18">
        <f t="shared" ref="AT55:AX64" si="152">AT18/AT$35*100</f>
        <v>7.1138498422216285</v>
      </c>
      <c r="AU55" s="18">
        <f t="shared" si="152"/>
        <v>6.7773477747386739</v>
      </c>
      <c r="AV55" s="18">
        <f t="shared" si="152"/>
        <v>6.918623715114725</v>
      </c>
      <c r="AW55" s="18">
        <f t="shared" si="152"/>
        <v>6.265452811634793</v>
      </c>
      <c r="AX55" s="18">
        <f t="shared" si="152"/>
        <v>5.7973732203598543</v>
      </c>
      <c r="AZ55" s="68">
        <f t="shared" si="121"/>
        <v>2.7630757536102211</v>
      </c>
      <c r="BA55" s="69">
        <f t="shared" si="122"/>
        <v>49.488044274406469</v>
      </c>
      <c r="BB55" s="69">
        <f t="shared" si="123"/>
        <v>52.251120028016686</v>
      </c>
      <c r="BD55" t="str">
        <f t="shared" si="144"/>
        <v>35 Business and public service associate professionals</v>
      </c>
      <c r="BE55" s="18">
        <f t="shared" ref="BE55:BI64" si="153">BE18/BE$35*100</f>
        <v>5.5456670776173844</v>
      </c>
      <c r="BF55" s="18">
        <f t="shared" si="153"/>
        <v>5.6151428809092989</v>
      </c>
      <c r="BG55" s="18">
        <f t="shared" si="153"/>
        <v>5.9788357861852521</v>
      </c>
      <c r="BH55" s="18">
        <f t="shared" si="153"/>
        <v>5.1760382779445031</v>
      </c>
      <c r="BI55" s="18">
        <f t="shared" si="153"/>
        <v>4.6974903570833719</v>
      </c>
      <c r="BK55" s="68">
        <f t="shared" si="125"/>
        <v>-16.070017306792213</v>
      </c>
      <c r="BL55" s="69">
        <f t="shared" si="126"/>
        <v>35.087813155500861</v>
      </c>
      <c r="BM55" s="69">
        <f t="shared" si="127"/>
        <v>19.017795848708648</v>
      </c>
      <c r="BO55" t="str">
        <f t="shared" si="145"/>
        <v>35 Business and public service associate professionals</v>
      </c>
      <c r="BP55" s="18">
        <f t="shared" ref="BP55:BT64" si="154">BP18/BP$35*100</f>
        <v>4.4826632665603876</v>
      </c>
      <c r="BQ55" s="18">
        <f t="shared" si="154"/>
        <v>4.5155219185366375</v>
      </c>
      <c r="BR55" s="18">
        <f t="shared" si="154"/>
        <v>5.0008862327836665</v>
      </c>
      <c r="BS55" s="18">
        <f t="shared" si="154"/>
        <v>4.2822133914683107</v>
      </c>
      <c r="BT55" s="18">
        <f t="shared" si="154"/>
        <v>3.9315034198139429</v>
      </c>
      <c r="BV55" s="68">
        <f t="shared" si="129"/>
        <v>-43.556816543801332</v>
      </c>
      <c r="BW55" s="69">
        <f t="shared" si="130"/>
        <v>29.766480097561892</v>
      </c>
      <c r="BX55" s="69">
        <f t="shared" si="131"/>
        <v>-13.790336446239436</v>
      </c>
      <c r="BZ55" t="str">
        <f t="shared" si="146"/>
        <v>35 Business and public service associate professionals</v>
      </c>
      <c r="CA55" s="18">
        <f t="shared" ref="CA55:CE64" si="155">CA18/CA$35*100</f>
        <v>4.1287739416472871</v>
      </c>
      <c r="CB55" s="18">
        <f t="shared" si="155"/>
        <v>4.4522703481129122</v>
      </c>
      <c r="CC55" s="18">
        <f t="shared" si="155"/>
        <v>4.6727502609842295</v>
      </c>
      <c r="CD55" s="18">
        <f t="shared" si="155"/>
        <v>4.1275229532374196</v>
      </c>
      <c r="CE55" s="18">
        <f t="shared" si="155"/>
        <v>4.0747814157499729</v>
      </c>
      <c r="CG55" s="68">
        <f t="shared" si="133"/>
        <v>-42.437168846512634</v>
      </c>
      <c r="CH55" s="69">
        <f t="shared" si="134"/>
        <v>23.68569653686167</v>
      </c>
      <c r="CI55" s="69">
        <f t="shared" si="135"/>
        <v>-18.751472309650964</v>
      </c>
      <c r="CK55" t="str">
        <f t="shared" si="147"/>
        <v>35 Business and public service associate professionals</v>
      </c>
      <c r="CL55" s="18">
        <f t="shared" ref="CL55:CP64" si="156">CL18/CL$35*100</f>
        <v>2.3909521547643129</v>
      </c>
      <c r="CM55" s="18">
        <f t="shared" si="156"/>
        <v>2.8014704556880052</v>
      </c>
      <c r="CN55" s="18">
        <f t="shared" si="156"/>
        <v>2.9113636878742302</v>
      </c>
      <c r="CO55" s="18">
        <f t="shared" si="156"/>
        <v>2.8073455327994834</v>
      </c>
      <c r="CP55" s="18">
        <f t="shared" si="156"/>
        <v>2.8734036355234771</v>
      </c>
      <c r="CR55" s="68">
        <f t="shared" si="137"/>
        <v>-44.86016085262461</v>
      </c>
      <c r="CS55" s="69">
        <f t="shared" si="138"/>
        <v>23.16495046909041</v>
      </c>
      <c r="CT55" s="69">
        <f t="shared" si="139"/>
        <v>-21.695210383534199</v>
      </c>
    </row>
    <row r="56" spans="1:98" x14ac:dyDescent="0.2">
      <c r="A56" t="str">
        <f t="shared" si="103"/>
        <v>41 Administrative occupations</v>
      </c>
      <c r="B56" s="18">
        <f t="shared" si="148"/>
        <v>3.0149023031117936</v>
      </c>
      <c r="C56" s="18">
        <f t="shared" si="148"/>
        <v>2.9437627624758078</v>
      </c>
      <c r="D56" s="18">
        <f t="shared" si="148"/>
        <v>2.9345163614623893</v>
      </c>
      <c r="E56" s="18">
        <f t="shared" si="148"/>
        <v>2.9496458594244253</v>
      </c>
      <c r="F56" s="18">
        <f t="shared" si="148"/>
        <v>3.3254345178635929</v>
      </c>
      <c r="H56" s="68">
        <f t="shared" si="105"/>
        <v>119.47916916017331</v>
      </c>
      <c r="I56" s="69">
        <f t="shared" si="106"/>
        <v>84.428864443243171</v>
      </c>
      <c r="J56" s="69">
        <f t="shared" si="107"/>
        <v>203.90803360341647</v>
      </c>
      <c r="L56" t="str">
        <f t="shared" si="140"/>
        <v>41 Administrative occupations</v>
      </c>
      <c r="M56" s="18">
        <f t="shared" si="149"/>
        <v>5.2316876831207093</v>
      </c>
      <c r="N56" s="18">
        <f t="shared" si="149"/>
        <v>5.0122663866617616</v>
      </c>
      <c r="O56" s="18">
        <f t="shared" si="149"/>
        <v>5.3216807280837362</v>
      </c>
      <c r="P56" s="18">
        <f t="shared" si="149"/>
        <v>5.2273992356844001</v>
      </c>
      <c r="Q56" s="18">
        <f t="shared" si="149"/>
        <v>5.6027155254694847</v>
      </c>
      <c r="S56" s="68">
        <f t="shared" si="109"/>
        <v>101.56506402865266</v>
      </c>
      <c r="T56" s="69">
        <f t="shared" si="110"/>
        <v>82.097728962860771</v>
      </c>
      <c r="U56" s="69">
        <f t="shared" si="111"/>
        <v>183.66279299151341</v>
      </c>
      <c r="W56" t="str">
        <f t="shared" si="141"/>
        <v>41 Administrative occupations</v>
      </c>
      <c r="X56" s="18">
        <f t="shared" si="150"/>
        <v>8.6404602916411921</v>
      </c>
      <c r="Y56" s="18">
        <f t="shared" si="150"/>
        <v>7.9760710202937641</v>
      </c>
      <c r="Z56" s="18">
        <f t="shared" si="150"/>
        <v>8.6491079231173043</v>
      </c>
      <c r="AA56" s="18">
        <f t="shared" si="150"/>
        <v>8.3242317452724333</v>
      </c>
      <c r="AB56" s="18">
        <f t="shared" si="150"/>
        <v>8.30244059620615</v>
      </c>
      <c r="AD56" s="68">
        <f t="shared" si="113"/>
        <v>19.448774649518491</v>
      </c>
      <c r="AE56" s="69">
        <f t="shared" si="114"/>
        <v>64.589276779978078</v>
      </c>
      <c r="AF56" s="69">
        <f t="shared" si="115"/>
        <v>84.038051429496562</v>
      </c>
      <c r="AH56" t="str">
        <f t="shared" si="142"/>
        <v>41 Administrative occupations</v>
      </c>
      <c r="AI56" s="18">
        <f t="shared" si="151"/>
        <v>10.499297536851877</v>
      </c>
      <c r="AJ56" s="18">
        <f t="shared" si="151"/>
        <v>11.290866537025893</v>
      </c>
      <c r="AK56" s="18">
        <f t="shared" si="151"/>
        <v>11.92360832506486</v>
      </c>
      <c r="AL56" s="18">
        <f t="shared" si="151"/>
        <v>11.847619533750985</v>
      </c>
      <c r="AM56" s="18">
        <f t="shared" si="151"/>
        <v>11.978839407965959</v>
      </c>
      <c r="AO56" s="68">
        <f t="shared" si="117"/>
        <v>15.961662985201624</v>
      </c>
      <c r="AP56" s="69">
        <f t="shared" si="118"/>
        <v>65.698953581986956</v>
      </c>
      <c r="AQ56" s="69">
        <f t="shared" si="119"/>
        <v>81.660616567188569</v>
      </c>
      <c r="AS56" t="str">
        <f t="shared" si="143"/>
        <v>41 Administrative occupations</v>
      </c>
      <c r="AT56" s="18">
        <f t="shared" si="152"/>
        <v>11.425867513032838</v>
      </c>
      <c r="AU56" s="18">
        <f t="shared" si="152"/>
        <v>11.095637368305745</v>
      </c>
      <c r="AV56" s="18">
        <f t="shared" si="152"/>
        <v>11.895585482467695</v>
      </c>
      <c r="AW56" s="18">
        <f t="shared" si="152"/>
        <v>11.122823477070956</v>
      </c>
      <c r="AX56" s="18">
        <f t="shared" si="152"/>
        <v>10.860266199746951</v>
      </c>
      <c r="AZ56" s="68">
        <f t="shared" si="121"/>
        <v>11.964461036781881</v>
      </c>
      <c r="BA56" s="69">
        <f t="shared" si="122"/>
        <v>61.248088302115079</v>
      </c>
      <c r="BB56" s="69">
        <f t="shared" si="123"/>
        <v>73.212549338896949</v>
      </c>
      <c r="BD56" t="str">
        <f t="shared" si="144"/>
        <v>41 Administrative occupations</v>
      </c>
      <c r="BE56" s="18">
        <f t="shared" si="153"/>
        <v>9.2146661029404626</v>
      </c>
      <c r="BF56" s="18">
        <f t="shared" si="153"/>
        <v>8.9636680203936656</v>
      </c>
      <c r="BG56" s="18">
        <f t="shared" si="153"/>
        <v>9.6162584155112718</v>
      </c>
      <c r="BH56" s="18">
        <f t="shared" si="153"/>
        <v>8.4238674991403855</v>
      </c>
      <c r="BI56" s="18">
        <f t="shared" si="153"/>
        <v>6.9424835752894642</v>
      </c>
      <c r="BK56" s="68">
        <f t="shared" si="125"/>
        <v>-22.878299490254818</v>
      </c>
      <c r="BL56" s="69">
        <f t="shared" si="126"/>
        <v>39.298247843541539</v>
      </c>
      <c r="BM56" s="69">
        <f t="shared" si="127"/>
        <v>16.419948353286721</v>
      </c>
      <c r="BO56" t="str">
        <f t="shared" si="145"/>
        <v>41 Administrative occupations</v>
      </c>
      <c r="BP56" s="18">
        <f t="shared" si="154"/>
        <v>10.920509763121125</v>
      </c>
      <c r="BQ56" s="18">
        <f t="shared" si="154"/>
        <v>10.459050638264602</v>
      </c>
      <c r="BR56" s="18">
        <f t="shared" si="154"/>
        <v>10.633260692849531</v>
      </c>
      <c r="BS56" s="18">
        <f t="shared" si="154"/>
        <v>8.7430171193339792</v>
      </c>
      <c r="BT56" s="18">
        <f t="shared" si="154"/>
        <v>6.1907031526597889</v>
      </c>
      <c r="BV56" s="68">
        <f t="shared" si="129"/>
        <v>-58.200283545951514</v>
      </c>
      <c r="BW56" s="69">
        <f t="shared" si="130"/>
        <v>29.333909743628421</v>
      </c>
      <c r="BX56" s="69">
        <f t="shared" si="131"/>
        <v>-28.866373802323093</v>
      </c>
      <c r="BZ56" t="str">
        <f t="shared" si="146"/>
        <v>41 Administrative occupations</v>
      </c>
      <c r="CA56" s="18">
        <f t="shared" si="155"/>
        <v>8.5774463234465355</v>
      </c>
      <c r="CB56" s="18">
        <f t="shared" si="155"/>
        <v>7.941258767428744</v>
      </c>
      <c r="CC56" s="18">
        <f t="shared" si="155"/>
        <v>8.8909331013863255</v>
      </c>
      <c r="CD56" s="18">
        <f t="shared" si="155"/>
        <v>6.4290497743238024</v>
      </c>
      <c r="CE56" s="18">
        <f t="shared" si="155"/>
        <v>2.9162563638163439</v>
      </c>
      <c r="CG56" s="68">
        <f t="shared" si="133"/>
        <v>-78.348461743238801</v>
      </c>
      <c r="CH56" s="69">
        <f t="shared" si="134"/>
        <v>17.451333136731652</v>
      </c>
      <c r="CI56" s="69">
        <f t="shared" si="135"/>
        <v>-60.897128606507145</v>
      </c>
      <c r="CK56" t="str">
        <f t="shared" si="147"/>
        <v>41 Administrative occupations</v>
      </c>
      <c r="CL56" s="18">
        <f t="shared" si="156"/>
        <v>6.2271498905364462</v>
      </c>
      <c r="CM56" s="18">
        <f t="shared" si="156"/>
        <v>5.673670148535412</v>
      </c>
      <c r="CN56" s="18">
        <f t="shared" si="156"/>
        <v>5.2210660072816433</v>
      </c>
      <c r="CO56" s="18">
        <f t="shared" si="156"/>
        <v>4.513697461951482</v>
      </c>
      <c r="CP56" s="18">
        <f t="shared" si="156"/>
        <v>2.7377622139458819</v>
      </c>
      <c r="CR56" s="68">
        <f t="shared" si="137"/>
        <v>-70.704436219660749</v>
      </c>
      <c r="CS56" s="69">
        <f t="shared" si="138"/>
        <v>17.832042813076296</v>
      </c>
      <c r="CT56" s="69">
        <f t="shared" si="139"/>
        <v>-52.87239340658445</v>
      </c>
    </row>
    <row r="57" spans="1:98" x14ac:dyDescent="0.2">
      <c r="A57" t="str">
        <f t="shared" si="103"/>
        <v>42 Secretarial and related occupations</v>
      </c>
      <c r="B57" s="18">
        <f t="shared" si="148"/>
        <v>0.30195886615023743</v>
      </c>
      <c r="C57" s="18">
        <f t="shared" si="148"/>
        <v>0.27728036940579009</v>
      </c>
      <c r="D57" s="18">
        <f t="shared" si="148"/>
        <v>0.26437339652843383</v>
      </c>
      <c r="E57" s="18">
        <f t="shared" si="148"/>
        <v>0.33684717594758901</v>
      </c>
      <c r="F57" s="18">
        <f t="shared" si="148"/>
        <v>0.48199590823222832</v>
      </c>
      <c r="H57" s="68">
        <f t="shared" si="105"/>
        <v>253.10758216449383</v>
      </c>
      <c r="I57" s="69">
        <f t="shared" si="106"/>
        <v>139.31836264757405</v>
      </c>
      <c r="J57" s="69">
        <f t="shared" si="107"/>
        <v>392.42594481206788</v>
      </c>
      <c r="L57" t="str">
        <f t="shared" si="140"/>
        <v>42 Secretarial and related occupations</v>
      </c>
      <c r="M57" s="18">
        <f t="shared" si="149"/>
        <v>0.95292142920775069</v>
      </c>
      <c r="N57" s="18">
        <f t="shared" si="149"/>
        <v>0.76733147325723317</v>
      </c>
      <c r="O57" s="18">
        <f t="shared" si="149"/>
        <v>0.80447624912453308</v>
      </c>
      <c r="P57" s="18">
        <f t="shared" si="149"/>
        <v>1.0401005067428049</v>
      </c>
      <c r="Q57" s="18">
        <f t="shared" si="149"/>
        <v>0.9804838871312348</v>
      </c>
      <c r="S57" s="68">
        <f t="shared" si="109"/>
        <v>133.3419048352086</v>
      </c>
      <c r="T57" s="69">
        <f t="shared" si="110"/>
        <v>107.33214542107024</v>
      </c>
      <c r="U57" s="69">
        <f t="shared" si="111"/>
        <v>240.67405025627883</v>
      </c>
      <c r="W57" t="str">
        <f t="shared" si="141"/>
        <v>42 Secretarial and related occupations</v>
      </c>
      <c r="X57" s="18">
        <f t="shared" si="150"/>
        <v>1.6077309828025177</v>
      </c>
      <c r="Y57" s="18">
        <f t="shared" si="150"/>
        <v>1.4093001070862021</v>
      </c>
      <c r="Z57" s="18">
        <f t="shared" si="150"/>
        <v>1.4473536223240042</v>
      </c>
      <c r="AA57" s="18">
        <f t="shared" si="150"/>
        <v>2.0110565453553808</v>
      </c>
      <c r="AB57" s="18">
        <f t="shared" si="150"/>
        <v>3.0583855213829834</v>
      </c>
      <c r="AD57" s="68">
        <f t="shared" si="113"/>
        <v>162.94493823750432</v>
      </c>
      <c r="AE57" s="69">
        <f t="shared" si="114"/>
        <v>112.05490943649951</v>
      </c>
      <c r="AF57" s="69">
        <f t="shared" si="115"/>
        <v>274.99984767400383</v>
      </c>
      <c r="AH57" t="str">
        <f t="shared" si="142"/>
        <v>42 Secretarial and related occupations</v>
      </c>
      <c r="AI57" s="18">
        <f t="shared" si="151"/>
        <v>2.4344569893193495</v>
      </c>
      <c r="AJ57" s="18">
        <f t="shared" si="151"/>
        <v>2.2862766792636044</v>
      </c>
      <c r="AK57" s="18">
        <f t="shared" si="151"/>
        <v>2.5224358440264352</v>
      </c>
      <c r="AL57" s="18">
        <f t="shared" si="151"/>
        <v>3.346824777288969</v>
      </c>
      <c r="AM57" s="18">
        <f t="shared" si="151"/>
        <v>3.4896718993052112</v>
      </c>
      <c r="AO57" s="68">
        <f t="shared" si="117"/>
        <v>59.687845310529106</v>
      </c>
      <c r="AP57" s="69">
        <f t="shared" si="118"/>
        <v>90.041706981215341</v>
      </c>
      <c r="AQ57" s="69">
        <f t="shared" si="119"/>
        <v>149.72955229174445</v>
      </c>
      <c r="AS57" t="str">
        <f t="shared" si="143"/>
        <v>42 Secretarial and related occupations</v>
      </c>
      <c r="AT57" s="18">
        <f t="shared" si="152"/>
        <v>2.1620434895578891</v>
      </c>
      <c r="AU57" s="18">
        <f t="shared" si="152"/>
        <v>1.7944379260772942</v>
      </c>
      <c r="AV57" s="18">
        <f t="shared" si="152"/>
        <v>2.0601245951706142</v>
      </c>
      <c r="AW57" s="18">
        <f t="shared" si="152"/>
        <v>2.4241342123523522</v>
      </c>
      <c r="AX57" s="18">
        <f t="shared" si="152"/>
        <v>3.0469141918821001</v>
      </c>
      <c r="AZ57" s="68">
        <f t="shared" si="121"/>
        <v>81.381204741276505</v>
      </c>
      <c r="BA57" s="69">
        <f t="shared" si="122"/>
        <v>76.712393625308138</v>
      </c>
      <c r="BB57" s="69">
        <f t="shared" si="123"/>
        <v>158.09359836658464</v>
      </c>
      <c r="BD57" t="str">
        <f t="shared" si="144"/>
        <v>42 Secretarial and related occupations</v>
      </c>
      <c r="BE57" s="18">
        <f t="shared" si="153"/>
        <v>2.004546102898956</v>
      </c>
      <c r="BF57" s="18">
        <f t="shared" si="153"/>
        <v>1.8199111846417995</v>
      </c>
      <c r="BG57" s="18">
        <f t="shared" si="153"/>
        <v>1.7966939597268132</v>
      </c>
      <c r="BH57" s="18">
        <f t="shared" si="153"/>
        <v>1.9611774488523697</v>
      </c>
      <c r="BI57" s="18">
        <f t="shared" si="153"/>
        <v>0.66826723248212316</v>
      </c>
      <c r="BK57" s="68">
        <f t="shared" si="125"/>
        <v>-60.267680373193542</v>
      </c>
      <c r="BL57" s="69">
        <f t="shared" si="126"/>
        <v>36.902263014145248</v>
      </c>
      <c r="BM57" s="69">
        <f t="shared" si="127"/>
        <v>-23.365417359048298</v>
      </c>
      <c r="BO57" t="str">
        <f t="shared" si="145"/>
        <v>42 Secretarial and related occupations</v>
      </c>
      <c r="BP57" s="18">
        <f t="shared" si="154"/>
        <v>2.8088387324454831</v>
      </c>
      <c r="BQ57" s="18">
        <f t="shared" si="154"/>
        <v>2.4893341238282884</v>
      </c>
      <c r="BR57" s="18">
        <f t="shared" si="154"/>
        <v>2.2416225177896409</v>
      </c>
      <c r="BS57" s="18">
        <f t="shared" si="154"/>
        <v>1.8314340235743192</v>
      </c>
      <c r="BT57" s="18">
        <f t="shared" si="154"/>
        <v>0.52370165275682623</v>
      </c>
      <c r="BV57" s="68">
        <f t="shared" si="129"/>
        <v>-83.226593146080134</v>
      </c>
      <c r="BW57" s="69">
        <f t="shared" si="130"/>
        <v>27.485288950426558</v>
      </c>
      <c r="BX57" s="69">
        <f t="shared" si="131"/>
        <v>-55.741304195653584</v>
      </c>
      <c r="BZ57" t="str">
        <f t="shared" si="146"/>
        <v>42 Secretarial and related occupations</v>
      </c>
      <c r="CA57" s="18">
        <f t="shared" si="155"/>
        <v>3.344523256346374</v>
      </c>
      <c r="CB57" s="18">
        <f t="shared" si="155"/>
        <v>3.1273217858432361</v>
      </c>
      <c r="CC57" s="18">
        <f t="shared" si="155"/>
        <v>3.3359931001036376</v>
      </c>
      <c r="CD57" s="18">
        <f t="shared" si="155"/>
        <v>2.0563456228767318</v>
      </c>
      <c r="CE57" s="18">
        <f t="shared" si="155"/>
        <v>0.94128452035334309</v>
      </c>
      <c r="CG57" s="68">
        <f t="shared" si="133"/>
        <v>-81.37457580464924</v>
      </c>
      <c r="CH57" s="69">
        <f t="shared" si="134"/>
        <v>18.63466136109858</v>
      </c>
      <c r="CI57" s="69">
        <f t="shared" si="135"/>
        <v>-62.73991444355066</v>
      </c>
      <c r="CK57" t="str">
        <f t="shared" si="147"/>
        <v>42 Secretarial and related occupations</v>
      </c>
      <c r="CL57" s="18">
        <f t="shared" si="156"/>
        <v>2.5569522707770838</v>
      </c>
      <c r="CM57" s="18">
        <f t="shared" si="156"/>
        <v>2.595945099495415</v>
      </c>
      <c r="CN57" s="18">
        <f t="shared" si="156"/>
        <v>2.2608823929929511</v>
      </c>
      <c r="CO57" s="18">
        <f t="shared" si="156"/>
        <v>3.1765309101871995</v>
      </c>
      <c r="CP57" s="18">
        <f t="shared" si="156"/>
        <v>1.4624390289258531</v>
      </c>
      <c r="CR57" s="68">
        <f t="shared" si="137"/>
        <v>-63.861916587789061</v>
      </c>
      <c r="CS57" s="69">
        <f t="shared" si="138"/>
        <v>32.234010026713968</v>
      </c>
      <c r="CT57" s="69">
        <f t="shared" si="139"/>
        <v>-31.627906561075093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0.13672052397567144</v>
      </c>
      <c r="C58" s="18">
        <f t="shared" si="148"/>
        <v>0.18932635947806722</v>
      </c>
      <c r="D58" s="18">
        <f t="shared" si="148"/>
        <v>0.17087302090618095</v>
      </c>
      <c r="E58" s="18">
        <f t="shared" si="148"/>
        <v>0.17585391273540479</v>
      </c>
      <c r="F58" s="18">
        <f t="shared" si="148"/>
        <v>0.20714199224376009</v>
      </c>
      <c r="H58" s="68">
        <f t="shared" si="105"/>
        <v>134.78810668828584</v>
      </c>
      <c r="I58" s="69">
        <f t="shared" si="106"/>
        <v>122.48472181999229</v>
      </c>
      <c r="J58" s="69">
        <f t="shared" si="107"/>
        <v>257.27282850827811</v>
      </c>
      <c r="L58" t="str">
        <f t="shared" si="140"/>
        <v>51 Skilled agricultural and related trades</v>
      </c>
      <c r="M58" s="18">
        <f t="shared" si="149"/>
        <v>0.15727863145825291</v>
      </c>
      <c r="N58" s="18">
        <f t="shared" si="149"/>
        <v>0.13915203403262202</v>
      </c>
      <c r="O58" s="18">
        <f t="shared" si="149"/>
        <v>0.14160721362201609</v>
      </c>
      <c r="P58" s="18">
        <f t="shared" si="149"/>
        <v>0.14840265898202035</v>
      </c>
      <c r="Q58" s="18">
        <f t="shared" si="149"/>
        <v>0.16784963505657824</v>
      </c>
      <c r="S58" s="68">
        <f t="shared" si="109"/>
        <v>126.93450181176314</v>
      </c>
      <c r="T58" s="69">
        <f t="shared" si="110"/>
        <v>87.141966934638177</v>
      </c>
      <c r="U58" s="69">
        <f t="shared" si="111"/>
        <v>214.0764687464013</v>
      </c>
      <c r="W58" t="str">
        <f t="shared" si="141"/>
        <v>51 Skilled agricultural and related trades</v>
      </c>
      <c r="X58" s="18">
        <f t="shared" si="150"/>
        <v>0.59346064433642731</v>
      </c>
      <c r="Y58" s="18">
        <f t="shared" si="150"/>
        <v>0.56607740329458889</v>
      </c>
      <c r="Z58" s="18">
        <f t="shared" si="150"/>
        <v>0.64786564028175453</v>
      </c>
      <c r="AA58" s="18">
        <f t="shared" si="150"/>
        <v>0.72156667403874142</v>
      </c>
      <c r="AB58" s="18">
        <f t="shared" si="150"/>
        <v>0.88960276429404672</v>
      </c>
      <c r="AD58" s="68">
        <f t="shared" si="113"/>
        <v>70.86708656329597</v>
      </c>
      <c r="AE58" s="69">
        <f t="shared" si="114"/>
        <v>93.629462695069321</v>
      </c>
      <c r="AF58" s="69">
        <f t="shared" si="115"/>
        <v>164.49654925836529</v>
      </c>
      <c r="AH58" t="str">
        <f t="shared" si="142"/>
        <v>51 Skilled agricultural and related trades</v>
      </c>
      <c r="AI58" s="18">
        <f t="shared" si="151"/>
        <v>1.0447741290598505</v>
      </c>
      <c r="AJ58" s="18">
        <f t="shared" si="151"/>
        <v>1.2355108304777498</v>
      </c>
      <c r="AK58" s="18">
        <f t="shared" si="151"/>
        <v>1.1796816321331471</v>
      </c>
      <c r="AL58" s="18">
        <f t="shared" si="151"/>
        <v>1.4574206860983345</v>
      </c>
      <c r="AM58" s="18">
        <f t="shared" si="151"/>
        <v>1.8123231721482274</v>
      </c>
      <c r="AO58" s="68">
        <f t="shared" si="117"/>
        <v>77.328369032796076</v>
      </c>
      <c r="AP58" s="69">
        <f t="shared" si="118"/>
        <v>101.20169031227594</v>
      </c>
      <c r="AQ58" s="69">
        <f t="shared" si="119"/>
        <v>178.53005934507203</v>
      </c>
      <c r="AS58" t="str">
        <f t="shared" si="143"/>
        <v>51 Skilled agricultural and related trades</v>
      </c>
      <c r="AT58" s="18">
        <f t="shared" si="152"/>
        <v>1.5847776535825535</v>
      </c>
      <c r="AU58" s="18">
        <f t="shared" si="152"/>
        <v>1.6774224901618677</v>
      </c>
      <c r="AV58" s="18">
        <f t="shared" si="152"/>
        <v>1.6358751590539813</v>
      </c>
      <c r="AW58" s="18">
        <f t="shared" si="152"/>
        <v>1.8152219761714767</v>
      </c>
      <c r="AX58" s="18">
        <f t="shared" si="152"/>
        <v>2.1709147293585538</v>
      </c>
      <c r="AZ58" s="68">
        <f t="shared" si="121"/>
        <v>62.748934208467098</v>
      </c>
      <c r="BA58" s="69">
        <f t="shared" si="122"/>
        <v>84.11501633700837</v>
      </c>
      <c r="BB58" s="69">
        <f t="shared" si="123"/>
        <v>146.86395054547546</v>
      </c>
      <c r="BD58" t="str">
        <f t="shared" si="144"/>
        <v>51 Skilled agricultural and related trades</v>
      </c>
      <c r="BE58" s="18">
        <f t="shared" si="153"/>
        <v>0.79869655216946345</v>
      </c>
      <c r="BF58" s="18">
        <f t="shared" si="153"/>
        <v>0.74660704291184843</v>
      </c>
      <c r="BG58" s="18">
        <f t="shared" si="153"/>
        <v>0.79490242456142224</v>
      </c>
      <c r="BH58" s="18">
        <f t="shared" si="153"/>
        <v>0.77929949570042556</v>
      </c>
      <c r="BI58" s="18">
        <f t="shared" si="153"/>
        <v>0.81313012309074395</v>
      </c>
      <c r="BK58" s="68">
        <f t="shared" si="125"/>
        <v>9.2733078962571955</v>
      </c>
      <c r="BL58" s="69">
        <f t="shared" si="126"/>
        <v>48.832324292191174</v>
      </c>
      <c r="BM58" s="69">
        <f t="shared" si="127"/>
        <v>58.105632188448375</v>
      </c>
      <c r="BO58" t="str">
        <f t="shared" si="145"/>
        <v>51 Skilled agricultural and related trades</v>
      </c>
      <c r="BP58" s="18">
        <f t="shared" si="154"/>
        <v>1.1867201082437546</v>
      </c>
      <c r="BQ58" s="18">
        <f t="shared" si="154"/>
        <v>1.1676595660373972</v>
      </c>
      <c r="BR58" s="18">
        <f t="shared" si="154"/>
        <v>1.2500436252296596</v>
      </c>
      <c r="BS58" s="18">
        <f t="shared" si="154"/>
        <v>1.2771294477999513</v>
      </c>
      <c r="BT58" s="18">
        <f t="shared" si="154"/>
        <v>1.5602935843891406</v>
      </c>
      <c r="BV58" s="68">
        <f t="shared" si="129"/>
        <v>-10.384946075117544</v>
      </c>
      <c r="BW58" s="69">
        <f t="shared" si="130"/>
        <v>49.872694565182265</v>
      </c>
      <c r="BX58" s="69">
        <f t="shared" si="131"/>
        <v>39.487748490064725</v>
      </c>
      <c r="BZ58" t="str">
        <f t="shared" si="146"/>
        <v>51 Skilled agricultural and related trades</v>
      </c>
      <c r="CA58" s="18">
        <f t="shared" si="155"/>
        <v>1.6845120712194646</v>
      </c>
      <c r="CB58" s="18">
        <f t="shared" si="155"/>
        <v>1.6968991851045567</v>
      </c>
      <c r="CC58" s="18">
        <f t="shared" si="155"/>
        <v>1.7434566641209872</v>
      </c>
      <c r="CD58" s="18">
        <f t="shared" si="155"/>
        <v>1.8739825363240055</v>
      </c>
      <c r="CE58" s="18">
        <f t="shared" si="155"/>
        <v>3.0097599941292117</v>
      </c>
      <c r="CG58" s="68">
        <f t="shared" si="133"/>
        <v>13.954402415916642</v>
      </c>
      <c r="CH58" s="69">
        <f t="shared" si="134"/>
        <v>41.31753603869435</v>
      </c>
      <c r="CI58" s="69">
        <f t="shared" si="135"/>
        <v>55.271938454610989</v>
      </c>
      <c r="CK58" t="str">
        <f t="shared" si="147"/>
        <v>51 Skilled agricultural and related trades</v>
      </c>
      <c r="CL58" s="18">
        <f t="shared" si="156"/>
        <v>2.7298235945466613</v>
      </c>
      <c r="CM58" s="18">
        <f t="shared" si="156"/>
        <v>3.3512132318243881</v>
      </c>
      <c r="CN58" s="18">
        <f t="shared" si="156"/>
        <v>4.3697379088400865</v>
      </c>
      <c r="CO58" s="18">
        <f t="shared" si="156"/>
        <v>4.7580558061684455</v>
      </c>
      <c r="CP58" s="18">
        <f t="shared" si="156"/>
        <v>3.2125640172812457</v>
      </c>
      <c r="CR58" s="68">
        <f t="shared" si="137"/>
        <v>-58.926499221800256</v>
      </c>
      <c r="CS58" s="69">
        <f t="shared" si="138"/>
        <v>25.296817394657616</v>
      </c>
      <c r="CT58" s="69">
        <f t="shared" si="139"/>
        <v>-33.62968182714264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0.23060170990157719</v>
      </c>
      <c r="C59" s="18">
        <f t="shared" si="148"/>
        <v>0.2186482988872045</v>
      </c>
      <c r="D59" s="18">
        <f t="shared" si="148"/>
        <v>0.21463831364327979</v>
      </c>
      <c r="E59" s="18">
        <f t="shared" si="148"/>
        <v>0.23321163667380496</v>
      </c>
      <c r="F59" s="18">
        <f t="shared" si="148"/>
        <v>0.24729760111426921</v>
      </c>
      <c r="H59" s="68">
        <f t="shared" si="105"/>
        <v>123.14856499374052</v>
      </c>
      <c r="I59" s="69">
        <f t="shared" si="106"/>
        <v>65.746984226243825</v>
      </c>
      <c r="J59" s="69">
        <f t="shared" si="107"/>
        <v>188.89554921998436</v>
      </c>
      <c r="L59" t="str">
        <f t="shared" si="140"/>
        <v>52 Skilled metal, electrical and electronic trades</v>
      </c>
      <c r="M59" s="18">
        <f t="shared" si="149"/>
        <v>0.77410637685596873</v>
      </c>
      <c r="N59" s="18">
        <f t="shared" si="149"/>
        <v>0.73742841953870419</v>
      </c>
      <c r="O59" s="18">
        <f t="shared" si="149"/>
        <v>0.56739649990550234</v>
      </c>
      <c r="P59" s="18">
        <f t="shared" si="149"/>
        <v>0.77682059550153815</v>
      </c>
      <c r="Q59" s="18">
        <f t="shared" si="149"/>
        <v>0.99882842730621668</v>
      </c>
      <c r="S59" s="68">
        <f t="shared" si="109"/>
        <v>237.03092029191114</v>
      </c>
      <c r="T59" s="69">
        <f t="shared" si="110"/>
        <v>109.98084310643401</v>
      </c>
      <c r="U59" s="69">
        <f t="shared" si="111"/>
        <v>347.01176339834518</v>
      </c>
      <c r="W59" t="str">
        <f t="shared" si="141"/>
        <v>52 Skilled metal, electrical and electronic trades</v>
      </c>
      <c r="X59" s="18">
        <f t="shared" si="150"/>
        <v>1.08217657156719</v>
      </c>
      <c r="Y59" s="18">
        <f t="shared" si="150"/>
        <v>1.067684622082919</v>
      </c>
      <c r="Z59" s="18">
        <f t="shared" si="150"/>
        <v>0.85279684297403702</v>
      </c>
      <c r="AA59" s="18">
        <f t="shared" si="150"/>
        <v>1.0387984581040222</v>
      </c>
      <c r="AB59" s="18">
        <f t="shared" si="150"/>
        <v>1.2087935666508045</v>
      </c>
      <c r="AD59" s="68">
        <f t="shared" si="113"/>
        <v>76.381809742336785</v>
      </c>
      <c r="AE59" s="69">
        <f t="shared" si="114"/>
        <v>75.747012352503162</v>
      </c>
      <c r="AF59" s="69">
        <f t="shared" si="115"/>
        <v>152.12882209483996</v>
      </c>
      <c r="AH59" t="str">
        <f t="shared" si="142"/>
        <v>52 Skilled metal, electrical and electronic trades</v>
      </c>
      <c r="AI59" s="18">
        <f t="shared" si="151"/>
        <v>1.2106332184343509</v>
      </c>
      <c r="AJ59" s="18">
        <f t="shared" si="151"/>
        <v>1.2764763813972426</v>
      </c>
      <c r="AK59" s="18">
        <f t="shared" si="151"/>
        <v>1.0854827947474219</v>
      </c>
      <c r="AL59" s="18">
        <f t="shared" si="151"/>
        <v>1.2501255278656194</v>
      </c>
      <c r="AM59" s="18">
        <f t="shared" si="151"/>
        <v>1.4088057708580004</v>
      </c>
      <c r="AO59" s="68">
        <f t="shared" si="117"/>
        <v>49.808195088891985</v>
      </c>
      <c r="AP59" s="69">
        <f t="shared" si="118"/>
        <v>60.334424475256554</v>
      </c>
      <c r="AQ59" s="69">
        <f t="shared" si="119"/>
        <v>110.14261956414853</v>
      </c>
      <c r="AS59" t="str">
        <f t="shared" si="143"/>
        <v>52 Skilled metal, electrical and electronic trades</v>
      </c>
      <c r="AT59" s="18">
        <f t="shared" si="152"/>
        <v>5.2746957138667971</v>
      </c>
      <c r="AU59" s="18">
        <f t="shared" si="152"/>
        <v>5.1752209684879302</v>
      </c>
      <c r="AV59" s="18">
        <f t="shared" si="152"/>
        <v>4.3381014430000224</v>
      </c>
      <c r="AW59" s="18">
        <f t="shared" si="152"/>
        <v>4.6660077405640576</v>
      </c>
      <c r="AX59" s="18">
        <f t="shared" si="152"/>
        <v>5.0501813860781422</v>
      </c>
      <c r="AZ59" s="68">
        <f t="shared" si="121"/>
        <v>42.768638845069653</v>
      </c>
      <c r="BA59" s="69">
        <f t="shared" si="122"/>
        <v>58.403388962663641</v>
      </c>
      <c r="BB59" s="69">
        <f t="shared" si="123"/>
        <v>101.17202780773329</v>
      </c>
      <c r="BD59" t="str">
        <f t="shared" si="144"/>
        <v>52 Skilled metal, electrical and electronic trades</v>
      </c>
      <c r="BE59" s="18">
        <f t="shared" si="153"/>
        <v>7.7954697877139445</v>
      </c>
      <c r="BF59" s="18">
        <f t="shared" si="153"/>
        <v>7.2449234318702578</v>
      </c>
      <c r="BG59" s="18">
        <f t="shared" si="153"/>
        <v>6.6901637163636396</v>
      </c>
      <c r="BH59" s="18">
        <f t="shared" si="153"/>
        <v>6.5380601833582279</v>
      </c>
      <c r="BI59" s="18">
        <f t="shared" si="153"/>
        <v>6.3232116016155508</v>
      </c>
      <c r="BK59" s="68">
        <f t="shared" si="125"/>
        <v>0.96453080782942269</v>
      </c>
      <c r="BL59" s="69">
        <f t="shared" si="126"/>
        <v>34.114257784336402</v>
      </c>
      <c r="BM59" s="69">
        <f t="shared" si="127"/>
        <v>35.078788592165822</v>
      </c>
      <c r="BO59" t="str">
        <f t="shared" si="145"/>
        <v>52 Skilled metal, electrical and electronic trades</v>
      </c>
      <c r="BP59" s="18">
        <f t="shared" si="154"/>
        <v>4.4596825622449074</v>
      </c>
      <c r="BQ59" s="18">
        <f t="shared" si="154"/>
        <v>4.095160675157552</v>
      </c>
      <c r="BR59" s="18">
        <f t="shared" si="154"/>
        <v>4.1830535949327601</v>
      </c>
      <c r="BS59" s="18">
        <f t="shared" si="154"/>
        <v>3.9126623860788086</v>
      </c>
      <c r="BT59" s="18">
        <f t="shared" si="154"/>
        <v>3.7854883477856816</v>
      </c>
      <c r="BV59" s="68">
        <f t="shared" si="129"/>
        <v>-35.027690844253144</v>
      </c>
      <c r="BW59" s="69">
        <f t="shared" si="130"/>
        <v>31.6035429187984</v>
      </c>
      <c r="BX59" s="69">
        <f t="shared" si="131"/>
        <v>-3.4241479254547422</v>
      </c>
      <c r="BZ59" t="str">
        <f t="shared" si="146"/>
        <v>52 Skilled metal, electrical and electronic trades</v>
      </c>
      <c r="CA59" s="18">
        <f t="shared" si="155"/>
        <v>3.6709855720695925</v>
      </c>
      <c r="CB59" s="18">
        <f t="shared" si="155"/>
        <v>3.648252576926704</v>
      </c>
      <c r="CC59" s="18">
        <f t="shared" si="155"/>
        <v>3.1195023561733346</v>
      </c>
      <c r="CD59" s="18">
        <f t="shared" si="155"/>
        <v>3.1966272995897049</v>
      </c>
      <c r="CE59" s="18">
        <f t="shared" si="155"/>
        <v>2.5548369103670754</v>
      </c>
      <c r="CG59" s="68">
        <f t="shared" si="133"/>
        <v>-45.938478587258672</v>
      </c>
      <c r="CH59" s="69">
        <f t="shared" si="134"/>
        <v>27.817375465626991</v>
      </c>
      <c r="CI59" s="69">
        <f t="shared" si="135"/>
        <v>-18.12110312163168</v>
      </c>
      <c r="CK59" t="str">
        <f t="shared" si="147"/>
        <v>52 Skilled metal, electrical and electronic trades</v>
      </c>
      <c r="CL59" s="18">
        <f t="shared" si="156"/>
        <v>3.4009306338488829</v>
      </c>
      <c r="CM59" s="18">
        <f t="shared" si="156"/>
        <v>4.0860441101156653</v>
      </c>
      <c r="CN59" s="18">
        <f t="shared" si="156"/>
        <v>4.1554703186519824</v>
      </c>
      <c r="CO59" s="18">
        <f t="shared" si="156"/>
        <v>4.0657444229372919</v>
      </c>
      <c r="CP59" s="18">
        <f t="shared" si="156"/>
        <v>2.6279811602995693</v>
      </c>
      <c r="CR59" s="68">
        <f t="shared" si="137"/>
        <v>-64.668068337963732</v>
      </c>
      <c r="CS59" s="69">
        <f t="shared" si="138"/>
        <v>20.470407757776627</v>
      </c>
      <c r="CT59" s="69">
        <f t="shared" si="139"/>
        <v>-44.197660580187112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0.16697248855530714</v>
      </c>
      <c r="C60" s="18">
        <f t="shared" si="148"/>
        <v>9.8965061106062818E-2</v>
      </c>
      <c r="D60" s="18">
        <f t="shared" si="148"/>
        <v>6.5307399867518989E-2</v>
      </c>
      <c r="E60" s="18">
        <f t="shared" si="148"/>
        <v>0.10686749316799231</v>
      </c>
      <c r="F60" s="18">
        <f t="shared" si="148"/>
        <v>9.2619172401092673E-2</v>
      </c>
      <c r="H60" s="68">
        <f t="shared" si="105"/>
        <v>174.67551354854371</v>
      </c>
      <c r="I60" s="69">
        <f t="shared" si="106"/>
        <v>94.372098735254283</v>
      </c>
      <c r="J60" s="69">
        <f t="shared" si="107"/>
        <v>269.04761228379795</v>
      </c>
      <c r="L60" t="str">
        <f t="shared" si="140"/>
        <v>53 Skilled construction and building trades</v>
      </c>
      <c r="M60" s="18">
        <f t="shared" si="149"/>
        <v>0.36245677463296644</v>
      </c>
      <c r="N60" s="18">
        <f t="shared" si="149"/>
        <v>0.32814109707294509</v>
      </c>
      <c r="O60" s="18">
        <f t="shared" si="149"/>
        <v>0.23129753823901805</v>
      </c>
      <c r="P60" s="18">
        <f t="shared" si="149"/>
        <v>0.3082250694259358</v>
      </c>
      <c r="Q60" s="18">
        <f t="shared" si="149"/>
        <v>0.31365866002718212</v>
      </c>
      <c r="S60" s="68">
        <f t="shared" si="109"/>
        <v>159.62814885725729</v>
      </c>
      <c r="T60" s="69">
        <f t="shared" si="110"/>
        <v>90.740719326869097</v>
      </c>
      <c r="U60" s="69">
        <f t="shared" si="111"/>
        <v>250.36886818412637</v>
      </c>
      <c r="W60" t="str">
        <f t="shared" si="141"/>
        <v>53 Skilled construction and building trades</v>
      </c>
      <c r="X60" s="18">
        <f t="shared" si="150"/>
        <v>0.73216470387284671</v>
      </c>
      <c r="Y60" s="18">
        <f t="shared" si="150"/>
        <v>0.64039495333608776</v>
      </c>
      <c r="Z60" s="18">
        <f t="shared" si="150"/>
        <v>0.50852548777664641</v>
      </c>
      <c r="AA60" s="18">
        <f t="shared" si="150"/>
        <v>0.64140410289593852</v>
      </c>
      <c r="AB60" s="18">
        <f t="shared" si="150"/>
        <v>0.69100777638527611</v>
      </c>
      <c r="AD60" s="68">
        <f t="shared" si="113"/>
        <v>69.089814637583871</v>
      </c>
      <c r="AE60" s="69">
        <f t="shared" si="114"/>
        <v>76.276604804381392</v>
      </c>
      <c r="AF60" s="69">
        <f t="shared" si="115"/>
        <v>145.36641944196526</v>
      </c>
      <c r="AH60" t="str">
        <f t="shared" si="142"/>
        <v>53 Skilled construction and building trades</v>
      </c>
      <c r="AI60" s="18">
        <f t="shared" si="151"/>
        <v>1.2854999955989186</v>
      </c>
      <c r="AJ60" s="18">
        <f t="shared" si="151"/>
        <v>1.6258141450545858</v>
      </c>
      <c r="AK60" s="18">
        <f t="shared" si="151"/>
        <v>1.2000179439431162</v>
      </c>
      <c r="AL60" s="18">
        <f t="shared" si="151"/>
        <v>1.6432288247766762</v>
      </c>
      <c r="AM60" s="18">
        <f t="shared" si="151"/>
        <v>1.874739276110339</v>
      </c>
      <c r="AO60" s="68">
        <f t="shared" si="117"/>
        <v>80.326906183132976</v>
      </c>
      <c r="AP60" s="69">
        <f t="shared" si="118"/>
        <v>86.812445313599511</v>
      </c>
      <c r="AQ60" s="69">
        <f t="shared" si="119"/>
        <v>167.1393514967325</v>
      </c>
      <c r="AS60" t="str">
        <f t="shared" si="143"/>
        <v>53 Skilled construction and building trades</v>
      </c>
      <c r="AT60" s="18">
        <f t="shared" si="152"/>
        <v>2.1779982642678957</v>
      </c>
      <c r="AU60" s="18">
        <f t="shared" si="152"/>
        <v>2.2239075720234234</v>
      </c>
      <c r="AV60" s="18">
        <f t="shared" si="152"/>
        <v>1.7460974372269404</v>
      </c>
      <c r="AW60" s="18">
        <f t="shared" si="152"/>
        <v>2.3563876951374874</v>
      </c>
      <c r="AX60" s="18">
        <f t="shared" si="152"/>
        <v>2.553275593131747</v>
      </c>
      <c r="AZ60" s="68">
        <f t="shared" si="121"/>
        <v>79.330749857219047</v>
      </c>
      <c r="BA60" s="69">
        <f t="shared" si="122"/>
        <v>87.724958278021433</v>
      </c>
      <c r="BB60" s="69">
        <f t="shared" si="123"/>
        <v>167.05570813524048</v>
      </c>
      <c r="BD60" t="str">
        <f t="shared" si="144"/>
        <v>53 Skilled construction and building trades</v>
      </c>
      <c r="BE60" s="18">
        <f t="shared" si="153"/>
        <v>6.2400963320325937</v>
      </c>
      <c r="BF60" s="18">
        <f t="shared" si="153"/>
        <v>6.0857716632752155</v>
      </c>
      <c r="BG60" s="18">
        <f t="shared" si="153"/>
        <v>4.8932368273247837</v>
      </c>
      <c r="BH60" s="18">
        <f t="shared" si="153"/>
        <v>5.3024683918498798</v>
      </c>
      <c r="BI60" s="18">
        <f t="shared" si="153"/>
        <v>5.1433024092542245</v>
      </c>
      <c r="BK60" s="68">
        <f t="shared" si="125"/>
        <v>12.282916863029177</v>
      </c>
      <c r="BL60" s="69">
        <f t="shared" si="126"/>
        <v>40.973398906322586</v>
      </c>
      <c r="BM60" s="69">
        <f t="shared" si="127"/>
        <v>53.256315769351772</v>
      </c>
      <c r="BO60" t="str">
        <f t="shared" si="145"/>
        <v>53 Skilled construction and building trades</v>
      </c>
      <c r="BP60" s="18">
        <f t="shared" si="154"/>
        <v>5.003287676444172</v>
      </c>
      <c r="BQ60" s="18">
        <f t="shared" si="154"/>
        <v>5.4421113602916753</v>
      </c>
      <c r="BR60" s="18">
        <f t="shared" si="154"/>
        <v>4.9701892243081902</v>
      </c>
      <c r="BS60" s="18">
        <f t="shared" si="154"/>
        <v>5.8848731943939079</v>
      </c>
      <c r="BT60" s="18">
        <f t="shared" si="154"/>
        <v>7.376536952793364</v>
      </c>
      <c r="BV60" s="68">
        <f t="shared" si="129"/>
        <v>6.5563697811480122</v>
      </c>
      <c r="BW60" s="69">
        <f t="shared" si="130"/>
        <v>51.376149686241298</v>
      </c>
      <c r="BX60" s="69">
        <f t="shared" si="131"/>
        <v>57.932519467389312</v>
      </c>
      <c r="BZ60" t="str">
        <f t="shared" si="146"/>
        <v>53 Skilled construction and building trades</v>
      </c>
      <c r="CA60" s="18">
        <f t="shared" si="155"/>
        <v>4.2487904536571737</v>
      </c>
      <c r="CB60" s="18">
        <f t="shared" si="155"/>
        <v>4.7874409465314791</v>
      </c>
      <c r="CC60" s="18">
        <f t="shared" si="155"/>
        <v>3.698015064085852</v>
      </c>
      <c r="CD60" s="18">
        <f t="shared" si="155"/>
        <v>4.50856781882944</v>
      </c>
      <c r="CE60" s="18">
        <f t="shared" si="155"/>
        <v>6.6371415543710208</v>
      </c>
      <c r="CG60" s="68">
        <f t="shared" si="133"/>
        <v>18.473932417242114</v>
      </c>
      <c r="CH60" s="69">
        <f t="shared" si="134"/>
        <v>41.057707017205892</v>
      </c>
      <c r="CI60" s="69">
        <f t="shared" si="135"/>
        <v>59.531639434448003</v>
      </c>
      <c r="CK60" t="str">
        <f t="shared" si="147"/>
        <v>53 Skilled construction and building trades</v>
      </c>
      <c r="CL60" s="18">
        <f t="shared" si="156"/>
        <v>5.5450069914129889</v>
      </c>
      <c r="CM60" s="18">
        <f t="shared" si="156"/>
        <v>7.0050767255180171</v>
      </c>
      <c r="CN60" s="18">
        <f t="shared" si="156"/>
        <v>6.6150376815823195</v>
      </c>
      <c r="CO60" s="18">
        <f t="shared" si="156"/>
        <v>5.8526987495627569</v>
      </c>
      <c r="CP60" s="18">
        <f t="shared" si="156"/>
        <v>2.9229532190743823</v>
      </c>
      <c r="CR60" s="68">
        <f t="shared" si="137"/>
        <v>-75.313764874712447</v>
      </c>
      <c r="CS60" s="69">
        <f t="shared" si="138"/>
        <v>16.958746263110164</v>
      </c>
      <c r="CT60" s="69">
        <f t="shared" si="139"/>
        <v>-58.355018611602283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0.53243195099095708</v>
      </c>
      <c r="C61" s="18">
        <f t="shared" si="148"/>
        <v>0.47565732229028895</v>
      </c>
      <c r="D61" s="18">
        <f t="shared" si="148"/>
        <v>0.41101565517044525</v>
      </c>
      <c r="E61" s="18">
        <f t="shared" si="148"/>
        <v>0.47347566723444279</v>
      </c>
      <c r="F61" s="18">
        <f t="shared" si="148"/>
        <v>0.5249052577481006</v>
      </c>
      <c r="H61" s="68">
        <f t="shared" si="105"/>
        <v>147.34549297843668</v>
      </c>
      <c r="I61" s="69">
        <f t="shared" si="106"/>
        <v>89.392507149408928</v>
      </c>
      <c r="J61" s="69">
        <f t="shared" si="107"/>
        <v>236.73800012784559</v>
      </c>
      <c r="L61" t="str">
        <f t="shared" si="140"/>
        <v>54 Textiles, printing and other skilled trades</v>
      </c>
      <c r="M61" s="18">
        <f t="shared" si="149"/>
        <v>0.56689682798251395</v>
      </c>
      <c r="N61" s="18">
        <f t="shared" si="149"/>
        <v>0.57850232021748227</v>
      </c>
      <c r="O61" s="18">
        <f t="shared" si="149"/>
        <v>0.57193093977078624</v>
      </c>
      <c r="P61" s="18">
        <f t="shared" si="149"/>
        <v>0.65025717986444764</v>
      </c>
      <c r="Q61" s="18">
        <f t="shared" si="149"/>
        <v>0.71366956417585792</v>
      </c>
      <c r="S61" s="68">
        <f t="shared" si="109"/>
        <v>138.90161692392797</v>
      </c>
      <c r="T61" s="69">
        <f t="shared" si="110"/>
        <v>98.359612401675889</v>
      </c>
      <c r="U61" s="69">
        <f t="shared" si="111"/>
        <v>237.26122932560386</v>
      </c>
      <c r="W61" t="str">
        <f t="shared" si="141"/>
        <v>54 Textiles, printing and other skilled trades</v>
      </c>
      <c r="X61" s="18">
        <f t="shared" si="150"/>
        <v>0.80977431492950536</v>
      </c>
      <c r="Y61" s="18">
        <f t="shared" si="150"/>
        <v>0.75930276397699359</v>
      </c>
      <c r="Z61" s="18">
        <f t="shared" si="150"/>
        <v>0.72563398078583297</v>
      </c>
      <c r="AA61" s="18">
        <f t="shared" si="150"/>
        <v>0.83428259965925011</v>
      </c>
      <c r="AB61" s="18">
        <f t="shared" si="150"/>
        <v>0.85999792493932048</v>
      </c>
      <c r="AD61" s="68">
        <f t="shared" si="113"/>
        <v>47.477928732283267</v>
      </c>
      <c r="AE61" s="69">
        <f t="shared" si="114"/>
        <v>77.152120533206002</v>
      </c>
      <c r="AF61" s="69">
        <f t="shared" si="115"/>
        <v>124.63004926548926</v>
      </c>
      <c r="AH61" t="str">
        <f t="shared" si="142"/>
        <v>54 Textiles, printing and other skilled trades</v>
      </c>
      <c r="AI61" s="18">
        <f t="shared" si="151"/>
        <v>1.0946143964242305</v>
      </c>
      <c r="AJ61" s="18">
        <f t="shared" si="151"/>
        <v>1.051841953701746</v>
      </c>
      <c r="AK61" s="18">
        <f t="shared" si="151"/>
        <v>1.1838723491846384</v>
      </c>
      <c r="AL61" s="18">
        <f t="shared" si="151"/>
        <v>1.3230040863230246</v>
      </c>
      <c r="AM61" s="18">
        <f t="shared" si="151"/>
        <v>1.5418092128704364</v>
      </c>
      <c r="AO61" s="68">
        <f t="shared" si="117"/>
        <v>50.325671675751352</v>
      </c>
      <c r="AP61" s="69">
        <f t="shared" si="118"/>
        <v>79.450546125831892</v>
      </c>
      <c r="AQ61" s="69">
        <f t="shared" si="119"/>
        <v>129.77621780158327</v>
      </c>
      <c r="AS61" t="str">
        <f t="shared" si="143"/>
        <v>54 Textiles, printing and other skilled trades</v>
      </c>
      <c r="AT61" s="18">
        <f t="shared" si="152"/>
        <v>1.3490638823278067</v>
      </c>
      <c r="AU61" s="18">
        <f t="shared" si="152"/>
        <v>1.2003237306451096</v>
      </c>
      <c r="AV61" s="18">
        <f t="shared" si="152"/>
        <v>1.2547448187141799</v>
      </c>
      <c r="AW61" s="18">
        <f t="shared" si="152"/>
        <v>1.4348287434486962</v>
      </c>
      <c r="AX61" s="18">
        <f t="shared" si="152"/>
        <v>1.2625232157898112</v>
      </c>
      <c r="AZ61" s="68">
        <f t="shared" si="121"/>
        <v>23.398393973393112</v>
      </c>
      <c r="BA61" s="69">
        <f t="shared" si="122"/>
        <v>73.947285645580266</v>
      </c>
      <c r="BB61" s="69">
        <f t="shared" si="123"/>
        <v>97.345679618973364</v>
      </c>
      <c r="BD61" t="str">
        <f t="shared" si="144"/>
        <v>54 Textiles, printing and other skilled trades</v>
      </c>
      <c r="BE61" s="18">
        <f t="shared" si="153"/>
        <v>2.2565348886168035</v>
      </c>
      <c r="BF61" s="18">
        <f t="shared" si="153"/>
        <v>2.0675721936105935</v>
      </c>
      <c r="BG61" s="18">
        <f t="shared" si="153"/>
        <v>1.894784848184812</v>
      </c>
      <c r="BH61" s="18">
        <f t="shared" si="153"/>
        <v>2.016967094733682</v>
      </c>
      <c r="BI61" s="18">
        <f t="shared" si="153"/>
        <v>1.9450467193388203</v>
      </c>
      <c r="BK61" s="68">
        <f t="shared" si="125"/>
        <v>9.6574129655863636</v>
      </c>
      <c r="BL61" s="69">
        <f t="shared" si="126"/>
        <v>43.204365354064144</v>
      </c>
      <c r="BM61" s="69">
        <f t="shared" si="127"/>
        <v>52.861778319650512</v>
      </c>
      <c r="BO61" t="str">
        <f t="shared" si="145"/>
        <v>54 Textiles, printing and other skilled trades</v>
      </c>
      <c r="BP61" s="18">
        <f t="shared" si="154"/>
        <v>2.4566650633692073</v>
      </c>
      <c r="BQ61" s="18">
        <f t="shared" si="154"/>
        <v>2.1840640153183561</v>
      </c>
      <c r="BR61" s="18">
        <f t="shared" si="154"/>
        <v>2.2937029197537986</v>
      </c>
      <c r="BS61" s="18">
        <f t="shared" si="154"/>
        <v>2.2326000680569527</v>
      </c>
      <c r="BT61" s="18">
        <f t="shared" si="154"/>
        <v>2.3982865013130823</v>
      </c>
      <c r="BV61" s="68">
        <f t="shared" si="129"/>
        <v>-24.930467199171616</v>
      </c>
      <c r="BW61" s="69">
        <f t="shared" si="130"/>
        <v>34.917177885474388</v>
      </c>
      <c r="BX61" s="69">
        <f t="shared" si="131"/>
        <v>9.986710686302775</v>
      </c>
      <c r="BZ61" t="str">
        <f t="shared" si="146"/>
        <v>54 Textiles, printing and other skilled trades</v>
      </c>
      <c r="CA61" s="18">
        <f t="shared" si="155"/>
        <v>2.8935633811832662</v>
      </c>
      <c r="CB61" s="18">
        <f t="shared" si="155"/>
        <v>2.7306779932393264</v>
      </c>
      <c r="CC61" s="18">
        <f t="shared" si="155"/>
        <v>2.7845033222691016</v>
      </c>
      <c r="CD61" s="18">
        <f t="shared" si="155"/>
        <v>2.926524529961791</v>
      </c>
      <c r="CE61" s="18">
        <f t="shared" si="155"/>
        <v>3.0356170352330367</v>
      </c>
      <c r="CG61" s="68">
        <f t="shared" si="133"/>
        <v>-28.036936928868322</v>
      </c>
      <c r="CH61" s="69">
        <f t="shared" si="134"/>
        <v>30.930401270511261</v>
      </c>
      <c r="CI61" s="69">
        <f t="shared" si="135"/>
        <v>2.8934643416429351</v>
      </c>
      <c r="CK61" t="str">
        <f t="shared" si="147"/>
        <v>54 Textiles, printing and other skilled trades</v>
      </c>
      <c r="CL61" s="18">
        <f t="shared" si="156"/>
        <v>3.5378427186688737</v>
      </c>
      <c r="CM61" s="18">
        <f t="shared" si="156"/>
        <v>3.4338499177488719</v>
      </c>
      <c r="CN61" s="18">
        <f t="shared" si="156"/>
        <v>3.5355663950752292</v>
      </c>
      <c r="CO61" s="18">
        <f t="shared" si="156"/>
        <v>2.7574764583472735</v>
      </c>
      <c r="CP61" s="18">
        <f t="shared" si="156"/>
        <v>2.088835795441081</v>
      </c>
      <c r="CR61" s="68">
        <f t="shared" si="137"/>
        <v>-66.992652706413963</v>
      </c>
      <c r="CS61" s="69">
        <f t="shared" si="138"/>
        <v>17.774875879725162</v>
      </c>
      <c r="CT61" s="69">
        <f t="shared" si="139"/>
        <v>-49.217776826688812</v>
      </c>
    </row>
    <row r="62" spans="1:98" x14ac:dyDescent="0.2">
      <c r="A62" t="str">
        <f t="shared" si="103"/>
        <v>61 Caring personal service occupations</v>
      </c>
      <c r="B62" s="18">
        <f t="shared" si="148"/>
        <v>0.31935819147947686</v>
      </c>
      <c r="C62" s="18">
        <f t="shared" si="148"/>
        <v>0.27999990433550226</v>
      </c>
      <c r="D62" s="18">
        <f t="shared" si="148"/>
        <v>0.27230235697027738</v>
      </c>
      <c r="E62" s="18">
        <f t="shared" si="148"/>
        <v>0.30577629898287734</v>
      </c>
      <c r="F62" s="18">
        <f t="shared" si="148"/>
        <v>0.36190644081364992</v>
      </c>
      <c r="H62" s="68">
        <f t="shared" si="105"/>
        <v>157.41055687340787</v>
      </c>
      <c r="I62" s="69">
        <f t="shared" si="106"/>
        <v>100.45287353821783</v>
      </c>
      <c r="J62" s="69">
        <f t="shared" si="107"/>
        <v>257.8634304116257</v>
      </c>
      <c r="L62" t="str">
        <f t="shared" si="140"/>
        <v>61 Caring personal service occupations</v>
      </c>
      <c r="M62" s="18">
        <f t="shared" si="149"/>
        <v>2.8683709813046563</v>
      </c>
      <c r="N62" s="18">
        <f t="shared" si="149"/>
        <v>2.5952933731777104</v>
      </c>
      <c r="O62" s="18">
        <f t="shared" si="149"/>
        <v>2.6277259510757491</v>
      </c>
      <c r="P62" s="18">
        <f t="shared" si="149"/>
        <v>2.8701282055552015</v>
      </c>
      <c r="Q62" s="18">
        <f t="shared" si="149"/>
        <v>3.2503940883817006</v>
      </c>
      <c r="S62" s="68">
        <f t="shared" si="109"/>
        <v>136.82167793990169</v>
      </c>
      <c r="T62" s="69">
        <f t="shared" si="110"/>
        <v>101.863546075567</v>
      </c>
      <c r="U62" s="69">
        <f t="shared" si="111"/>
        <v>238.68522401546875</v>
      </c>
      <c r="W62" t="str">
        <f t="shared" si="141"/>
        <v>61 Caring personal service occupations</v>
      </c>
      <c r="X62" s="18">
        <f t="shared" si="150"/>
        <v>4.6135570833989998</v>
      </c>
      <c r="Y62" s="18">
        <f t="shared" si="150"/>
        <v>4.2397797706168179</v>
      </c>
      <c r="Z62" s="18">
        <f t="shared" si="150"/>
        <v>4.4137059230921389</v>
      </c>
      <c r="AA62" s="18">
        <f t="shared" si="150"/>
        <v>4.8439473823457675</v>
      </c>
      <c r="AB62" s="18">
        <f t="shared" si="150"/>
        <v>5.2929345805723838</v>
      </c>
      <c r="AD62" s="68">
        <f t="shared" si="113"/>
        <v>49.224581973214057</v>
      </c>
      <c r="AE62" s="69">
        <f t="shared" si="114"/>
        <v>87.805104534275912</v>
      </c>
      <c r="AF62" s="69">
        <f t="shared" si="115"/>
        <v>137.02968650748997</v>
      </c>
      <c r="AH62" t="str">
        <f t="shared" si="142"/>
        <v>61 Caring personal service occupations</v>
      </c>
      <c r="AI62" s="18">
        <f t="shared" si="151"/>
        <v>14.201860332444937</v>
      </c>
      <c r="AJ62" s="18">
        <f t="shared" si="151"/>
        <v>13.127532791299629</v>
      </c>
      <c r="AK62" s="18">
        <f t="shared" si="151"/>
        <v>13.433065011931578</v>
      </c>
      <c r="AL62" s="18">
        <f t="shared" si="151"/>
        <v>14.068068701865325</v>
      </c>
      <c r="AM62" s="18">
        <f t="shared" si="151"/>
        <v>13.636211394502586</v>
      </c>
      <c r="AO62" s="68">
        <f t="shared" si="117"/>
        <v>17.172582628060397</v>
      </c>
      <c r="AP62" s="69">
        <f t="shared" si="118"/>
        <v>68.045144618753824</v>
      </c>
      <c r="AQ62" s="69">
        <f t="shared" si="119"/>
        <v>85.217727246814206</v>
      </c>
      <c r="AS62" t="str">
        <f t="shared" si="143"/>
        <v>61 Caring personal service occupations</v>
      </c>
      <c r="AT62" s="18">
        <f t="shared" si="152"/>
        <v>8.2925018709737888</v>
      </c>
      <c r="AU62" s="18">
        <f t="shared" si="152"/>
        <v>7.4988454876865243</v>
      </c>
      <c r="AV62" s="18">
        <f t="shared" si="152"/>
        <v>7.9730985191695636</v>
      </c>
      <c r="AW62" s="18">
        <f t="shared" si="152"/>
        <v>8.2148960837844331</v>
      </c>
      <c r="AX62" s="18">
        <f t="shared" si="152"/>
        <v>8.3103910668347041</v>
      </c>
      <c r="AZ62" s="68">
        <f t="shared" si="121"/>
        <v>27.826199334760325</v>
      </c>
      <c r="BA62" s="69">
        <f t="shared" si="122"/>
        <v>73.813233885121349</v>
      </c>
      <c r="BB62" s="69">
        <f t="shared" si="123"/>
        <v>101.63943321988167</v>
      </c>
      <c r="BD62" t="str">
        <f t="shared" si="144"/>
        <v>61 Caring personal service occupations</v>
      </c>
      <c r="BE62" s="18">
        <f t="shared" si="153"/>
        <v>12.371472631104535</v>
      </c>
      <c r="BF62" s="18">
        <f t="shared" si="153"/>
        <v>13.233643002826595</v>
      </c>
      <c r="BG62" s="18">
        <f t="shared" si="153"/>
        <v>13.160142993641255</v>
      </c>
      <c r="BH62" s="18">
        <f t="shared" si="153"/>
        <v>14.790061562039721</v>
      </c>
      <c r="BI62" s="18">
        <f t="shared" si="153"/>
        <v>17.179494496452669</v>
      </c>
      <c r="BK62" s="68">
        <f t="shared" si="125"/>
        <v>39.44971597766677</v>
      </c>
      <c r="BL62" s="69">
        <f t="shared" si="126"/>
        <v>65.56919297992205</v>
      </c>
      <c r="BM62" s="69">
        <f t="shared" si="127"/>
        <v>105.01890895758881</v>
      </c>
      <c r="BO62" t="str">
        <f t="shared" si="145"/>
        <v>61 Caring personal service occupations</v>
      </c>
      <c r="BP62" s="18">
        <f t="shared" si="154"/>
        <v>10.65245381410066</v>
      </c>
      <c r="BQ62" s="18">
        <f t="shared" si="154"/>
        <v>10.454995062626224</v>
      </c>
      <c r="BR62" s="18">
        <f t="shared" si="154"/>
        <v>9.336516770803799</v>
      </c>
      <c r="BS62" s="18">
        <f t="shared" si="154"/>
        <v>9.8349950678353455</v>
      </c>
      <c r="BT62" s="18">
        <f t="shared" si="154"/>
        <v>9.5078930506721466</v>
      </c>
      <c r="BV62" s="68">
        <f t="shared" si="129"/>
        <v>-26.886222347046782</v>
      </c>
      <c r="BW62" s="69">
        <f t="shared" si="130"/>
        <v>45.36973708959998</v>
      </c>
      <c r="BX62" s="69">
        <f t="shared" si="131"/>
        <v>18.483514742553194</v>
      </c>
      <c r="BZ62" t="str">
        <f t="shared" si="146"/>
        <v>61 Caring personal service occupations</v>
      </c>
      <c r="CA62" s="18">
        <f t="shared" si="155"/>
        <v>4.366368604850468</v>
      </c>
      <c r="CB62" s="18">
        <f t="shared" si="155"/>
        <v>2.4728252880415815</v>
      </c>
      <c r="CC62" s="18">
        <f t="shared" si="155"/>
        <v>2.4428789335970063</v>
      </c>
      <c r="CD62" s="18">
        <f t="shared" si="155"/>
        <v>1.8795539316402747</v>
      </c>
      <c r="CE62" s="18">
        <f t="shared" si="155"/>
        <v>2.4338055189416155</v>
      </c>
      <c r="CG62" s="68">
        <f t="shared" si="133"/>
        <v>-34.235075345131207</v>
      </c>
      <c r="CH62" s="69">
        <f t="shared" si="134"/>
        <v>21.402124824493342</v>
      </c>
      <c r="CI62" s="69">
        <f t="shared" si="135"/>
        <v>-12.832950520637873</v>
      </c>
      <c r="CK62" t="str">
        <f t="shared" si="147"/>
        <v>61 Caring personal service occupations</v>
      </c>
      <c r="CL62" s="18">
        <f t="shared" si="156"/>
        <v>1.8577026936223859</v>
      </c>
      <c r="CM62" s="18">
        <f t="shared" si="156"/>
        <v>1.5455770585944812</v>
      </c>
      <c r="CN62" s="18">
        <f t="shared" si="156"/>
        <v>1.5691255646667019</v>
      </c>
      <c r="CO62" s="18">
        <f t="shared" si="156"/>
        <v>2.182447307668097</v>
      </c>
      <c r="CP62" s="18">
        <f t="shared" si="156"/>
        <v>3.2828497040389815</v>
      </c>
      <c r="CR62" s="68">
        <f t="shared" si="137"/>
        <v>16.88495689451905</v>
      </c>
      <c r="CS62" s="69">
        <f t="shared" si="138"/>
        <v>36.475442696896913</v>
      </c>
      <c r="CT62" s="69">
        <f t="shared" si="139"/>
        <v>53.360399591415963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0.17234998538593946</v>
      </c>
      <c r="C63" s="18">
        <f t="shared" si="148"/>
        <v>0.25102377872095394</v>
      </c>
      <c r="D63" s="18">
        <f t="shared" si="148"/>
        <v>0.25132528620631867</v>
      </c>
      <c r="E63" s="18">
        <f t="shared" si="148"/>
        <v>0.28295755559215663</v>
      </c>
      <c r="F63" s="18">
        <f t="shared" si="148"/>
        <v>0.31297526529624159</v>
      </c>
      <c r="H63" s="68">
        <f t="shared" si="105"/>
        <v>141.18776483330132</v>
      </c>
      <c r="I63" s="69">
        <f t="shared" si="106"/>
        <v>99.048661941530398</v>
      </c>
      <c r="J63" s="69">
        <f t="shared" si="107"/>
        <v>240.23642677483173</v>
      </c>
      <c r="L63" t="str">
        <f t="shared" si="140"/>
        <v>62 Leisure, travel and related personal service occupations</v>
      </c>
      <c r="M63" s="18">
        <f t="shared" si="149"/>
        <v>0.50932123473957325</v>
      </c>
      <c r="N63" s="18">
        <f t="shared" si="149"/>
        <v>0.4639872566441029</v>
      </c>
      <c r="O63" s="18">
        <f t="shared" si="149"/>
        <v>0.41347797581378987</v>
      </c>
      <c r="P63" s="18">
        <f t="shared" si="149"/>
        <v>0.47209739611192181</v>
      </c>
      <c r="Q63" s="18">
        <f t="shared" si="149"/>
        <v>0.56102052504125066</v>
      </c>
      <c r="S63" s="68">
        <f t="shared" si="109"/>
        <v>159.7717220323249</v>
      </c>
      <c r="T63" s="69">
        <f t="shared" si="110"/>
        <v>100.11612898437929</v>
      </c>
      <c r="U63" s="69">
        <f t="shared" si="111"/>
        <v>259.88785101670419</v>
      </c>
      <c r="W63" t="str">
        <f t="shared" si="141"/>
        <v>62 Leisure, travel and related personal service occupations</v>
      </c>
      <c r="X63" s="18">
        <f t="shared" si="150"/>
        <v>1.0340741352359253</v>
      </c>
      <c r="Y63" s="18">
        <f t="shared" si="150"/>
        <v>1.1215274648460027</v>
      </c>
      <c r="Z63" s="18">
        <f t="shared" si="150"/>
        <v>1.0345884603262261</v>
      </c>
      <c r="AA63" s="18">
        <f t="shared" si="150"/>
        <v>1.2530853684167196</v>
      </c>
      <c r="AB63" s="18">
        <f t="shared" si="150"/>
        <v>1.5254433445783693</v>
      </c>
      <c r="AD63" s="68">
        <f t="shared" si="113"/>
        <v>83.474490645968402</v>
      </c>
      <c r="AE63" s="69">
        <f t="shared" si="114"/>
        <v>95.076029379406378</v>
      </c>
      <c r="AF63" s="69">
        <f t="shared" si="115"/>
        <v>178.55052002537477</v>
      </c>
      <c r="AH63" t="str">
        <f t="shared" si="142"/>
        <v>62 Leisure, travel and related personal service occupations</v>
      </c>
      <c r="AI63" s="18">
        <f t="shared" si="151"/>
        <v>2.0639692450177076</v>
      </c>
      <c r="AJ63" s="18">
        <f t="shared" si="151"/>
        <v>2.4867955106219166</v>
      </c>
      <c r="AK63" s="18">
        <f t="shared" si="151"/>
        <v>2.3186856397645945</v>
      </c>
      <c r="AL63" s="18">
        <f t="shared" si="151"/>
        <v>2.7888137781077043</v>
      </c>
      <c r="AM63" s="18">
        <f t="shared" si="151"/>
        <v>3.4886454151783077</v>
      </c>
      <c r="AO63" s="68">
        <f t="shared" si="117"/>
        <v>73.669019198372865</v>
      </c>
      <c r="AP63" s="69">
        <f t="shared" si="118"/>
        <v>91.995873128775145</v>
      </c>
      <c r="AQ63" s="69">
        <f t="shared" si="119"/>
        <v>165.66489232714801</v>
      </c>
      <c r="AS63" t="str">
        <f t="shared" si="143"/>
        <v>62 Leisure, travel and related personal service occupations</v>
      </c>
      <c r="AT63" s="18">
        <f t="shared" si="152"/>
        <v>2.4196841265862958</v>
      </c>
      <c r="AU63" s="18">
        <f t="shared" si="152"/>
        <v>2.8430802094262742</v>
      </c>
      <c r="AV63" s="18">
        <f t="shared" si="152"/>
        <v>2.6846739073774106</v>
      </c>
      <c r="AW63" s="18">
        <f t="shared" si="152"/>
        <v>3.1969383450064481</v>
      </c>
      <c r="AX63" s="18">
        <f t="shared" si="152"/>
        <v>4.0397941748390718</v>
      </c>
      <c r="AZ63" s="68">
        <f t="shared" si="121"/>
        <v>84.541158348793289</v>
      </c>
      <c r="BA63" s="69">
        <f t="shared" si="122"/>
        <v>94.932274061603422</v>
      </c>
      <c r="BB63" s="69">
        <f t="shared" si="123"/>
        <v>179.4734324103967</v>
      </c>
      <c r="BD63" t="str">
        <f t="shared" si="144"/>
        <v>62 Leisure, travel and related personal service occupations</v>
      </c>
      <c r="BE63" s="18">
        <f t="shared" si="153"/>
        <v>2.5198037727767097</v>
      </c>
      <c r="BF63" s="18">
        <f t="shared" si="153"/>
        <v>2.5923381177216918</v>
      </c>
      <c r="BG63" s="18">
        <f t="shared" si="153"/>
        <v>2.2780578291082638</v>
      </c>
      <c r="BH63" s="18">
        <f t="shared" si="153"/>
        <v>2.3546462073912044</v>
      </c>
      <c r="BI63" s="18">
        <f t="shared" si="153"/>
        <v>2.334571366671427</v>
      </c>
      <c r="BK63" s="68">
        <f t="shared" si="125"/>
        <v>9.4738197429574811</v>
      </c>
      <c r="BL63" s="69">
        <f t="shared" si="126"/>
        <v>46.312807062261086</v>
      </c>
      <c r="BM63" s="69">
        <f t="shared" si="127"/>
        <v>55.786626805218567</v>
      </c>
      <c r="BO63" t="str">
        <f t="shared" si="145"/>
        <v>62 Leisure, travel and related personal service occupations</v>
      </c>
      <c r="BP63" s="18">
        <f t="shared" si="154"/>
        <v>2.8173125751552814</v>
      </c>
      <c r="BQ63" s="18">
        <f t="shared" si="154"/>
        <v>2.9612295266630917</v>
      </c>
      <c r="BR63" s="18">
        <f t="shared" si="154"/>
        <v>2.588489969858486</v>
      </c>
      <c r="BS63" s="18">
        <f t="shared" si="154"/>
        <v>2.645152498220591</v>
      </c>
      <c r="BT63" s="18">
        <f t="shared" si="154"/>
        <v>2.6566795567938253</v>
      </c>
      <c r="BV63" s="68">
        <f t="shared" si="129"/>
        <v>-26.312723568550457</v>
      </c>
      <c r="BW63" s="69">
        <f t="shared" si="130"/>
        <v>43.330213962445363</v>
      </c>
      <c r="BX63" s="69">
        <f t="shared" si="131"/>
        <v>17.017490393894903</v>
      </c>
      <c r="BZ63" t="str">
        <f t="shared" si="146"/>
        <v>62 Leisure, travel and related personal service occupations</v>
      </c>
      <c r="CA63" s="18">
        <f t="shared" si="155"/>
        <v>2.678549938900546</v>
      </c>
      <c r="CB63" s="18">
        <f t="shared" si="155"/>
        <v>2.9594765977767103</v>
      </c>
      <c r="CC63" s="18">
        <f t="shared" si="155"/>
        <v>2.9444209654450022</v>
      </c>
      <c r="CD63" s="18">
        <f t="shared" si="155"/>
        <v>3.4760814680217513</v>
      </c>
      <c r="CE63" s="18">
        <f t="shared" si="155"/>
        <v>4.8458980197175707</v>
      </c>
      <c r="CG63" s="68">
        <f t="shared" si="133"/>
        <v>8.6387521491983694</v>
      </c>
      <c r="CH63" s="69">
        <f t="shared" si="134"/>
        <v>42.085400483137377</v>
      </c>
      <c r="CI63" s="69">
        <f t="shared" si="135"/>
        <v>50.724152632335752</v>
      </c>
      <c r="CK63" t="str">
        <f t="shared" si="147"/>
        <v>62 Leisure, travel and related personal service occupations</v>
      </c>
      <c r="CL63" s="18">
        <f t="shared" si="156"/>
        <v>3.0233216429196315</v>
      </c>
      <c r="CM63" s="18">
        <f t="shared" si="156"/>
        <v>2.8273128569454289</v>
      </c>
      <c r="CN63" s="18">
        <f t="shared" si="156"/>
        <v>2.6503483038316777</v>
      </c>
      <c r="CO63" s="18">
        <f t="shared" si="156"/>
        <v>2.6891797237131487</v>
      </c>
      <c r="CP63" s="18">
        <f t="shared" si="156"/>
        <v>2.5206583814123227</v>
      </c>
      <c r="CR63" s="68">
        <f t="shared" si="137"/>
        <v>-46.865529405557623</v>
      </c>
      <c r="CS63" s="69">
        <f t="shared" si="138"/>
        <v>24.856395039597587</v>
      </c>
      <c r="CT63" s="69">
        <f t="shared" si="139"/>
        <v>-22.009134365960033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1.3413683190664254E-2</v>
      </c>
      <c r="C64" s="18">
        <f t="shared" si="148"/>
        <v>9.9562883367759064E-3</v>
      </c>
      <c r="D64" s="18">
        <f t="shared" si="148"/>
        <v>1.1368207664161318E-2</v>
      </c>
      <c r="E64" s="18">
        <f t="shared" si="148"/>
        <v>1.130872249984493E-2</v>
      </c>
      <c r="F64" s="18">
        <f t="shared" si="148"/>
        <v>1.2419791806708188E-2</v>
      </c>
      <c r="H64" s="68">
        <f t="shared" si="105"/>
        <v>111.59420037491871</v>
      </c>
      <c r="I64" s="69">
        <f t="shared" si="106"/>
        <v>78.541134389610491</v>
      </c>
      <c r="J64" s="69">
        <f t="shared" si="107"/>
        <v>190.1353347645292</v>
      </c>
      <c r="L64" t="str">
        <f t="shared" si="140"/>
        <v>63 Community and civil enforcement occupations</v>
      </c>
      <c r="M64" s="18">
        <f t="shared" si="149"/>
        <v>3.3242454011449402E-2</v>
      </c>
      <c r="N64" s="18">
        <f t="shared" si="149"/>
        <v>2.4934631912377471E-2</v>
      </c>
      <c r="O64" s="18">
        <f t="shared" si="149"/>
        <v>3.1778465124574981E-2</v>
      </c>
      <c r="P64" s="18">
        <f t="shared" si="149"/>
        <v>2.6465034925953587E-2</v>
      </c>
      <c r="Q64" s="18">
        <f t="shared" si="149"/>
        <v>2.9910946466749716E-2</v>
      </c>
      <c r="S64" s="68">
        <f t="shared" si="109"/>
        <v>80.203301247083971</v>
      </c>
      <c r="T64" s="69">
        <f t="shared" si="110"/>
        <v>64.454829396942273</v>
      </c>
      <c r="U64" s="69">
        <f t="shared" si="111"/>
        <v>144.65813064402622</v>
      </c>
      <c r="W64" t="str">
        <f t="shared" si="141"/>
        <v>63 Community and civil enforcement occupations</v>
      </c>
      <c r="X64" s="18">
        <f t="shared" si="150"/>
        <v>7.7579390965873324E-2</v>
      </c>
      <c r="Y64" s="18">
        <f t="shared" si="150"/>
        <v>8.0197177417028184E-2</v>
      </c>
      <c r="Z64" s="18">
        <f t="shared" si="150"/>
        <v>8.276383931260968E-2</v>
      </c>
      <c r="AA64" s="18">
        <f t="shared" si="150"/>
        <v>8.7973529024723926E-2</v>
      </c>
      <c r="AB64" s="18">
        <f t="shared" si="150"/>
        <v>9.0084861159706972E-2</v>
      </c>
      <c r="AD64" s="68">
        <f t="shared" si="113"/>
        <v>35.443579562426635</v>
      </c>
      <c r="AE64" s="69">
        <f t="shared" si="114"/>
        <v>80.974810656531488</v>
      </c>
      <c r="AF64" s="69">
        <f t="shared" si="115"/>
        <v>116.41839021895812</v>
      </c>
      <c r="AH64" t="str">
        <f t="shared" si="142"/>
        <v>63 Community and civil enforcement occupations</v>
      </c>
      <c r="AI64" s="18">
        <f t="shared" si="151"/>
        <v>7.4193973998947671E-2</v>
      </c>
      <c r="AJ64" s="18">
        <f t="shared" si="151"/>
        <v>7.8186680674462591E-2</v>
      </c>
      <c r="AK64" s="18">
        <f t="shared" si="151"/>
        <v>9.1585291485310028E-2</v>
      </c>
      <c r="AL64" s="18">
        <f t="shared" si="151"/>
        <v>8.80905733846329E-2</v>
      </c>
      <c r="AM64" s="18">
        <f t="shared" si="151"/>
        <v>9.0812182369215441E-2</v>
      </c>
      <c r="AO64" s="68">
        <f t="shared" si="117"/>
        <v>14.452629392845115</v>
      </c>
      <c r="AP64" s="69">
        <f t="shared" si="118"/>
        <v>64.935846201961283</v>
      </c>
      <c r="AQ64" s="69">
        <f t="shared" si="119"/>
        <v>79.388475594806408</v>
      </c>
      <c r="AS64" t="str">
        <f t="shared" si="143"/>
        <v>63 Community and civil enforcement occupations</v>
      </c>
      <c r="AT64" s="18">
        <f t="shared" si="152"/>
        <v>7.9979481361168933E-2</v>
      </c>
      <c r="AU64" s="18">
        <f t="shared" si="152"/>
        <v>7.2000752549004135E-2</v>
      </c>
      <c r="AV64" s="18">
        <f t="shared" si="152"/>
        <v>8.1721631912572978E-2</v>
      </c>
      <c r="AW64" s="18">
        <f t="shared" si="152"/>
        <v>6.7271111329953254E-2</v>
      </c>
      <c r="AX64" s="18">
        <f t="shared" si="152"/>
        <v>5.7123017304694899E-2</v>
      </c>
      <c r="AZ64" s="68">
        <f t="shared" si="121"/>
        <v>-14.276547409200676</v>
      </c>
      <c r="BA64" s="69">
        <f t="shared" si="122"/>
        <v>56.237981736407775</v>
      </c>
      <c r="BB64" s="69">
        <f t="shared" si="123"/>
        <v>41.961434327207101</v>
      </c>
      <c r="BD64" t="str">
        <f t="shared" si="144"/>
        <v>63 Community and civil enforcement occupations</v>
      </c>
      <c r="BE64" s="18">
        <f t="shared" si="153"/>
        <v>8.9149236032735724E-2</v>
      </c>
      <c r="BF64" s="18">
        <f t="shared" si="153"/>
        <v>5.8385764432014021E-2</v>
      </c>
      <c r="BG64" s="18">
        <f t="shared" si="153"/>
        <v>8.5732782194977084E-2</v>
      </c>
      <c r="BH64" s="18">
        <f t="shared" si="153"/>
        <v>5.3474561699650119E-2</v>
      </c>
      <c r="BI64" s="18">
        <f t="shared" si="153"/>
        <v>5.0116561386849924E-2</v>
      </c>
      <c r="BK64" s="68">
        <f t="shared" si="125"/>
        <v>-37.554347297352578</v>
      </c>
      <c r="BL64" s="69">
        <f t="shared" si="126"/>
        <v>22.765446365848973</v>
      </c>
      <c r="BM64" s="69">
        <f t="shared" si="127"/>
        <v>-14.788900931503605</v>
      </c>
      <c r="BO64" t="str">
        <f t="shared" si="145"/>
        <v>63 Community and civil enforcement occupations</v>
      </c>
      <c r="BP64" s="18">
        <f t="shared" si="154"/>
        <v>0.12272079186619292</v>
      </c>
      <c r="BQ64" s="18">
        <f t="shared" si="154"/>
        <v>0.10328720909482751</v>
      </c>
      <c r="BR64" s="18">
        <f t="shared" si="154"/>
        <v>0.14304837738038115</v>
      </c>
      <c r="BS64" s="18">
        <f t="shared" si="154"/>
        <v>0.10729123027779208</v>
      </c>
      <c r="BT64" s="18">
        <f t="shared" si="154"/>
        <v>0.11035224024430595</v>
      </c>
      <c r="BV64" s="68">
        <f t="shared" si="129"/>
        <v>-44.614250690256988</v>
      </c>
      <c r="BW64" s="69">
        <f t="shared" si="130"/>
        <v>29.593718138780535</v>
      </c>
      <c r="BX64" s="69">
        <f t="shared" si="131"/>
        <v>-15.020532551476451</v>
      </c>
      <c r="BZ64" t="str">
        <f t="shared" si="146"/>
        <v>63 Community and civil enforcement occupations</v>
      </c>
      <c r="CA64" s="18">
        <f t="shared" si="155"/>
        <v>0.1653315846787122</v>
      </c>
      <c r="CB64" s="18">
        <f t="shared" si="155"/>
        <v>0.15258645490448067</v>
      </c>
      <c r="CC64" s="18">
        <f t="shared" si="155"/>
        <v>0.19424705108413506</v>
      </c>
      <c r="CD64" s="18">
        <f t="shared" si="155"/>
        <v>0.1862825044239734</v>
      </c>
      <c r="CE64" s="18">
        <f t="shared" si="155"/>
        <v>0.25657184158890722</v>
      </c>
      <c r="CG64" s="68">
        <f t="shared" si="133"/>
        <v>-12.810345504540145</v>
      </c>
      <c r="CH64" s="69">
        <f t="shared" si="134"/>
        <v>31.639249240934973</v>
      </c>
      <c r="CI64" s="69">
        <f t="shared" si="135"/>
        <v>18.828903736394832</v>
      </c>
      <c r="CK64" t="str">
        <f t="shared" si="147"/>
        <v>63 Community and civil enforcement occupations</v>
      </c>
      <c r="CL64" s="18">
        <f t="shared" si="156"/>
        <v>0.13041818569998853</v>
      </c>
      <c r="CM64" s="18">
        <f t="shared" si="156"/>
        <v>9.5781672507316201E-2</v>
      </c>
      <c r="CN64" s="18">
        <f t="shared" si="156"/>
        <v>0.16432222901227833</v>
      </c>
      <c r="CO64" s="18">
        <f t="shared" si="156"/>
        <v>8.8131360365791223E-2</v>
      </c>
      <c r="CP64" s="18">
        <f t="shared" si="156"/>
        <v>9.6739083018964042E-2</v>
      </c>
      <c r="CR64" s="68">
        <f t="shared" si="137"/>
        <v>-67.109462722846828</v>
      </c>
      <c r="CS64" s="69">
        <f t="shared" si="138"/>
        <v>12.247689771834526</v>
      </c>
      <c r="CT64" s="69">
        <f t="shared" si="139"/>
        <v>-54.861772951012298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1.1468728444192984</v>
      </c>
      <c r="C65" s="18">
        <f t="shared" si="157"/>
        <v>1.0339682044422889</v>
      </c>
      <c r="D65" s="18">
        <f t="shared" si="157"/>
        <v>0.89155520671688682</v>
      </c>
      <c r="E65" s="18">
        <f t="shared" si="157"/>
        <v>0.89662744323206911</v>
      </c>
      <c r="F65" s="18">
        <f t="shared" si="157"/>
        <v>0.89073647491397234</v>
      </c>
      <c r="H65" s="68">
        <f t="shared" si="105"/>
        <v>93.500654523867837</v>
      </c>
      <c r="I65" s="69">
        <f t="shared" si="106"/>
        <v>67.403831121822932</v>
      </c>
      <c r="J65" s="69">
        <f t="shared" si="107"/>
        <v>160.90448564569078</v>
      </c>
      <c r="L65" t="str">
        <f t="shared" si="140"/>
        <v>71 Sales occupations</v>
      </c>
      <c r="M65" s="18">
        <f t="shared" ref="M65:Q70" si="158">M28/M$35*100</f>
        <v>2.1907753090951729</v>
      </c>
      <c r="N65" s="18">
        <f t="shared" si="158"/>
        <v>1.859790512514824</v>
      </c>
      <c r="O65" s="18">
        <f t="shared" si="158"/>
        <v>1.7917669385464328</v>
      </c>
      <c r="P65" s="18">
        <f t="shared" si="158"/>
        <v>1.8603872372285613</v>
      </c>
      <c r="Q65" s="18">
        <f t="shared" si="158"/>
        <v>2.1439122959487222</v>
      </c>
      <c r="S65" s="68">
        <f t="shared" si="109"/>
        <v>129.08201834530621</v>
      </c>
      <c r="T65" s="69">
        <f t="shared" si="110"/>
        <v>77.332785169383598</v>
      </c>
      <c r="U65" s="69">
        <f t="shared" si="111"/>
        <v>206.41480351468982</v>
      </c>
      <c r="W65" t="str">
        <f t="shared" si="141"/>
        <v>71 Sales occupations</v>
      </c>
      <c r="X65" s="18">
        <f t="shared" ref="X65:AB70" si="159">X28/X$35*100</f>
        <v>4.2666018281293949</v>
      </c>
      <c r="Y65" s="18">
        <f t="shared" si="159"/>
        <v>3.7664945926077933</v>
      </c>
      <c r="Z65" s="18">
        <f t="shared" si="159"/>
        <v>3.863892759092713</v>
      </c>
      <c r="AA65" s="18">
        <f t="shared" si="159"/>
        <v>3.9312387491519738</v>
      </c>
      <c r="AB65" s="18">
        <f t="shared" si="159"/>
        <v>4.3717070575971499</v>
      </c>
      <c r="AD65" s="68">
        <f t="shared" si="113"/>
        <v>40.790459646602379</v>
      </c>
      <c r="AE65" s="69">
        <f t="shared" si="114"/>
        <v>69.983001835575052</v>
      </c>
      <c r="AF65" s="69">
        <f t="shared" si="115"/>
        <v>110.77346148217744</v>
      </c>
      <c r="AH65" t="str">
        <f t="shared" si="142"/>
        <v>71 Sales occupations</v>
      </c>
      <c r="AI65" s="18">
        <f t="shared" ref="AI65:AM70" si="160">AI28/AI$35*100</f>
        <v>4.8540033000210734</v>
      </c>
      <c r="AJ65" s="18">
        <f t="shared" si="160"/>
        <v>4.7676511511650999</v>
      </c>
      <c r="AK65" s="18">
        <f t="shared" si="160"/>
        <v>5.0622557491657645</v>
      </c>
      <c r="AL65" s="18">
        <f t="shared" si="160"/>
        <v>5.2388371691984865</v>
      </c>
      <c r="AM65" s="18">
        <f t="shared" si="160"/>
        <v>5.9626405360814472</v>
      </c>
      <c r="AO65" s="68">
        <f t="shared" si="117"/>
        <v>35.957114826262085</v>
      </c>
      <c r="AP65" s="69">
        <f t="shared" si="118"/>
        <v>69.280170928233048</v>
      </c>
      <c r="AQ65" s="69">
        <f t="shared" si="119"/>
        <v>105.23728575449512</v>
      </c>
      <c r="AS65" t="str">
        <f t="shared" si="143"/>
        <v>71 Sales occupations</v>
      </c>
      <c r="AT65" s="18">
        <f t="shared" ref="AT65:AX70" si="161">AT28/AT$35*100</f>
        <v>4.4908079741289297</v>
      </c>
      <c r="AU65" s="18">
        <f t="shared" si="161"/>
        <v>3.831061123035151</v>
      </c>
      <c r="AV65" s="18">
        <f t="shared" si="161"/>
        <v>3.8934068731184621</v>
      </c>
      <c r="AW65" s="18">
        <f t="shared" si="161"/>
        <v>3.7407549961908391</v>
      </c>
      <c r="AX65" s="18">
        <f t="shared" si="161"/>
        <v>3.8767715339680833</v>
      </c>
      <c r="AZ65" s="68">
        <f t="shared" si="121"/>
        <v>22.114141967936845</v>
      </c>
      <c r="BA65" s="69">
        <f t="shared" si="122"/>
        <v>56.246784630725308</v>
      </c>
      <c r="BB65" s="69">
        <f t="shared" si="123"/>
        <v>78.360926598662147</v>
      </c>
      <c r="BD65" t="str">
        <f t="shared" si="144"/>
        <v>71 Sales occupations</v>
      </c>
      <c r="BE65" s="18">
        <f t="shared" ref="BE65:BI70" si="162">BE28/BE$35*100</f>
        <v>8.698305311919972</v>
      </c>
      <c r="BF65" s="18">
        <f t="shared" si="162"/>
        <v>7.8518235932281257</v>
      </c>
      <c r="BG65" s="18">
        <f t="shared" si="162"/>
        <v>8.1849613466373601</v>
      </c>
      <c r="BH65" s="18">
        <f t="shared" si="162"/>
        <v>7.8538200431810941</v>
      </c>
      <c r="BI65" s="18">
        <f t="shared" si="162"/>
        <v>8.148253812116625</v>
      </c>
      <c r="BK65" s="68">
        <f t="shared" si="125"/>
        <v>6.3446820913197657</v>
      </c>
      <c r="BL65" s="69">
        <f t="shared" si="126"/>
        <v>44.286040900980055</v>
      </c>
      <c r="BM65" s="69">
        <f t="shared" si="127"/>
        <v>50.630722992299823</v>
      </c>
      <c r="BO65" t="str">
        <f t="shared" si="145"/>
        <v>71 Sales occupations</v>
      </c>
      <c r="BP65" s="18">
        <f t="shared" ref="BP65:BT70" si="163">BP28/BP$35*100</f>
        <v>9.5770138619211309</v>
      </c>
      <c r="BQ65" s="18">
        <f t="shared" si="163"/>
        <v>8.5064577644418318</v>
      </c>
      <c r="BR65" s="18">
        <f t="shared" si="163"/>
        <v>8.4383654894639513</v>
      </c>
      <c r="BS65" s="18">
        <f t="shared" si="163"/>
        <v>7.8467048176228058</v>
      </c>
      <c r="BT65" s="18">
        <f t="shared" si="163"/>
        <v>7.5539158914491065</v>
      </c>
      <c r="BV65" s="68">
        <f t="shared" si="129"/>
        <v>-35.729211164002486</v>
      </c>
      <c r="BW65" s="69">
        <f t="shared" si="130"/>
        <v>38.23689902026841</v>
      </c>
      <c r="BX65" s="69">
        <f t="shared" si="131"/>
        <v>2.5076878562659237</v>
      </c>
      <c r="BZ65" t="str">
        <f t="shared" si="146"/>
        <v>71 Sales occupations</v>
      </c>
      <c r="CA65" s="18">
        <f t="shared" ref="CA65:CE70" si="164">CA28/CA$35*100</f>
        <v>9.5175489532247628</v>
      </c>
      <c r="CB65" s="18">
        <f t="shared" si="164"/>
        <v>8.9127528005139158</v>
      </c>
      <c r="CC65" s="18">
        <f t="shared" si="164"/>
        <v>9.5026973710287947</v>
      </c>
      <c r="CD65" s="18">
        <f t="shared" si="164"/>
        <v>8.6516102673139805</v>
      </c>
      <c r="CE65" s="18">
        <f t="shared" si="164"/>
        <v>4.3596573967895029</v>
      </c>
      <c r="CG65" s="68">
        <f t="shared" si="133"/>
        <v>-69.715816947112117</v>
      </c>
      <c r="CH65" s="69">
        <f t="shared" si="134"/>
        <v>22.518188319826731</v>
      </c>
      <c r="CI65" s="69">
        <f t="shared" si="135"/>
        <v>-47.19762862728539</v>
      </c>
      <c r="CK65" t="str">
        <f t="shared" si="147"/>
        <v>71 Sales occupations</v>
      </c>
      <c r="CL65" s="18">
        <f t="shared" ref="CL65:CP70" si="165">CL28/CL$35*100</f>
        <v>12.137970738435191</v>
      </c>
      <c r="CM65" s="18">
        <f t="shared" si="165"/>
        <v>10.070976799514513</v>
      </c>
      <c r="CN65" s="18">
        <f t="shared" si="165"/>
        <v>9.9681276523847835</v>
      </c>
      <c r="CO65" s="18">
        <f t="shared" si="165"/>
        <v>8.0072018347403944</v>
      </c>
      <c r="CP65" s="18">
        <f t="shared" si="165"/>
        <v>7.2806776251077459</v>
      </c>
      <c r="CR65" s="68">
        <f t="shared" si="137"/>
        <v>-59.194046562916967</v>
      </c>
      <c r="CS65" s="69">
        <f t="shared" si="138"/>
        <v>17.232910907382639</v>
      </c>
      <c r="CT65" s="69">
        <f t="shared" si="139"/>
        <v>-41.961135655534328</v>
      </c>
    </row>
    <row r="66" spans="1:98" x14ac:dyDescent="0.2">
      <c r="A66" t="str">
        <f t="shared" si="103"/>
        <v>72 Customer service occupations</v>
      </c>
      <c r="B66" s="18">
        <f t="shared" si="157"/>
        <v>0.39424014541713132</v>
      </c>
      <c r="C66" s="18">
        <f t="shared" si="157"/>
        <v>0.36739300899069327</v>
      </c>
      <c r="D66" s="18">
        <f t="shared" si="157"/>
        <v>0.39637355423905107</v>
      </c>
      <c r="E66" s="18">
        <f t="shared" si="157"/>
        <v>0.54611498489943067</v>
      </c>
      <c r="F66" s="18">
        <f t="shared" si="157"/>
        <v>0.63912908973965554</v>
      </c>
      <c r="H66" s="68">
        <f t="shared" si="105"/>
        <v>212.29523379965198</v>
      </c>
      <c r="I66" s="69">
        <f t="shared" si="106"/>
        <v>101.99002915195517</v>
      </c>
      <c r="J66" s="69">
        <f t="shared" si="107"/>
        <v>314.28526295160719</v>
      </c>
      <c r="L66" t="str">
        <f t="shared" si="140"/>
        <v>72 Customer service occupations</v>
      </c>
      <c r="M66" s="18">
        <f t="shared" si="158"/>
        <v>0.63574955677405331</v>
      </c>
      <c r="N66" s="18">
        <f t="shared" si="158"/>
        <v>0.61623327709333131</v>
      </c>
      <c r="O66" s="18">
        <f t="shared" si="158"/>
        <v>0.63668394478944401</v>
      </c>
      <c r="P66" s="18">
        <f t="shared" si="158"/>
        <v>0.8487634035134225</v>
      </c>
      <c r="Q66" s="18">
        <f t="shared" si="158"/>
        <v>0.97458646932156845</v>
      </c>
      <c r="S66" s="68">
        <f t="shared" si="109"/>
        <v>193.06366982689011</v>
      </c>
      <c r="T66" s="69">
        <f t="shared" si="110"/>
        <v>99.173877963202543</v>
      </c>
      <c r="U66" s="69">
        <f t="shared" si="111"/>
        <v>292.23754779009266</v>
      </c>
      <c r="W66" t="str">
        <f t="shared" si="141"/>
        <v>72 Customer service occupations</v>
      </c>
      <c r="X66" s="18">
        <f t="shared" si="159"/>
        <v>1.309150704614332</v>
      </c>
      <c r="Y66" s="18">
        <f t="shared" si="159"/>
        <v>1.3062030677898797</v>
      </c>
      <c r="Z66" s="18">
        <f t="shared" si="159"/>
        <v>1.4097007247619908</v>
      </c>
      <c r="AA66" s="18">
        <f t="shared" si="159"/>
        <v>1.8313416380095073</v>
      </c>
      <c r="AB66" s="18">
        <f t="shared" si="159"/>
        <v>2.1496509022600709</v>
      </c>
      <c r="AD66" s="68">
        <f t="shared" si="113"/>
        <v>89.752826006178083</v>
      </c>
      <c r="AE66" s="69">
        <f t="shared" si="114"/>
        <v>84.237817715758894</v>
      </c>
      <c r="AF66" s="69">
        <f t="shared" si="115"/>
        <v>173.99064372193698</v>
      </c>
      <c r="AH66" t="str">
        <f t="shared" si="142"/>
        <v>72 Customer service occupations</v>
      </c>
      <c r="AI66" s="18">
        <f t="shared" si="160"/>
        <v>1.2832949934927878</v>
      </c>
      <c r="AJ66" s="18">
        <f t="shared" si="160"/>
        <v>1.5097019130957949</v>
      </c>
      <c r="AK66" s="18">
        <f t="shared" si="160"/>
        <v>1.625193198355648</v>
      </c>
      <c r="AL66" s="18">
        <f t="shared" si="160"/>
        <v>2.2802862012199872</v>
      </c>
      <c r="AM66" s="18">
        <f t="shared" si="160"/>
        <v>2.6603231924222848</v>
      </c>
      <c r="AO66" s="68">
        <f t="shared" si="117"/>
        <v>88.945606704181074</v>
      </c>
      <c r="AP66" s="69">
        <f t="shared" si="118"/>
        <v>89.159756790680788</v>
      </c>
      <c r="AQ66" s="69">
        <f t="shared" si="119"/>
        <v>178.10536349486188</v>
      </c>
      <c r="AS66" t="str">
        <f t="shared" si="143"/>
        <v>72 Customer service occupations</v>
      </c>
      <c r="AT66" s="18">
        <f t="shared" si="161"/>
        <v>1.881742588838003</v>
      </c>
      <c r="AU66" s="18">
        <f t="shared" si="161"/>
        <v>1.8092212347010281</v>
      </c>
      <c r="AV66" s="18">
        <f t="shared" si="161"/>
        <v>1.8634588230119919</v>
      </c>
      <c r="AW66" s="18">
        <f t="shared" si="161"/>
        <v>2.3707063288977204</v>
      </c>
      <c r="AX66" s="18">
        <f t="shared" si="161"/>
        <v>2.4659102575730176</v>
      </c>
      <c r="AZ66" s="68">
        <f t="shared" si="121"/>
        <v>62.28673099189875</v>
      </c>
      <c r="BA66" s="69">
        <f t="shared" si="122"/>
        <v>72.897756573694195</v>
      </c>
      <c r="BB66" s="69">
        <f t="shared" si="123"/>
        <v>135.18448756559295</v>
      </c>
      <c r="BD66" t="str">
        <f t="shared" si="144"/>
        <v>72 Customer service occupations</v>
      </c>
      <c r="BE66" s="18">
        <f t="shared" si="162"/>
        <v>1.8760328133590769</v>
      </c>
      <c r="BF66" s="18">
        <f t="shared" si="162"/>
        <v>1.9203474093857569</v>
      </c>
      <c r="BG66" s="18">
        <f t="shared" si="162"/>
        <v>2.1330475565081204</v>
      </c>
      <c r="BH66" s="18">
        <f t="shared" si="162"/>
        <v>2.6115822553215984</v>
      </c>
      <c r="BI66" s="18">
        <f t="shared" si="162"/>
        <v>2.901871466156754</v>
      </c>
      <c r="BK66" s="68">
        <f t="shared" si="125"/>
        <v>45.326727978912103</v>
      </c>
      <c r="BL66" s="69">
        <f t="shared" si="126"/>
        <v>54.118930543247146</v>
      </c>
      <c r="BM66" s="69">
        <f t="shared" si="127"/>
        <v>99.445658522159235</v>
      </c>
      <c r="BO66" t="str">
        <f t="shared" si="145"/>
        <v>72 Customer service occupations</v>
      </c>
      <c r="BP66" s="18">
        <f t="shared" si="163"/>
        <v>2.0600478829236852</v>
      </c>
      <c r="BQ66" s="18">
        <f t="shared" si="163"/>
        <v>2.3194926150982766</v>
      </c>
      <c r="BR66" s="18">
        <f t="shared" si="163"/>
        <v>2.2969004310672738</v>
      </c>
      <c r="BS66" s="18">
        <f t="shared" si="163"/>
        <v>2.9590624303203072</v>
      </c>
      <c r="BT66" s="18">
        <f t="shared" si="163"/>
        <v>3.296197033095289</v>
      </c>
      <c r="BV66" s="68">
        <f t="shared" si="129"/>
        <v>3.0316873372157169</v>
      </c>
      <c r="BW66" s="69">
        <f t="shared" si="130"/>
        <v>52.76964219276168</v>
      </c>
      <c r="BX66" s="69">
        <f t="shared" si="131"/>
        <v>55.801329529977409</v>
      </c>
      <c r="BZ66" t="str">
        <f t="shared" si="146"/>
        <v>72 Customer service occupations</v>
      </c>
      <c r="CA66" s="18">
        <f t="shared" si="164"/>
        <v>1.4926335086526312</v>
      </c>
      <c r="CB66" s="18">
        <f t="shared" si="164"/>
        <v>1.4706419900239491</v>
      </c>
      <c r="CC66" s="18">
        <f t="shared" si="164"/>
        <v>1.5966747885818713</v>
      </c>
      <c r="CD66" s="18">
        <f t="shared" si="164"/>
        <v>1.7986150266289826</v>
      </c>
      <c r="CE66" s="18">
        <f t="shared" si="164"/>
        <v>2.0449582078336257</v>
      </c>
      <c r="CG66" s="68">
        <f t="shared" si="133"/>
        <v>-15.456861001124725</v>
      </c>
      <c r="CH66" s="69">
        <f t="shared" si="134"/>
        <v>28.860649099938783</v>
      </c>
      <c r="CI66" s="69">
        <f t="shared" si="135"/>
        <v>13.403788098814061</v>
      </c>
      <c r="CK66" t="str">
        <f t="shared" si="147"/>
        <v>72 Customer service occupations</v>
      </c>
      <c r="CL66" s="18">
        <f t="shared" si="165"/>
        <v>1.2802752598533669</v>
      </c>
      <c r="CM66" s="18">
        <f t="shared" si="165"/>
        <v>1.6019585190863772</v>
      </c>
      <c r="CN66" s="18">
        <f t="shared" si="165"/>
        <v>1.5713303861493457</v>
      </c>
      <c r="CO66" s="18">
        <f t="shared" si="165"/>
        <v>2.936058025074328</v>
      </c>
      <c r="CP66" s="18">
        <f t="shared" si="165"/>
        <v>4.346099638211383</v>
      </c>
      <c r="CR66" s="68">
        <f t="shared" si="137"/>
        <v>54.524550405147977</v>
      </c>
      <c r="CS66" s="69">
        <f t="shared" si="138"/>
        <v>48.735334946602372</v>
      </c>
      <c r="CT66" s="69">
        <f t="shared" si="139"/>
        <v>103.25988535175034</v>
      </c>
    </row>
    <row r="67" spans="1:98" x14ac:dyDescent="0.2">
      <c r="A67" t="str">
        <f t="shared" si="103"/>
        <v>81 Process, plant and machine operatives</v>
      </c>
      <c r="B67" s="18">
        <f t="shared" si="157"/>
        <v>0.28499145838676704</v>
      </c>
      <c r="C67" s="18">
        <f t="shared" si="157"/>
        <v>0.29626305639770756</v>
      </c>
      <c r="D67" s="18">
        <f t="shared" si="157"/>
        <v>0.22751309479698612</v>
      </c>
      <c r="E67" s="18">
        <f t="shared" si="157"/>
        <v>0.33996551356697041</v>
      </c>
      <c r="F67" s="18">
        <f t="shared" si="157"/>
        <v>0.52584563152753494</v>
      </c>
      <c r="H67" s="68">
        <f t="shared" si="105"/>
        <v>347.6445636513613</v>
      </c>
      <c r="I67" s="69">
        <f t="shared" si="106"/>
        <v>136.05811348852791</v>
      </c>
      <c r="J67" s="69">
        <f t="shared" si="107"/>
        <v>483.7026771398892</v>
      </c>
      <c r="L67" t="str">
        <f t="shared" si="140"/>
        <v>81 Process, plant and machine operatives</v>
      </c>
      <c r="M67" s="18">
        <f t="shared" si="158"/>
        <v>0.31028528110784137</v>
      </c>
      <c r="N67" s="18">
        <f t="shared" si="158"/>
        <v>0.28569860806473807</v>
      </c>
      <c r="O67" s="18">
        <f t="shared" si="158"/>
        <v>0.23275612750081556</v>
      </c>
      <c r="P67" s="18">
        <f t="shared" si="158"/>
        <v>0.34629559719766118</v>
      </c>
      <c r="Q67" s="18">
        <f t="shared" si="158"/>
        <v>0.43774245745295182</v>
      </c>
      <c r="S67" s="68">
        <f t="shared" si="109"/>
        <v>260.0667786159712</v>
      </c>
      <c r="T67" s="69">
        <f t="shared" si="110"/>
        <v>107.63298210562307</v>
      </c>
      <c r="U67" s="69">
        <f t="shared" si="111"/>
        <v>367.69976072159426</v>
      </c>
      <c r="W67" t="str">
        <f t="shared" si="141"/>
        <v>81 Process, plant and machine operatives</v>
      </c>
      <c r="X67" s="18">
        <f t="shared" si="159"/>
        <v>0.47048111154419481</v>
      </c>
      <c r="Y67" s="18">
        <f t="shared" si="159"/>
        <v>0.41957201056089927</v>
      </c>
      <c r="Z67" s="18">
        <f t="shared" si="159"/>
        <v>0.3538107780613805</v>
      </c>
      <c r="AA67" s="18">
        <f t="shared" si="159"/>
        <v>0.55236774914602027</v>
      </c>
      <c r="AB67" s="18">
        <f t="shared" si="159"/>
        <v>0.8215550814432333</v>
      </c>
      <c r="AD67" s="68">
        <f t="shared" si="113"/>
        <v>188.94345790365296</v>
      </c>
      <c r="AE67" s="69">
        <f t="shared" si="114"/>
        <v>106.07254429983799</v>
      </c>
      <c r="AF67" s="69">
        <f t="shared" si="115"/>
        <v>295.01600220349093</v>
      </c>
      <c r="AH67" t="str">
        <f t="shared" si="142"/>
        <v>81 Process, plant and machine operatives</v>
      </c>
      <c r="AI67" s="18">
        <f t="shared" si="160"/>
        <v>0.6048898687842591</v>
      </c>
      <c r="AJ67" s="18">
        <f t="shared" si="160"/>
        <v>0.62649070550968988</v>
      </c>
      <c r="AK67" s="18">
        <f t="shared" si="160"/>
        <v>0.54060768550385252</v>
      </c>
      <c r="AL67" s="18">
        <f t="shared" si="160"/>
        <v>0.88486350338430664</v>
      </c>
      <c r="AM67" s="18">
        <f t="shared" si="160"/>
        <v>1.3672753308496168</v>
      </c>
      <c r="AO67" s="68">
        <f t="shared" si="117"/>
        <v>191.93163281676331</v>
      </c>
      <c r="AP67" s="69">
        <f t="shared" si="118"/>
        <v>99.110975801168038</v>
      </c>
      <c r="AQ67" s="69">
        <f t="shared" si="119"/>
        <v>291.04260861793136</v>
      </c>
      <c r="AS67" t="str">
        <f t="shared" si="143"/>
        <v>81 Process, plant and machine operatives</v>
      </c>
      <c r="AT67" s="18">
        <f t="shared" si="161"/>
        <v>1.5836564158492499</v>
      </c>
      <c r="AU67" s="18">
        <f t="shared" si="161"/>
        <v>1.4824681654385801</v>
      </c>
      <c r="AV67" s="18">
        <f t="shared" si="161"/>
        <v>1.258326001907071</v>
      </c>
      <c r="AW67" s="18">
        <f t="shared" si="161"/>
        <v>1.8253266972154272</v>
      </c>
      <c r="AX67" s="18">
        <f t="shared" si="161"/>
        <v>2.2594188525757946</v>
      </c>
      <c r="AZ67" s="68">
        <f t="shared" si="121"/>
        <v>120.20598718333389</v>
      </c>
      <c r="BA67" s="69">
        <f t="shared" si="122"/>
        <v>83.009351696051652</v>
      </c>
      <c r="BB67" s="69">
        <f t="shared" si="123"/>
        <v>203.21533887938554</v>
      </c>
      <c r="BD67" t="str">
        <f t="shared" si="144"/>
        <v>81 Process, plant and machine operatives</v>
      </c>
      <c r="BE67" s="18">
        <f t="shared" si="162"/>
        <v>2.690710634167909</v>
      </c>
      <c r="BF67" s="18">
        <f t="shared" si="162"/>
        <v>2.5687614151369824</v>
      </c>
      <c r="BG67" s="18">
        <f t="shared" si="162"/>
        <v>2.2866345086971536</v>
      </c>
      <c r="BH67" s="18">
        <f t="shared" si="162"/>
        <v>3.0587877033879236</v>
      </c>
      <c r="BI67" s="18">
        <f t="shared" si="162"/>
        <v>3.5533109054940635</v>
      </c>
      <c r="BK67" s="68">
        <f t="shared" si="125"/>
        <v>65.998558626071926</v>
      </c>
      <c r="BL67" s="69">
        <f t="shared" si="126"/>
        <v>50.582397007776649</v>
      </c>
      <c r="BM67" s="69">
        <f t="shared" si="127"/>
        <v>116.58095563384856</v>
      </c>
      <c r="BO67" t="str">
        <f t="shared" si="145"/>
        <v>81 Process, plant and machine operatives</v>
      </c>
      <c r="BP67" s="18">
        <f t="shared" si="163"/>
        <v>3.1790672614996538</v>
      </c>
      <c r="BQ67" s="18">
        <f t="shared" si="163"/>
        <v>3.003533625044509</v>
      </c>
      <c r="BR67" s="18">
        <f t="shared" si="163"/>
        <v>2.872205852606954</v>
      </c>
      <c r="BS67" s="18">
        <f t="shared" si="163"/>
        <v>3.7915437855060192</v>
      </c>
      <c r="BT67" s="18">
        <f t="shared" si="163"/>
        <v>4.5180677609357929</v>
      </c>
      <c r="BV67" s="68">
        <f t="shared" si="129"/>
        <v>12.93719437957089</v>
      </c>
      <c r="BW67" s="69">
        <f t="shared" si="130"/>
        <v>47.002426072275817</v>
      </c>
      <c r="BX67" s="69">
        <f t="shared" si="131"/>
        <v>59.939620451846707</v>
      </c>
      <c r="BZ67" t="str">
        <f t="shared" si="146"/>
        <v>81 Process, plant and machine operatives</v>
      </c>
      <c r="CA67" s="18">
        <f t="shared" si="164"/>
        <v>4.2628776652179354</v>
      </c>
      <c r="CB67" s="18">
        <f t="shared" si="164"/>
        <v>4.0313426746769441</v>
      </c>
      <c r="CC67" s="18">
        <f t="shared" si="164"/>
        <v>3.5316122547890445</v>
      </c>
      <c r="CD67" s="18">
        <f t="shared" si="164"/>
        <v>4.2405105902401541</v>
      </c>
      <c r="CE67" s="18">
        <f t="shared" si="164"/>
        <v>2.413094781267505</v>
      </c>
      <c r="CG67" s="68">
        <f t="shared" si="133"/>
        <v>-54.896342060272907</v>
      </c>
      <c r="CH67" s="69">
        <f t="shared" si="134"/>
        <v>27.650410659071461</v>
      </c>
      <c r="CI67" s="69">
        <f t="shared" si="135"/>
        <v>-27.24593140120145</v>
      </c>
      <c r="CK67" t="str">
        <f t="shared" si="147"/>
        <v>81 Process, plant and machine operatives</v>
      </c>
      <c r="CL67" s="18">
        <f t="shared" si="165"/>
        <v>5.4947838593429488</v>
      </c>
      <c r="CM67" s="18">
        <f t="shared" si="165"/>
        <v>5.1152072870617262</v>
      </c>
      <c r="CN67" s="18">
        <f t="shared" si="165"/>
        <v>4.8899613232373937</v>
      </c>
      <c r="CO67" s="18">
        <f t="shared" si="165"/>
        <v>4.0156285645100347</v>
      </c>
      <c r="CP67" s="18">
        <f t="shared" si="165"/>
        <v>3.2282836327425928</v>
      </c>
      <c r="CR67" s="68">
        <f t="shared" si="137"/>
        <v>-63.116546452767153</v>
      </c>
      <c r="CS67" s="69">
        <f t="shared" si="138"/>
        <v>15.17404650117426</v>
      </c>
      <c r="CT67" s="69">
        <f t="shared" si="139"/>
        <v>-47.942499951592893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0.52805882503820933</v>
      </c>
      <c r="C68" s="18">
        <f t="shared" si="157"/>
        <v>0.54290784953990856</v>
      </c>
      <c r="D68" s="18">
        <f t="shared" si="157"/>
        <v>0.46862970487479899</v>
      </c>
      <c r="E68" s="18">
        <f t="shared" si="157"/>
        <v>0.64207771502330024</v>
      </c>
      <c r="F68" s="18">
        <f t="shared" si="157"/>
        <v>0.72712067634093625</v>
      </c>
      <c r="H68" s="68">
        <f t="shared" si="105"/>
        <v>200.50944271830048</v>
      </c>
      <c r="I68" s="69">
        <f t="shared" si="106"/>
        <v>125.95038982367146</v>
      </c>
      <c r="J68" s="69">
        <f t="shared" si="107"/>
        <v>326.45983254197193</v>
      </c>
      <c r="L68" t="str">
        <f t="shared" si="140"/>
        <v>82 Transport and mobile machine drivers and operatives</v>
      </c>
      <c r="M68" s="18">
        <f t="shared" si="158"/>
        <v>0.52885587022539959</v>
      </c>
      <c r="N68" s="18">
        <f t="shared" si="158"/>
        <v>0.55497975272016709</v>
      </c>
      <c r="O68" s="18">
        <f t="shared" si="158"/>
        <v>0.4748553573374184</v>
      </c>
      <c r="P68" s="18">
        <f t="shared" si="158"/>
        <v>0.58185712979728155</v>
      </c>
      <c r="Q68" s="18">
        <f t="shared" si="158"/>
        <v>0.63995043853600719</v>
      </c>
      <c r="S68" s="68">
        <f t="shared" si="109"/>
        <v>158.01829642075137</v>
      </c>
      <c r="T68" s="69">
        <f t="shared" si="110"/>
        <v>111.50834973015509</v>
      </c>
      <c r="U68" s="69">
        <f t="shared" si="111"/>
        <v>269.52664615090646</v>
      </c>
      <c r="W68" t="str">
        <f t="shared" si="141"/>
        <v>82 Transport and mobile machine drivers and operatives</v>
      </c>
      <c r="X68" s="18">
        <f t="shared" si="159"/>
        <v>0.72785003264039971</v>
      </c>
      <c r="Y68" s="18">
        <f t="shared" si="159"/>
        <v>0.78555382818417363</v>
      </c>
      <c r="Z68" s="18">
        <f t="shared" si="159"/>
        <v>0.68730100275964934</v>
      </c>
      <c r="AA68" s="18">
        <f t="shared" si="159"/>
        <v>0.82263723415692014</v>
      </c>
      <c r="AB68" s="18">
        <f t="shared" si="159"/>
        <v>0.98329246594384656</v>
      </c>
      <c r="AD68" s="68">
        <f t="shared" si="113"/>
        <v>78.025810772181927</v>
      </c>
      <c r="AE68" s="69">
        <f t="shared" si="114"/>
        <v>97.871660402138801</v>
      </c>
      <c r="AF68" s="69">
        <f t="shared" si="115"/>
        <v>175.89747117432074</v>
      </c>
      <c r="AH68" t="str">
        <f t="shared" si="142"/>
        <v>82 Transport and mobile machine drivers and operatives</v>
      </c>
      <c r="AI68" s="18">
        <f t="shared" si="160"/>
        <v>1.0288538172458415</v>
      </c>
      <c r="AJ68" s="18">
        <f t="shared" si="160"/>
        <v>1.3597149946972809</v>
      </c>
      <c r="AK68" s="18">
        <f t="shared" si="160"/>
        <v>1.2148671221694591</v>
      </c>
      <c r="AL68" s="18">
        <f t="shared" si="160"/>
        <v>1.6017278719804022</v>
      </c>
      <c r="AM68" s="18">
        <f t="shared" si="160"/>
        <v>1.8981609946084328</v>
      </c>
      <c r="AO68" s="68">
        <f t="shared" si="117"/>
        <v>80.348136687595357</v>
      </c>
      <c r="AP68" s="69">
        <f t="shared" si="118"/>
        <v>100.92132679643235</v>
      </c>
      <c r="AQ68" s="69">
        <f t="shared" si="119"/>
        <v>181.26946348402771</v>
      </c>
      <c r="AS68" t="str">
        <f t="shared" si="143"/>
        <v>82 Transport and mobile machine drivers and operatives</v>
      </c>
      <c r="AT68" s="18">
        <f t="shared" si="161"/>
        <v>2.0163192322081427</v>
      </c>
      <c r="AU68" s="18">
        <f t="shared" si="161"/>
        <v>2.1374043130272713</v>
      </c>
      <c r="AV68" s="18">
        <f t="shared" si="161"/>
        <v>1.8029083993112081</v>
      </c>
      <c r="AW68" s="18">
        <f t="shared" si="161"/>
        <v>2.2665960664199925</v>
      </c>
      <c r="AX68" s="18">
        <f t="shared" si="161"/>
        <v>2.4752103779197512</v>
      </c>
      <c r="AZ68" s="68">
        <f t="shared" si="121"/>
        <v>68.369724316853237</v>
      </c>
      <c r="BA68" s="69">
        <f t="shared" si="122"/>
        <v>98.124573049801157</v>
      </c>
      <c r="BB68" s="69">
        <f t="shared" si="123"/>
        <v>166.49429736665442</v>
      </c>
      <c r="BD68" t="str">
        <f t="shared" si="144"/>
        <v>82 Transport and mobile machine drivers and operatives</v>
      </c>
      <c r="BE68" s="18">
        <f t="shared" si="162"/>
        <v>3.3646147085215143</v>
      </c>
      <c r="BF68" s="18">
        <f t="shared" si="162"/>
        <v>3.3074101306382526</v>
      </c>
      <c r="BG68" s="18">
        <f t="shared" si="162"/>
        <v>3.0002576826608114</v>
      </c>
      <c r="BH68" s="18">
        <f t="shared" si="162"/>
        <v>3.5009012134473063</v>
      </c>
      <c r="BI68" s="18">
        <f t="shared" si="162"/>
        <v>3.9420357136137141</v>
      </c>
      <c r="BK68" s="68">
        <f t="shared" si="125"/>
        <v>40.355637023820364</v>
      </c>
      <c r="BL68" s="69">
        <f t="shared" si="126"/>
        <v>62.103073906927477</v>
      </c>
      <c r="BM68" s="69">
        <f t="shared" si="127"/>
        <v>102.45871093074783</v>
      </c>
      <c r="BO68" t="str">
        <f t="shared" si="145"/>
        <v>82 Transport and mobile machine drivers and operatives</v>
      </c>
      <c r="BP68" s="18">
        <f t="shared" si="163"/>
        <v>4.6758147824541956</v>
      </c>
      <c r="BQ68" s="18">
        <f t="shared" si="163"/>
        <v>4.8246064741542245</v>
      </c>
      <c r="BR68" s="18">
        <f t="shared" si="163"/>
        <v>4.7701396158951903</v>
      </c>
      <c r="BS68" s="18">
        <f t="shared" si="163"/>
        <v>5.5216032893285218</v>
      </c>
      <c r="BT68" s="18">
        <f t="shared" si="163"/>
        <v>6.7901946157891162</v>
      </c>
      <c r="BV68" s="68">
        <f t="shared" si="129"/>
        <v>2.200012477944493</v>
      </c>
      <c r="BW68" s="69">
        <f t="shared" si="130"/>
        <v>59.931177092290092</v>
      </c>
      <c r="BX68" s="69">
        <f t="shared" si="131"/>
        <v>62.131189570234582</v>
      </c>
      <c r="BZ68" t="str">
        <f t="shared" si="146"/>
        <v>82 Transport and mobile machine drivers and operatives</v>
      </c>
      <c r="CA68" s="18">
        <f t="shared" si="164"/>
        <v>6.665010701594916</v>
      </c>
      <c r="CB68" s="18">
        <f t="shared" si="164"/>
        <v>6.7733143162764113</v>
      </c>
      <c r="CC68" s="18">
        <f t="shared" si="164"/>
        <v>5.6468538452564419</v>
      </c>
      <c r="CD68" s="18">
        <f t="shared" si="164"/>
        <v>6.1165234195979838</v>
      </c>
      <c r="CE68" s="18">
        <f t="shared" si="164"/>
        <v>6.9943055707974793</v>
      </c>
      <c r="CG68" s="68">
        <f t="shared" si="133"/>
        <v>-18.238574547724529</v>
      </c>
      <c r="CH68" s="69">
        <f t="shared" si="134"/>
        <v>39.351664240231919</v>
      </c>
      <c r="CI68" s="69">
        <f t="shared" si="135"/>
        <v>21.113089692507391</v>
      </c>
      <c r="CK68" t="str">
        <f t="shared" si="147"/>
        <v>82 Transport and mobile machine drivers and operatives</v>
      </c>
      <c r="CL68" s="18">
        <f t="shared" si="165"/>
        <v>6.7667712836453102</v>
      </c>
      <c r="CM68" s="18">
        <f t="shared" si="165"/>
        <v>8.5565402415441909</v>
      </c>
      <c r="CN68" s="18">
        <f t="shared" si="165"/>
        <v>9.4435388158238869</v>
      </c>
      <c r="CO68" s="18">
        <f t="shared" si="165"/>
        <v>9.3537003920081609</v>
      </c>
      <c r="CP68" s="18">
        <f t="shared" si="165"/>
        <v>7.4081555023997474</v>
      </c>
      <c r="CR68" s="68">
        <f t="shared" si="137"/>
        <v>-56.173111484524938</v>
      </c>
      <c r="CS68" s="69">
        <f t="shared" si="138"/>
        <v>28.108508699776703</v>
      </c>
      <c r="CT68" s="69">
        <f t="shared" si="139"/>
        <v>-28.064602784748239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7.0502677155507157E-3</v>
      </c>
      <c r="C69" s="18">
        <f t="shared" si="157"/>
        <v>5.0719010229052812E-3</v>
      </c>
      <c r="D69" s="18">
        <f t="shared" si="157"/>
        <v>4.1806376410791143E-3</v>
      </c>
      <c r="E69" s="18">
        <f t="shared" si="157"/>
        <v>4.1689177705725436E-3</v>
      </c>
      <c r="F69" s="18">
        <f t="shared" si="157"/>
        <v>4.1524419676652559E-3</v>
      </c>
      <c r="H69" s="68">
        <f t="shared" si="105"/>
        <v>92.372277907011366</v>
      </c>
      <c r="I69" s="69">
        <f t="shared" si="106"/>
        <v>71.871542876224751</v>
      </c>
      <c r="J69" s="69">
        <f t="shared" si="107"/>
        <v>164.24382078323612</v>
      </c>
      <c r="L69" t="str">
        <f t="shared" si="140"/>
        <v>91 Elementary trades and related occupations</v>
      </c>
      <c r="M69" s="18">
        <f t="shared" si="158"/>
        <v>0.21959346268543739</v>
      </c>
      <c r="N69" s="18">
        <f t="shared" si="158"/>
        <v>0.20519598769400946</v>
      </c>
      <c r="O69" s="18">
        <f t="shared" si="158"/>
        <v>0.15442862446296715</v>
      </c>
      <c r="P69" s="18">
        <f t="shared" si="158"/>
        <v>0.17446143213349458</v>
      </c>
      <c r="Q69" s="18">
        <f t="shared" si="158"/>
        <v>0.19065736995437751</v>
      </c>
      <c r="S69" s="68">
        <f t="shared" si="109"/>
        <v>136.36942529106835</v>
      </c>
      <c r="T69" s="69">
        <f t="shared" si="110"/>
        <v>76.23078288209652</v>
      </c>
      <c r="U69" s="69">
        <f t="shared" si="111"/>
        <v>212.60020817316487</v>
      </c>
      <c r="W69" t="str">
        <f t="shared" si="141"/>
        <v>91 Elementary trades and related occupations</v>
      </c>
      <c r="X69" s="18">
        <f t="shared" si="159"/>
        <v>0.38211097780550701</v>
      </c>
      <c r="Y69" s="18">
        <f t="shared" si="159"/>
        <v>0.31270870674772494</v>
      </c>
      <c r="Z69" s="18">
        <f t="shared" si="159"/>
        <v>0.27788014670202837</v>
      </c>
      <c r="AA69" s="18">
        <f t="shared" si="159"/>
        <v>0.27240554335836548</v>
      </c>
      <c r="AB69" s="18">
        <f t="shared" si="159"/>
        <v>0.27118620878905864</v>
      </c>
      <c r="AD69" s="68">
        <f t="shared" si="113"/>
        <v>21.438758440714853</v>
      </c>
      <c r="AE69" s="69">
        <f t="shared" si="114"/>
        <v>63.56432440581721</v>
      </c>
      <c r="AF69" s="69">
        <f t="shared" si="115"/>
        <v>85.003082846532052</v>
      </c>
      <c r="AH69" t="str">
        <f t="shared" si="142"/>
        <v>91 Elementary trades and related occupations</v>
      </c>
      <c r="AI69" s="18">
        <f t="shared" si="160"/>
        <v>0.83792454028484376</v>
      </c>
      <c r="AJ69" s="18">
        <f t="shared" si="160"/>
        <v>0.84142908447481113</v>
      </c>
      <c r="AK69" s="18">
        <f t="shared" si="160"/>
        <v>0.69207295042924721</v>
      </c>
      <c r="AL69" s="18">
        <f t="shared" si="160"/>
        <v>0.74070142325752197</v>
      </c>
      <c r="AM69" s="18">
        <f t="shared" si="160"/>
        <v>0.85369120540426979</v>
      </c>
      <c r="AO69" s="68">
        <f t="shared" si="117"/>
        <v>42.38240551615818</v>
      </c>
      <c r="AP69" s="69">
        <f t="shared" si="118"/>
        <v>65.683773426226949</v>
      </c>
      <c r="AQ69" s="69">
        <f t="shared" si="119"/>
        <v>108.06617894238512</v>
      </c>
      <c r="AS69" t="str">
        <f t="shared" si="143"/>
        <v>91 Elementary trades and related occupations</v>
      </c>
      <c r="AT69" s="18">
        <f t="shared" si="161"/>
        <v>0.96867088794149159</v>
      </c>
      <c r="AU69" s="18">
        <f t="shared" si="161"/>
        <v>0.85727397387297155</v>
      </c>
      <c r="AV69" s="18">
        <f t="shared" si="161"/>
        <v>0.80635478646702996</v>
      </c>
      <c r="AW69" s="18">
        <f t="shared" si="161"/>
        <v>0.79740711524742092</v>
      </c>
      <c r="AX69" s="18">
        <f t="shared" si="161"/>
        <v>0.80425348194628454</v>
      </c>
      <c r="AZ69" s="68">
        <f t="shared" si="121"/>
        <v>22.318550833944652</v>
      </c>
      <c r="BA69" s="69">
        <f t="shared" si="122"/>
        <v>53.874290350763019</v>
      </c>
      <c r="BB69" s="69">
        <f t="shared" si="123"/>
        <v>76.192841184707675</v>
      </c>
      <c r="BD69" t="str">
        <f t="shared" si="144"/>
        <v>91 Elementary trades and related occupations</v>
      </c>
      <c r="BE69" s="18">
        <f t="shared" si="162"/>
        <v>1.3604087302132928</v>
      </c>
      <c r="BF69" s="18">
        <f t="shared" si="162"/>
        <v>1.1415489077584271</v>
      </c>
      <c r="BG69" s="18">
        <f t="shared" si="162"/>
        <v>1.0658878545021273</v>
      </c>
      <c r="BH69" s="18">
        <f t="shared" si="162"/>
        <v>1.0482965676746381</v>
      </c>
      <c r="BI69" s="18">
        <f t="shared" si="162"/>
        <v>1.1923376880050884</v>
      </c>
      <c r="BK69" s="68">
        <f t="shared" si="125"/>
        <v>19.496619535092062</v>
      </c>
      <c r="BL69" s="69">
        <f t="shared" si="126"/>
        <v>38.323611551666161</v>
      </c>
      <c r="BM69" s="69">
        <f t="shared" si="127"/>
        <v>57.82023108675822</v>
      </c>
      <c r="BO69" t="str">
        <f t="shared" si="145"/>
        <v>91 Elementary trades and related occupations</v>
      </c>
      <c r="BP69" s="18">
        <f t="shared" si="163"/>
        <v>2.125209118296651</v>
      </c>
      <c r="BQ69" s="18">
        <f t="shared" si="163"/>
        <v>1.6953778006775049</v>
      </c>
      <c r="BR69" s="18">
        <f t="shared" si="163"/>
        <v>1.6410224302760263</v>
      </c>
      <c r="BS69" s="18">
        <f t="shared" si="163"/>
        <v>1.4641146164700989</v>
      </c>
      <c r="BT69" s="18">
        <f t="shared" si="163"/>
        <v>1.6231868821855777</v>
      </c>
      <c r="BV69" s="68">
        <f t="shared" si="129"/>
        <v>-28.984389575957444</v>
      </c>
      <c r="BW69" s="69">
        <f t="shared" si="130"/>
        <v>32.128993422929192</v>
      </c>
      <c r="BX69" s="69">
        <f t="shared" si="131"/>
        <v>3.1446038469717519</v>
      </c>
      <c r="BZ69" t="str">
        <f t="shared" si="146"/>
        <v>91 Elementary trades and related occupations</v>
      </c>
      <c r="CA69" s="18">
        <f t="shared" si="164"/>
        <v>3.997041282096526</v>
      </c>
      <c r="CB69" s="18">
        <f t="shared" si="164"/>
        <v>3.5201357673158631</v>
      </c>
      <c r="CC69" s="18">
        <f t="shared" si="164"/>
        <v>3.071074593352265</v>
      </c>
      <c r="CD69" s="18">
        <f t="shared" si="164"/>
        <v>2.710621504429092</v>
      </c>
      <c r="CE69" s="18">
        <f t="shared" si="164"/>
        <v>2.9532092616244672</v>
      </c>
      <c r="CG69" s="68">
        <f t="shared" si="133"/>
        <v>-36.523312349688354</v>
      </c>
      <c r="CH69" s="69">
        <f t="shared" si="134"/>
        <v>26.286180662231693</v>
      </c>
      <c r="CI69" s="69">
        <f t="shared" si="135"/>
        <v>-10.237131687456657</v>
      </c>
      <c r="CK69" t="str">
        <f t="shared" si="147"/>
        <v>91 Elementary trades and related occupations</v>
      </c>
      <c r="CL69" s="18">
        <f t="shared" si="165"/>
        <v>5.4206289777740322</v>
      </c>
      <c r="CM69" s="18">
        <f t="shared" si="165"/>
        <v>5.3834495252517085</v>
      </c>
      <c r="CN69" s="18">
        <f t="shared" si="165"/>
        <v>5.314355414962102</v>
      </c>
      <c r="CO69" s="18">
        <f t="shared" si="165"/>
        <v>5.3393036113004646</v>
      </c>
      <c r="CP69" s="18">
        <f t="shared" si="165"/>
        <v>6.6788557738708452</v>
      </c>
      <c r="CR69" s="68">
        <f t="shared" si="137"/>
        <v>-29.787119861600519</v>
      </c>
      <c r="CS69" s="69">
        <f t="shared" si="138"/>
        <v>23.832276109013982</v>
      </c>
      <c r="CT69" s="69">
        <f t="shared" si="139"/>
        <v>-5.9548437525865356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0.53286803226901291</v>
      </c>
      <c r="C70" s="18">
        <f t="shared" si="157"/>
        <v>0.43621025012785125</v>
      </c>
      <c r="D70" s="18">
        <f t="shared" si="157"/>
        <v>0.38530295427812966</v>
      </c>
      <c r="E70" s="18">
        <f t="shared" si="157"/>
        <v>0.49050569804629685</v>
      </c>
      <c r="F70" s="18">
        <f t="shared" si="157"/>
        <v>0.46848911720050845</v>
      </c>
      <c r="H70" s="68">
        <f t="shared" si="105"/>
        <v>135.493329664985</v>
      </c>
      <c r="I70" s="69">
        <f t="shared" si="106"/>
        <v>94.013132953279296</v>
      </c>
      <c r="J70" s="69">
        <f t="shared" si="107"/>
        <v>229.50646261826429</v>
      </c>
      <c r="L70" t="str">
        <f t="shared" ref="L70" si="166">A70</f>
        <v>92 Elementary administration and service occupations</v>
      </c>
      <c r="M70" s="18">
        <f t="shared" si="158"/>
        <v>1.8020355550005758</v>
      </c>
      <c r="N70" s="18">
        <f t="shared" si="158"/>
        <v>1.7057393232457352</v>
      </c>
      <c r="O70" s="18">
        <f t="shared" si="158"/>
        <v>1.6428388910888381</v>
      </c>
      <c r="P70" s="18">
        <f t="shared" si="158"/>
        <v>2.1077718473877871</v>
      </c>
      <c r="Q70" s="18">
        <f t="shared" si="158"/>
        <v>2.5602141058594019</v>
      </c>
      <c r="S70" s="68">
        <f t="shared" si="109"/>
        <v>198.36427091096712</v>
      </c>
      <c r="T70" s="69">
        <f t="shared" si="110"/>
        <v>111.25447783053319</v>
      </c>
      <c r="U70" s="69">
        <f t="shared" si="111"/>
        <v>309.61874874150033</v>
      </c>
      <c r="W70" t="str">
        <f t="shared" ref="W70" si="167">A70</f>
        <v>92 Elementary administration and service occupations</v>
      </c>
      <c r="X70" s="18">
        <f t="shared" si="159"/>
        <v>3.0491899526785633</v>
      </c>
      <c r="Y70" s="18">
        <f t="shared" si="159"/>
        <v>3.048589779318982</v>
      </c>
      <c r="Z70" s="18">
        <f t="shared" si="159"/>
        <v>3.0558248890354727</v>
      </c>
      <c r="AA70" s="18">
        <f t="shared" si="159"/>
        <v>3.628691149074617</v>
      </c>
      <c r="AB70" s="18">
        <f t="shared" si="159"/>
        <v>4.2241479288442605</v>
      </c>
      <c r="AD70" s="68">
        <f t="shared" si="113"/>
        <v>72.011662432201206</v>
      </c>
      <c r="AE70" s="69">
        <f t="shared" si="114"/>
        <v>93.163496307993739</v>
      </c>
      <c r="AF70" s="69">
        <f t="shared" si="115"/>
        <v>165.17515874019495</v>
      </c>
      <c r="AH70" t="str">
        <f t="shared" ref="AH70" si="168">L70</f>
        <v>92 Elementary administration and service occupations</v>
      </c>
      <c r="AI70" s="18">
        <f t="shared" si="160"/>
        <v>5.0525930330081747</v>
      </c>
      <c r="AJ70" s="18">
        <f t="shared" si="160"/>
        <v>5.6100940140127644</v>
      </c>
      <c r="AK70" s="18">
        <f t="shared" si="160"/>
        <v>5.6310196789637637</v>
      </c>
      <c r="AL70" s="18">
        <f t="shared" si="160"/>
        <v>7.0334488664011898</v>
      </c>
      <c r="AM70" s="18">
        <f t="shared" si="160"/>
        <v>8.3712707719111172</v>
      </c>
      <c r="AO70" s="68">
        <f t="shared" si="117"/>
        <v>71.597808958759899</v>
      </c>
      <c r="AP70" s="69">
        <f t="shared" si="118"/>
        <v>87.611051230377456</v>
      </c>
      <c r="AQ70" s="69">
        <f t="shared" si="119"/>
        <v>159.20886018913734</v>
      </c>
      <c r="AS70" t="str">
        <f t="shared" ref="AS70" si="169">W70</f>
        <v>92 Elementary administration and service occupations</v>
      </c>
      <c r="AT70" s="18">
        <f t="shared" si="161"/>
        <v>4.6742805436480737</v>
      </c>
      <c r="AU70" s="18">
        <f t="shared" si="161"/>
        <v>4.6306592767702215</v>
      </c>
      <c r="AV70" s="18">
        <f t="shared" si="161"/>
        <v>4.9219571832974598</v>
      </c>
      <c r="AW70" s="18">
        <f t="shared" si="161"/>
        <v>5.6449855559065272</v>
      </c>
      <c r="AX70" s="18">
        <f t="shared" si="161"/>
        <v>6.5790008215540983</v>
      </c>
      <c r="AZ70" s="68">
        <f t="shared" si="121"/>
        <v>63.925929456196442</v>
      </c>
      <c r="BA70" s="69">
        <f t="shared" si="122"/>
        <v>82.785636428057089</v>
      </c>
      <c r="BB70" s="69">
        <f t="shared" si="123"/>
        <v>146.71156588425353</v>
      </c>
      <c r="BD70" t="str">
        <f t="shared" ref="BD70" si="170">AH70</f>
        <v>92 Elementary administration and service occupations</v>
      </c>
      <c r="BE70" s="18">
        <f t="shared" si="162"/>
        <v>8.326543918445557</v>
      </c>
      <c r="BF70" s="18">
        <f t="shared" si="162"/>
        <v>7.6799765478646105</v>
      </c>
      <c r="BG70" s="18">
        <f t="shared" si="162"/>
        <v>7.3408094157117159</v>
      </c>
      <c r="BH70" s="18">
        <f t="shared" si="162"/>
        <v>7.4433355484146881</v>
      </c>
      <c r="BI70" s="18">
        <f t="shared" si="162"/>
        <v>7.1131780037022345</v>
      </c>
      <c r="BK70" s="68">
        <f t="shared" si="125"/>
        <v>3.511258667138331</v>
      </c>
      <c r="BL70" s="69">
        <f t="shared" si="126"/>
        <v>47.656768525686843</v>
      </c>
      <c r="BM70" s="69">
        <f t="shared" si="127"/>
        <v>51.168027192825171</v>
      </c>
      <c r="BO70" t="str">
        <f t="shared" ref="BO70" si="171">AS70</f>
        <v>92 Elementary administration and service occupations</v>
      </c>
      <c r="BP70" s="18">
        <f t="shared" si="163"/>
        <v>13.712040034131157</v>
      </c>
      <c r="BQ70" s="18">
        <f t="shared" si="163"/>
        <v>13.662713917763178</v>
      </c>
      <c r="BR70" s="18">
        <f t="shared" si="163"/>
        <v>13.143657538408531</v>
      </c>
      <c r="BS70" s="18">
        <f t="shared" si="163"/>
        <v>14.536770283189835</v>
      </c>
      <c r="BT70" s="18">
        <f t="shared" si="163"/>
        <v>15.569856384368938</v>
      </c>
      <c r="BV70" s="68">
        <f t="shared" si="129"/>
        <v>-14.951200223277446</v>
      </c>
      <c r="BW70" s="69">
        <f t="shared" si="130"/>
        <v>47.090966721704689</v>
      </c>
      <c r="BX70" s="69">
        <f t="shared" si="131"/>
        <v>32.13976649842725</v>
      </c>
      <c r="BZ70" t="str">
        <f t="shared" ref="BZ70" si="172">BD70</f>
        <v>92 Elementary administration and service occupations</v>
      </c>
      <c r="CA70" s="18">
        <f t="shared" si="164"/>
        <v>19.446044704715483</v>
      </c>
      <c r="CB70" s="18">
        <f t="shared" si="164"/>
        <v>18.950318087895219</v>
      </c>
      <c r="CC70" s="18">
        <f t="shared" si="164"/>
        <v>18.500603506859946</v>
      </c>
      <c r="CD70" s="18">
        <f t="shared" si="164"/>
        <v>20.912265271104229</v>
      </c>
      <c r="CE70" s="18">
        <f t="shared" si="164"/>
        <v>22.05461193573187</v>
      </c>
      <c r="CG70" s="68">
        <f t="shared" si="133"/>
        <v>-21.309206539553625</v>
      </c>
      <c r="CH70" s="69">
        <f t="shared" si="134"/>
        <v>33.619303209852397</v>
      </c>
      <c r="CI70" s="69">
        <f t="shared" si="135"/>
        <v>12.310096670298774</v>
      </c>
      <c r="CK70" t="str">
        <f t="shared" ref="CK70" si="173">BO70</f>
        <v>92 Elementary administration and service occupations</v>
      </c>
      <c r="CL70" s="18">
        <f t="shared" si="165"/>
        <v>26.347222197634395</v>
      </c>
      <c r="CM70" s="18">
        <f t="shared" si="165"/>
        <v>20.770605908218336</v>
      </c>
      <c r="CN70" s="18">
        <f t="shared" si="165"/>
        <v>18.267075940610091</v>
      </c>
      <c r="CO70" s="18">
        <f t="shared" si="165"/>
        <v>16.376911833124737</v>
      </c>
      <c r="CP70" s="18">
        <f t="shared" si="165"/>
        <v>20.357263545308005</v>
      </c>
      <c r="CR70" s="68">
        <f t="shared" si="137"/>
        <v>-37.739058503730902</v>
      </c>
      <c r="CS70" s="69">
        <f t="shared" si="138"/>
        <v>20.939387867145264</v>
      </c>
      <c r="CT70" s="69">
        <f t="shared" si="139"/>
        <v>-16.799670636585638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93.678513120888638</v>
      </c>
      <c r="I72" s="67">
        <f>IF(D35&gt;0,I35/D35*100,0)</f>
        <v>70.379252682609291</v>
      </c>
      <c r="J72" s="67">
        <f t="shared" ref="J72" si="175">IF(D35&gt;0,(J35/D35)*100,0)</f>
        <v>164.05776580349794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91.4544673596221</v>
      </c>
      <c r="T72" s="67">
        <f t="shared" ref="T72" si="177">IF(O35&gt;0,T35/O35*100,0)</f>
        <v>73.783643039564794</v>
      </c>
      <c r="U72" s="67">
        <f t="shared" ref="U72" si="178">IF(O35&gt;0,(U35/O35)*100,0)</f>
        <v>165.23811039918687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24.436342694206857</v>
      </c>
      <c r="AE72" s="67">
        <f t="shared" ref="AE72" si="180">IF(Z35&gt;0,AE35/Z35*100,0)</f>
        <v>64.304676609872146</v>
      </c>
      <c r="AF72" s="67">
        <f t="shared" ref="AF72" si="181">IF(Z35&gt;0,(AF35/Z35)*100,0)</f>
        <v>88.741019304079003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15.426996144487012</v>
      </c>
      <c r="AP72" s="67">
        <f t="shared" ref="AP72" si="183">IF(AK35&gt;0,AP35/AK35*100,0)</f>
        <v>59.792561863082341</v>
      </c>
      <c r="AQ72" s="67">
        <f t="shared" ref="AQ72" si="184">IF(AK35&gt;0,(AQ35/AK35)*100,0)</f>
        <v>75.219558007569347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22.638137294691337</v>
      </c>
      <c r="BA72" s="67">
        <f t="shared" ref="BA72" si="186">IF(AV35&gt;0,BA35/AV35*100,0)</f>
        <v>61.102437810389787</v>
      </c>
      <c r="BB72" s="67">
        <f t="shared" ref="BB72" si="187">IF(AV35&gt;0,(BB35/AV35)*100,0)</f>
        <v>83.74057510508112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6.8237603305320551</v>
      </c>
      <c r="BL72" s="67">
        <f t="shared" ref="BL72" si="189">IF(BG35&gt;0,BL35/BG35*100,0)</f>
        <v>45.005269237121205</v>
      </c>
      <c r="BM72" s="67">
        <f t="shared" ref="BM72" si="190">IF(BG35&gt;0,(BM35/BG35)*100,0)</f>
        <v>51.829029567653265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-28.204071333621037</v>
      </c>
      <c r="BW72" s="67">
        <f t="shared" ref="BW72" si="192">IF(BR35&gt;0,BW35/BR35*100,0)</f>
        <v>40.275973355447867</v>
      </c>
      <c r="BX72" s="67">
        <f t="shared" ref="BX72" si="193">IF(BR35&gt;0,(BX35/BR35)*100,0)</f>
        <v>12.071902021826828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-33.989898634613411</v>
      </c>
      <c r="CH72" s="67">
        <f t="shared" ref="CH72" si="195">IF(CC35&gt;0,CH35/CC35*100,0)</f>
        <v>29.772020638106817</v>
      </c>
      <c r="CI72" s="67">
        <f t="shared" ref="CI72" si="196">IF(CC35&gt;0,(CI35/CC35)*100,0)</f>
        <v>-4.217877996506596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-44.131717707787722</v>
      </c>
      <c r="CS72" s="67">
        <f t="shared" ref="CS72" si="198">IF(CN35&gt;0,CS35/CN35*100,0)</f>
        <v>23.969274532726395</v>
      </c>
      <c r="CT72" s="67">
        <f t="shared" ref="CT72" si="199">IF(CN35&gt;0,(CT35/CN35)*100,0)</f>
        <v>-20.162443175061327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and North Somerset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and North Somerset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and North Somerset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and North Somerset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and North Somerset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and North Somerset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and North Somerset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and North Somerset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9.6386362467282716</v>
      </c>
      <c r="C82" s="18">
        <f t="shared" si="210"/>
        <v>2.1499715868978253</v>
      </c>
      <c r="D82" s="18">
        <f t="shared" si="210"/>
        <v>4.5247058163106368</v>
      </c>
      <c r="E82" s="18">
        <f t="shared" si="210"/>
        <v>4.4422611893519592</v>
      </c>
      <c r="F82" s="18">
        <f t="shared" ref="F82:F107" si="211">IF(AND(F$6-C$6 &lt;&gt; 0,C8&lt;&gt;0,F8&lt;&gt;0),(EXP(LN(F8/C8)/(F$6-C$6))-1)*100,0)</f>
        <v>4.3232191567243117</v>
      </c>
      <c r="H82" s="18">
        <f t="shared" ref="H82:H107" si="212">IF($F$6-$D$6 &lt;&gt; 0,(EXP(LN(1+(H45/100))/($F$6-$D$6))-1)*100,0)</f>
        <v>4.4697355037148556</v>
      </c>
      <c r="I82" s="18">
        <f t="shared" ref="I82:I107" si="213">IF(D8&gt;0,((1+(I8/D8))^(1/($F$6-$D$6))-1)*100,0)</f>
        <v>3.7159566926670218</v>
      </c>
      <c r="J82" s="18">
        <f t="shared" ref="J82:J107" si="214">IF($F$6-$D$6 &lt;&gt; 0,(EXP(LN(1+(J45/100))/($F$6-$D$6))-1)*100,0)</f>
        <v>6.7273841628049391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10.105820344448402</v>
      </c>
      <c r="N82" s="18">
        <f t="shared" si="215"/>
        <v>0.13319966456788457</v>
      </c>
      <c r="O82" s="18">
        <f t="shared" si="215"/>
        <v>3.506574759259995</v>
      </c>
      <c r="P82" s="18">
        <f t="shared" si="215"/>
        <v>4.191427876967535</v>
      </c>
      <c r="Q82" s="18">
        <f t="shared" ref="Q82:Q107" si="216">IF(AND(Q$6-N$6 &lt;&gt; 0,N8&lt;&gt;0,Q8&lt;&gt;0),(EXP(LN(Q8/N8)/(Q$6-N$6))-1)*100,0)</f>
        <v>3.7190678144518818</v>
      </c>
      <c r="S82" s="18">
        <f t="shared" ref="S82:S107" si="217">IF($F$6-$D$6 &lt;&gt; 0,(EXP(LN(1+(S45/100))/($F$6-$D$6))-1)*100,0)</f>
        <v>3.9626414967319556</v>
      </c>
      <c r="T82" s="18">
        <f t="shared" ref="T82:T107" si="218">IF(O8&gt;0,((1+(T8/O8))^(1/($F$6-$D$6))-1)*100,0)</f>
        <v>3.6556350760774681</v>
      </c>
      <c r="U82" s="18">
        <f t="shared" ref="U82:U107" si="219">IF($F$6-$D$6 &lt;&gt; 0,(EXP(LN(1+(U45/100))/($F$6-$D$6))-1)*100,0)</f>
        <v>6.31263766164194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4.6819442977014347</v>
      </c>
      <c r="Y82" s="18">
        <f t="shared" si="220"/>
        <v>1.8908053984585171</v>
      </c>
      <c r="Z82" s="18">
        <f t="shared" si="220"/>
        <v>-0.13568534110078856</v>
      </c>
      <c r="AA82" s="18">
        <f t="shared" si="220"/>
        <v>1.0421507348150394</v>
      </c>
      <c r="AB82" s="18">
        <f t="shared" ref="AB82:AB107" si="221">IF(AND(AB$6-Y$6 &lt;&gt; 0,Y8&lt;&gt;0,AB8&lt;&gt;0),(EXP(LN(AB8/Y8)/(AB$6-Y$6))-1)*100,0)</f>
        <v>0.72523230542775874</v>
      </c>
      <c r="AD82" s="18">
        <f t="shared" ref="AD82:AD107" si="222">IF($F$6-$D$6 &lt;&gt; 0,(EXP(LN(1+(AD45/100))/($F$6-$D$6))-1)*100,0)</f>
        <v>0.64800320902409503</v>
      </c>
      <c r="AE82" s="18">
        <f t="shared" ref="AE82:AE107" si="223">IF(Z8&gt;0,((1+(AE8/Z8))^(1/($F$6-$D$6))-1)*100,0)</f>
        <v>3.2352723116412907</v>
      </c>
      <c r="AF82" s="18">
        <f t="shared" ref="AF82:AF107" si="224">IF($F$6-$D$6 &lt;&gt; 0,(EXP(LN(1+(AF45/100))/($F$6-$D$6))-1)*100,0)</f>
        <v>3.6572792085901806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2.4237144364218643</v>
      </c>
      <c r="AJ82" s="18">
        <f t="shared" si="225"/>
        <v>10.053706827608998</v>
      </c>
      <c r="AK82" s="18">
        <f t="shared" si="225"/>
        <v>-1.2164004223830793</v>
      </c>
      <c r="AL82" s="18">
        <f t="shared" si="225"/>
        <v>0.54072907361926159</v>
      </c>
      <c r="AM82" s="18">
        <f t="shared" ref="AM82:AM107" si="226">IF(AND(AM$6-AJ$6 &lt;&gt; 0,AJ8&lt;&gt;0,AM8&lt;&gt;0),(EXP(LN(AM8/AJ8)/(AM$6-AJ$6))-1)*100,0)</f>
        <v>0.55486235843287268</v>
      </c>
      <c r="AO82" s="18">
        <f t="shared" ref="AO82:AO107" si="227">IF($F$6-$D$6 &lt;&gt; 0,(EXP(LN(1+(AO45/100))/($F$6-$D$6))-1)*100,0)</f>
        <v>-4.8426388493894024E-2</v>
      </c>
      <c r="AP82" s="18">
        <f t="shared" ref="AP82:AP107" si="228">IF(AK8&gt;0,((1+(AP8/AK8))^(1/($F$6-$D$6))-1)*100,0)</f>
        <v>2.8538401468923169</v>
      </c>
      <c r="AQ82" s="18">
        <f t="shared" ref="AQ82:AQ107" si="229">IF($F$6-$D$6 &lt;&gt; 0,(EXP(LN(1+(AQ45/100))/($F$6-$D$6))-1)*100,0)</f>
        <v>2.8212199007771943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2.5427530174961355</v>
      </c>
      <c r="AU82" s="18">
        <f t="shared" si="230"/>
        <v>8.4223211064148309</v>
      </c>
      <c r="AV82" s="18">
        <f t="shared" si="230"/>
        <v>-1.3616605599074183</v>
      </c>
      <c r="AW82" s="18">
        <f t="shared" si="230"/>
        <v>0.64989864693318911</v>
      </c>
      <c r="AX82" s="18">
        <f t="shared" ref="AX82:AX107" si="231">IF(AND(AX$6-AU$6 &lt;&gt; 0,AU8&lt;&gt;0,AX8&lt;&gt;0),(EXP(LN(AX8/AU8)/(AX$6-AU$6))-1)*100,0)</f>
        <v>0.48299127373074846</v>
      </c>
      <c r="AZ82" s="18">
        <f t="shared" ref="AZ82:AZ107" si="232">IF($F$6-$D$6 &lt;&gt; 0,(EXP(LN(1+(AZ45/100))/($F$6-$D$6))-1)*100,0)</f>
        <v>-2.5138293093762698E-2</v>
      </c>
      <c r="BA82" s="18">
        <f t="shared" ref="BA82:BA107" si="233">IF(AV8&gt;0,((1+(BA8/AV8))^(1/($F$6-$D$6))-1)*100,0)</f>
        <v>2.8783820759381573</v>
      </c>
      <c r="BB82" s="18">
        <f t="shared" ref="BB82:BB107" si="234">IF($F$6-$D$6 &lt;&gt; 0,(EXP(LN(1+(BB45/100))/($F$6-$D$6))-1)*100,0)</f>
        <v>2.8614958386569578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5.1877571850613258</v>
      </c>
      <c r="BF82" s="18">
        <f t="shared" si="235"/>
        <v>-0.25723263128588636</v>
      </c>
      <c r="BG82" s="18">
        <f t="shared" si="235"/>
        <v>-3.2107971708725147</v>
      </c>
      <c r="BH82" s="18">
        <f t="shared" si="235"/>
        <v>0.20727737128720669</v>
      </c>
      <c r="BI82" s="18">
        <f t="shared" ref="BI82:BI107" si="236">IF(AND(BI$6-BF$6 &lt;&gt; 0,BF8&lt;&gt;0,BI8&lt;&gt;0),(EXP(LN(BI8/BF8)/(BI$6-BF$6))-1)*100,0)</f>
        <v>-0.90242256850489033</v>
      </c>
      <c r="BK82" s="18">
        <f t="shared" ref="BK82:BK107" si="237">IF($F$6-$D$6 &lt;&gt; 0,(EXP(LN(1+(BK45/100))/($F$6-$D$6))-1)*100,0)</f>
        <v>-0.94528654259099509</v>
      </c>
      <c r="BL82" s="18">
        <f t="shared" ref="BL82:BL107" si="238">IF(BG8&gt;0,((1+(BL8/BG8))^(1/($F$6-$D$6))-1)*100,0)</f>
        <v>2.0853349889303763</v>
      </c>
      <c r="BM82" s="18">
        <f t="shared" ref="BM82:BM107" si="239">IF($F$6-$D$6 &lt;&gt; 0,(EXP(LN(1+(BM45/100))/($F$6-$D$6))-1)*100,0)</f>
        <v>1.390063326457236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1.9434894868892494</v>
      </c>
      <c r="BQ82" s="18">
        <f t="shared" si="240"/>
        <v>4.6785630065480976</v>
      </c>
      <c r="BR82" s="18">
        <f t="shared" si="240"/>
        <v>-5.7327447722220981</v>
      </c>
      <c r="BS82" s="18">
        <f t="shared" si="240"/>
        <v>-3.1599132166852062</v>
      </c>
      <c r="BT82" s="18">
        <f t="shared" ref="BT82:BT107" si="241">IF(AND(BT$6-BQ$6 &lt;&gt; 0,BQ8&lt;&gt;0,BT8&lt;&gt;0),(EXP(LN(BT8/BQ8)/(BT$6-BQ$6))-1)*100,0)</f>
        <v>-3.5031003545138661</v>
      </c>
      <c r="BV82" s="18">
        <f t="shared" ref="BV82:BV107" si="242">IF($F$6-$D$6 &lt;&gt; 0,(EXP(LN(1+(BV45/100))/($F$6-$D$6))-1)*100,0)</f>
        <v>-4.025232812917789</v>
      </c>
      <c r="BW82" s="18">
        <f t="shared" ref="BW82:BW107" si="243">IF(BR8&gt;0,((1+(BW8/BR8))^(1/($F$6-$D$6))-1)*100,0)</f>
        <v>1.9315437569015881</v>
      </c>
      <c r="BX82" s="18">
        <f t="shared" ref="BX82:BX107" si="244">IF($F$6-$D$6 &lt;&gt; 0,(EXP(LN(1+(BX45/100))/($F$6-$D$6))-1)*100,0)</f>
        <v>-0.90640541405723196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9.2120593649022808</v>
      </c>
      <c r="CB82" s="18">
        <f t="shared" si="245"/>
        <v>-1.7339763731401225</v>
      </c>
      <c r="CC82" s="18">
        <f t="shared" si="245"/>
        <v>-2.9757899486069217</v>
      </c>
      <c r="CD82" s="18">
        <f t="shared" si="245"/>
        <v>-1.3051715905184502</v>
      </c>
      <c r="CE82" s="18">
        <f t="shared" ref="CE82:CE107" si="246">IF(AND(CE$6-CB$6 &lt;&gt; 0,CB8&lt;&gt;0,CE8&lt;&gt;0),(EXP(LN(CE8/CB8)/(CE$6-CB$6))-1)*100,0)</f>
        <v>-1.8570189840613205</v>
      </c>
      <c r="CG82" s="18">
        <f t="shared" ref="CG82:CG107" si="247">IF($F$6-$D$6 &lt;&gt; 0,(EXP(LN(1+(CG45/100))/($F$6-$D$6))-1)*100,0)</f>
        <v>-1.865216344740761</v>
      </c>
      <c r="CH82" s="18">
        <f t="shared" ref="CH82:CH107" si="248">IF(CC8&gt;0,((1+(CH8/CC8))^(1/($F$6-$D$6))-1)*100,0)</f>
        <v>1.9011343087097288</v>
      </c>
      <c r="CI82" s="18">
        <f t="shared" ref="CI82:CI107" si="249">IF($F$6-$D$6 &lt;&gt; 0,(EXP(LN(1+(CI45/100))/($F$6-$D$6))-1)*100,0)</f>
        <v>0.5167887268287652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8.7168182993632382</v>
      </c>
      <c r="CM82" s="18">
        <f t="shared" si="250"/>
        <v>29.016738687665345</v>
      </c>
      <c r="CN82" s="18">
        <f t="shared" si="250"/>
        <v>-5.4763378516626045</v>
      </c>
      <c r="CO82" s="18">
        <f t="shared" si="250"/>
        <v>-1.7834036450756652</v>
      </c>
      <c r="CP82" s="18">
        <f t="shared" ref="CP82:CP107" si="251">IF(AND(CP$6-CM$6 &lt;&gt; 0,CM8&lt;&gt;0,CP8&lt;&gt;0),(EXP(LN(CP8/CM8)/(CP$6-CM$6))-1)*100,0)</f>
        <v>-1.2840459604946397</v>
      </c>
      <c r="CR82" s="18">
        <f t="shared" ref="CR82:CR107" si="252">IF($F$6-$D$6 &lt;&gt; 0,(EXP(LN(1+(CR45/100))/($F$6-$D$6))-1)*100,0)</f>
        <v>-3.0301405167209805</v>
      </c>
      <c r="CS82" s="18">
        <f t="shared" ref="CS82:CS107" si="253">IF(CN8&gt;0,((1+(CS8/CN8))^(1/($F$6-$D$6))-1)*100,0)</f>
        <v>1.5575227911487355</v>
      </c>
      <c r="CT82" s="18">
        <f t="shared" ref="CT82:CT107" si="254">IF($F$6-$D$6 &lt;&gt; 0,(EXP(LN(1+(CT45/100))/($F$6-$D$6))-1)*100,0)</f>
        <v>-0.76490530465651574</v>
      </c>
    </row>
    <row r="83" spans="1:98" x14ac:dyDescent="0.2">
      <c r="A83" t="str">
        <f t="shared" si="209"/>
        <v>12 Other managers and proprietors</v>
      </c>
      <c r="B83" s="18">
        <f t="shared" si="210"/>
        <v>8.9078722275673918</v>
      </c>
      <c r="C83" s="18">
        <f t="shared" si="210"/>
        <v>-10.704360642459033</v>
      </c>
      <c r="D83" s="18">
        <f t="shared" si="210"/>
        <v>11.189881066829322</v>
      </c>
      <c r="E83" s="18">
        <f t="shared" si="210"/>
        <v>5.0681959418977129</v>
      </c>
      <c r="F83" s="18">
        <f t="shared" si="211"/>
        <v>5.8624238098869741</v>
      </c>
      <c r="H83" s="18">
        <f t="shared" si="212"/>
        <v>7.0703622738655492</v>
      </c>
      <c r="I83" s="18">
        <f t="shared" si="213"/>
        <v>5.3304572672292716</v>
      </c>
      <c r="J83" s="18">
        <f t="shared" si="214"/>
        <v>9.6194229276129093</v>
      </c>
      <c r="L83" t="str">
        <f t="shared" ref="L83:L106" si="255">A83</f>
        <v>12 Other managers and proprietors</v>
      </c>
      <c r="M83" s="18">
        <f t="shared" si="215"/>
        <v>8.438999209418153</v>
      </c>
      <c r="N83" s="18">
        <f t="shared" si="215"/>
        <v>-0.79866989825356782</v>
      </c>
      <c r="O83" s="18">
        <f t="shared" si="215"/>
        <v>10.013147344776652</v>
      </c>
      <c r="P83" s="18">
        <f t="shared" si="215"/>
        <v>5.1841632045727337</v>
      </c>
      <c r="Q83" s="18">
        <f t="shared" si="216"/>
        <v>6.2802947876490212</v>
      </c>
      <c r="S83" s="18">
        <f t="shared" si="217"/>
        <v>6.7698011794099511</v>
      </c>
      <c r="T83" s="18">
        <f t="shared" si="218"/>
        <v>5.1274636285418174</v>
      </c>
      <c r="U83" s="18">
        <f t="shared" si="219"/>
        <v>9.2858553562558566</v>
      </c>
      <c r="W83" t="str">
        <f t="shared" ref="W83:W106" si="256">A83</f>
        <v>12 Other managers and proprietors</v>
      </c>
      <c r="X83" s="18">
        <f t="shared" si="220"/>
        <v>2.8569780163301139</v>
      </c>
      <c r="Y83" s="18">
        <f t="shared" si="220"/>
        <v>1.1889324233280929</v>
      </c>
      <c r="Z83" s="18">
        <f t="shared" si="220"/>
        <v>6.4186000868819093</v>
      </c>
      <c r="AA83" s="18">
        <f t="shared" si="220"/>
        <v>1.8045315970335096</v>
      </c>
      <c r="AB83" s="18">
        <f t="shared" si="221"/>
        <v>3.1853968749314676</v>
      </c>
      <c r="AD83" s="18">
        <f t="shared" si="222"/>
        <v>3.3198865359630236</v>
      </c>
      <c r="AE83" s="18">
        <f t="shared" si="223"/>
        <v>4.616362543209207</v>
      </c>
      <c r="AF83" s="18">
        <f t="shared" si="224"/>
        <v>6.5773580728622827</v>
      </c>
      <c r="AH83" t="str">
        <f t="shared" ref="AH83:AH106" si="257">L83</f>
        <v>12 Other managers and proprietors</v>
      </c>
      <c r="AI83" s="18">
        <f t="shared" si="225"/>
        <v>1.733094343673991</v>
      </c>
      <c r="AJ83" s="18">
        <f t="shared" si="225"/>
        <v>8.6328141114361046</v>
      </c>
      <c r="AK83" s="18">
        <f t="shared" si="225"/>
        <v>4.5664070116019362</v>
      </c>
      <c r="AL83" s="18">
        <f t="shared" si="225"/>
        <v>2.035104839311308</v>
      </c>
      <c r="AM83" s="18">
        <f t="shared" si="226"/>
        <v>3.2229179581141354</v>
      </c>
      <c r="AO83" s="18">
        <f t="shared" si="227"/>
        <v>2.8719893972026567</v>
      </c>
      <c r="AP83" s="18">
        <f t="shared" si="228"/>
        <v>4.2487288326996886</v>
      </c>
      <c r="AQ83" s="18">
        <f t="shared" si="229"/>
        <v>5.9978191771645539</v>
      </c>
      <c r="AS83" t="str">
        <f t="shared" ref="AS83:AS106" si="258">W83</f>
        <v>12 Other managers and proprietors</v>
      </c>
      <c r="AT83" s="18">
        <f t="shared" si="230"/>
        <v>1.8949459850881256</v>
      </c>
      <c r="AU83" s="18">
        <f t="shared" si="230"/>
        <v>3.8912317126899465</v>
      </c>
      <c r="AV83" s="18">
        <f t="shared" si="230"/>
        <v>5.5850238998341517</v>
      </c>
      <c r="AW83" s="18">
        <f t="shared" si="230"/>
        <v>0.80859183843500215</v>
      </c>
      <c r="AX83" s="18">
        <f t="shared" si="231"/>
        <v>2.4702685572660865</v>
      </c>
      <c r="AZ83" s="18">
        <f t="shared" si="232"/>
        <v>2.376231665996098</v>
      </c>
      <c r="BA83" s="18">
        <f t="shared" si="233"/>
        <v>4.1039832685041411</v>
      </c>
      <c r="BB83" s="18">
        <f t="shared" si="234"/>
        <v>5.5563497258206418</v>
      </c>
      <c r="BD83" t="str">
        <f t="shared" ref="BD83:BD106" si="259">AH83</f>
        <v>12 Other managers and proprietors</v>
      </c>
      <c r="BE83" s="18">
        <f t="shared" si="235"/>
        <v>0.90889168160122047</v>
      </c>
      <c r="BF83" s="18">
        <f t="shared" si="235"/>
        <v>1.7822730578436863</v>
      </c>
      <c r="BG83" s="18">
        <f t="shared" si="235"/>
        <v>2.2341446573533874</v>
      </c>
      <c r="BH83" s="18">
        <f t="shared" si="235"/>
        <v>0.60198201683199226</v>
      </c>
      <c r="BI83" s="18">
        <f t="shared" si="236"/>
        <v>1.1829494307501909</v>
      </c>
      <c r="BK83" s="18">
        <f t="shared" si="237"/>
        <v>1.143120228058514</v>
      </c>
      <c r="BL83" s="18">
        <f t="shared" si="238"/>
        <v>2.692423972625213</v>
      </c>
      <c r="BM83" s="18">
        <f t="shared" si="239"/>
        <v>3.5006810135852273</v>
      </c>
      <c r="BO83" t="str">
        <f t="shared" ref="BO83:BO106" si="260">AS83</f>
        <v>12 Other managers and proprietors</v>
      </c>
      <c r="BP83" s="18">
        <f t="shared" si="240"/>
        <v>0.99232520628260712</v>
      </c>
      <c r="BQ83" s="18">
        <f t="shared" si="240"/>
        <v>1.7871873740028077</v>
      </c>
      <c r="BR83" s="18">
        <f t="shared" si="240"/>
        <v>1.3601398408808141</v>
      </c>
      <c r="BS83" s="18">
        <f t="shared" si="240"/>
        <v>-1.7916444939358067</v>
      </c>
      <c r="BT83" s="18">
        <f t="shared" si="241"/>
        <v>-0.59525988167125066</v>
      </c>
      <c r="BV83" s="18">
        <f t="shared" si="242"/>
        <v>-0.75209237713742549</v>
      </c>
      <c r="BW83" s="18">
        <f t="shared" si="243"/>
        <v>2.9804545240091684</v>
      </c>
      <c r="BX83" s="18">
        <f t="shared" si="244"/>
        <v>2.4913919000789875</v>
      </c>
      <c r="BZ83" t="str">
        <f t="shared" ref="BZ83:BZ106" si="261">BD83</f>
        <v>12 Other managers and proprietors</v>
      </c>
      <c r="CA83" s="18">
        <f t="shared" si="245"/>
        <v>7.4366417101449755</v>
      </c>
      <c r="CB83" s="18">
        <f t="shared" si="245"/>
        <v>-4.8791002274802153</v>
      </c>
      <c r="CC83" s="18">
        <f t="shared" si="245"/>
        <v>1.4800004685185497</v>
      </c>
      <c r="CD83" s="18">
        <f t="shared" si="245"/>
        <v>-1.3685659319166099</v>
      </c>
      <c r="CE83" s="18">
        <f t="shared" si="246"/>
        <v>-0.71223537088269673</v>
      </c>
      <c r="CG83" s="18">
        <f t="shared" si="247"/>
        <v>-0.42804092031137886</v>
      </c>
      <c r="CH83" s="18">
        <f t="shared" si="248"/>
        <v>2.4777426394260837</v>
      </c>
      <c r="CI83" s="18">
        <f t="shared" si="249"/>
        <v>2.1767097774017197</v>
      </c>
      <c r="CK83" t="str">
        <f t="shared" ref="CK83:CK106" si="262">BO83</f>
        <v>12 Other managers and proprietors</v>
      </c>
      <c r="CL83" s="18">
        <f t="shared" si="250"/>
        <v>0.6348330300791849</v>
      </c>
      <c r="CM83" s="18">
        <f t="shared" si="250"/>
        <v>31.652003198303834</v>
      </c>
      <c r="CN83" s="18">
        <f t="shared" si="250"/>
        <v>-7.1866954618660106E-2</v>
      </c>
      <c r="CO83" s="18">
        <f t="shared" si="250"/>
        <v>6.9426076329381914E-2</v>
      </c>
      <c r="CP83" s="18">
        <f t="shared" si="251"/>
        <v>1.754828544872411</v>
      </c>
      <c r="CR83" s="18">
        <f t="shared" si="252"/>
        <v>2.2306215420098141E-2</v>
      </c>
      <c r="CS83" s="18">
        <f t="shared" si="253"/>
        <v>2.1460105341553071</v>
      </c>
      <c r="CT83" s="18">
        <f t="shared" si="254"/>
        <v>2.1625877264405347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8.7658084410362491</v>
      </c>
      <c r="C84" s="18">
        <f t="shared" si="210"/>
        <v>-3.2238994301092228</v>
      </c>
      <c r="D84" s="18">
        <f t="shared" si="210"/>
        <v>5.2031921776573009</v>
      </c>
      <c r="E84" s="18">
        <f t="shared" si="210"/>
        <v>3.6293397501709457</v>
      </c>
      <c r="F84" s="18">
        <f t="shared" si="211"/>
        <v>3.6743333003359968</v>
      </c>
      <c r="H84" s="18">
        <f t="shared" si="212"/>
        <v>4.1513235647405056</v>
      </c>
      <c r="I84" s="18">
        <f t="shared" si="213"/>
        <v>2.8885725604628876</v>
      </c>
      <c r="J84" s="18">
        <f t="shared" si="214"/>
        <v>5.9317888550394438</v>
      </c>
      <c r="L84" t="str">
        <f t="shared" si="255"/>
        <v>21 Science, research, engineering and technology professionals</v>
      </c>
      <c r="M84" s="18">
        <f t="shared" si="215"/>
        <v>9.7687386264610367</v>
      </c>
      <c r="N84" s="18">
        <f t="shared" si="215"/>
        <v>0.85885564682426363</v>
      </c>
      <c r="O84" s="18">
        <f t="shared" si="215"/>
        <v>6.1346335249089945</v>
      </c>
      <c r="P84" s="18">
        <f t="shared" si="215"/>
        <v>3.921330830418901</v>
      </c>
      <c r="Q84" s="18">
        <f t="shared" si="216"/>
        <v>4.4126013713478462</v>
      </c>
      <c r="S84" s="18">
        <f t="shared" si="217"/>
        <v>4.6539218760212275</v>
      </c>
      <c r="T84" s="18">
        <f t="shared" si="218"/>
        <v>3.1325920408550978</v>
      </c>
      <c r="U84" s="18">
        <f t="shared" si="219"/>
        <v>6.486092780906394</v>
      </c>
      <c r="W84" t="str">
        <f t="shared" si="256"/>
        <v>21 Science, research, engineering and technology professionals</v>
      </c>
      <c r="X84" s="18">
        <f t="shared" si="220"/>
        <v>3.0522059508091059</v>
      </c>
      <c r="Y84" s="18">
        <f t="shared" si="220"/>
        <v>1.1322721494129162</v>
      </c>
      <c r="Z84" s="18">
        <f t="shared" si="220"/>
        <v>1.0023515805931416</v>
      </c>
      <c r="AA84" s="18">
        <f t="shared" si="220"/>
        <v>9.1581869121992732E-2</v>
      </c>
      <c r="AB84" s="18">
        <f t="shared" si="221"/>
        <v>0.44022341713874091</v>
      </c>
      <c r="AD84" s="18">
        <f t="shared" si="222"/>
        <v>0.39425557486281182</v>
      </c>
      <c r="AE84" s="18">
        <f t="shared" si="223"/>
        <v>2.4014963316581373</v>
      </c>
      <c r="AF84" s="18">
        <f t="shared" si="224"/>
        <v>2.6866180076319912</v>
      </c>
      <c r="AH84" t="str">
        <f t="shared" si="257"/>
        <v>21 Science, research, engineering and technology professionals</v>
      </c>
      <c r="AI84" s="18">
        <f t="shared" si="225"/>
        <v>0.87040046274553529</v>
      </c>
      <c r="AJ84" s="18">
        <f t="shared" si="225"/>
        <v>14.058827224258842</v>
      </c>
      <c r="AK84" s="18">
        <f t="shared" si="225"/>
        <v>1.0997019116200546</v>
      </c>
      <c r="AL84" s="18">
        <f t="shared" si="225"/>
        <v>0.59124081840020715</v>
      </c>
      <c r="AM84" s="18">
        <f t="shared" si="226"/>
        <v>1.5441703580722388</v>
      </c>
      <c r="AO84" s="18">
        <f t="shared" si="227"/>
        <v>0.76044307858378346</v>
      </c>
      <c r="AP84" s="18">
        <f t="shared" si="228"/>
        <v>2.3896663940720986</v>
      </c>
      <c r="AQ84" s="18">
        <f t="shared" si="229"/>
        <v>2.9445414983507723</v>
      </c>
      <c r="AS84" t="str">
        <f t="shared" si="258"/>
        <v>21 Science, research, engineering and technology professionals</v>
      </c>
      <c r="AT84" s="18">
        <f t="shared" si="230"/>
        <v>2.1445774920111127</v>
      </c>
      <c r="AU84" s="18">
        <f t="shared" si="230"/>
        <v>-2.2859073732603652</v>
      </c>
      <c r="AV84" s="18">
        <f t="shared" si="230"/>
        <v>-0.98612240015175656</v>
      </c>
      <c r="AW84" s="18">
        <f t="shared" si="230"/>
        <v>-0.48281459294581275</v>
      </c>
      <c r="AX84" s="18">
        <f t="shared" si="231"/>
        <v>-0.75385430526880848</v>
      </c>
      <c r="AZ84" s="18">
        <f t="shared" si="232"/>
        <v>-0.65086749020424328</v>
      </c>
      <c r="BA84" s="18">
        <f t="shared" si="233"/>
        <v>2.0816595798877069</v>
      </c>
      <c r="BB84" s="18">
        <f t="shared" si="234"/>
        <v>1.5998932559481593</v>
      </c>
      <c r="BD84" t="str">
        <f t="shared" si="259"/>
        <v>21 Science, research, engineering and technology professionals</v>
      </c>
      <c r="BE84" s="18">
        <f t="shared" si="235"/>
        <v>3.2074603502244559</v>
      </c>
      <c r="BF84" s="18">
        <f t="shared" si="235"/>
        <v>2.226052113750332</v>
      </c>
      <c r="BG84" s="18">
        <f t="shared" si="235"/>
        <v>-2.5216250293761622</v>
      </c>
      <c r="BH84" s="18">
        <f t="shared" si="235"/>
        <v>-0.59230093066042766</v>
      </c>
      <c r="BI84" s="18">
        <f t="shared" si="236"/>
        <v>-1.0264949906048648</v>
      </c>
      <c r="BK84" s="18">
        <f t="shared" si="237"/>
        <v>-1.2396149347495</v>
      </c>
      <c r="BL84" s="18">
        <f t="shared" si="238"/>
        <v>1.4795174433343883</v>
      </c>
      <c r="BM84" s="18">
        <f t="shared" si="239"/>
        <v>0.48834878092010037</v>
      </c>
      <c r="BO84" t="str">
        <f t="shared" si="260"/>
        <v>21 Science, research, engineering and technology professionals</v>
      </c>
      <c r="BP84" s="18">
        <f t="shared" si="240"/>
        <v>1.7117457341043307</v>
      </c>
      <c r="BQ84" s="18">
        <f t="shared" si="240"/>
        <v>8.7062949212683769</v>
      </c>
      <c r="BR84" s="18">
        <f t="shared" si="240"/>
        <v>-3.2981853105931713</v>
      </c>
      <c r="BS84" s="18">
        <f t="shared" si="240"/>
        <v>-2.1791594338937514</v>
      </c>
      <c r="BT84" s="18">
        <f t="shared" si="241"/>
        <v>-1.8853503616647282</v>
      </c>
      <c r="BV84" s="18">
        <f t="shared" si="242"/>
        <v>-2.5535995180574145</v>
      </c>
      <c r="BW84" s="18">
        <f t="shared" si="243"/>
        <v>1.6788938635494022</v>
      </c>
      <c r="BX84" s="18">
        <f t="shared" si="244"/>
        <v>-0.257262485284937</v>
      </c>
      <c r="BZ84" t="str">
        <f t="shared" si="261"/>
        <v>21 Science, research, engineering and technology professionals</v>
      </c>
      <c r="CA84" s="18">
        <f t="shared" si="245"/>
        <v>9.6675374933959937</v>
      </c>
      <c r="CB84" s="18">
        <f t="shared" si="245"/>
        <v>-1.6242129014501061</v>
      </c>
      <c r="CC84" s="18">
        <f t="shared" si="245"/>
        <v>-2.1914076897871726</v>
      </c>
      <c r="CD84" s="18">
        <f t="shared" si="245"/>
        <v>-3.1009792697960004</v>
      </c>
      <c r="CE84" s="18">
        <f t="shared" si="246"/>
        <v>-2.7257375850668453</v>
      </c>
      <c r="CG84" s="18">
        <f t="shared" si="247"/>
        <v>-2.7987324894944265</v>
      </c>
      <c r="CH84" s="18">
        <f t="shared" si="248"/>
        <v>1.3687620694295966</v>
      </c>
      <c r="CI84" s="18">
        <f t="shared" si="249"/>
        <v>-0.85272183519857769</v>
      </c>
      <c r="CK84" t="str">
        <f t="shared" si="262"/>
        <v>21 Science, research, engineering and technology professionals</v>
      </c>
      <c r="CL84" s="18">
        <f t="shared" si="250"/>
        <v>10.843099786687315</v>
      </c>
      <c r="CM84" s="18">
        <f t="shared" si="250"/>
        <v>52.121599987255117</v>
      </c>
      <c r="CN84" s="18">
        <f t="shared" si="250"/>
        <v>-1.2631247345398999</v>
      </c>
      <c r="CO84" s="18">
        <f t="shared" si="250"/>
        <v>-0.60339361222124799</v>
      </c>
      <c r="CP84" s="18">
        <f t="shared" si="251"/>
        <v>1.8635855985537519</v>
      </c>
      <c r="CR84" s="18">
        <f t="shared" si="252"/>
        <v>-0.82379232987567219</v>
      </c>
      <c r="CS84" s="18">
        <f t="shared" si="253"/>
        <v>1.6128854709426932</v>
      </c>
      <c r="CT84" s="18">
        <f t="shared" si="254"/>
        <v>0.96273900870875728</v>
      </c>
    </row>
    <row r="85" spans="1:98" x14ac:dyDescent="0.2">
      <c r="A85" t="str">
        <f t="shared" si="209"/>
        <v>22 Health professionals</v>
      </c>
      <c r="B85" s="18">
        <f t="shared" si="210"/>
        <v>7.5809573299397748</v>
      </c>
      <c r="C85" s="18">
        <f t="shared" si="210"/>
        <v>0.92284077850159907</v>
      </c>
      <c r="D85" s="18">
        <f t="shared" si="210"/>
        <v>6.7871313355122309</v>
      </c>
      <c r="E85" s="18">
        <f t="shared" si="210"/>
        <v>4.5855601842706983</v>
      </c>
      <c r="F85" s="18">
        <f t="shared" si="211"/>
        <v>5.0343454849282709</v>
      </c>
      <c r="H85" s="18">
        <f t="shared" si="212"/>
        <v>5.3143272864615065</v>
      </c>
      <c r="I85" s="18">
        <f t="shared" si="213"/>
        <v>3.8904690193791946</v>
      </c>
      <c r="J85" s="18">
        <f t="shared" si="214"/>
        <v>7.4710890575294897</v>
      </c>
      <c r="L85" t="str">
        <f t="shared" si="255"/>
        <v>22 Health professionals</v>
      </c>
      <c r="M85" s="18">
        <f t="shared" si="215"/>
        <v>7.9809556169715856</v>
      </c>
      <c r="N85" s="18">
        <f t="shared" si="215"/>
        <v>-0.6392880402920853</v>
      </c>
      <c r="O85" s="18">
        <f t="shared" si="215"/>
        <v>5.6061049800083085</v>
      </c>
      <c r="P85" s="18">
        <f t="shared" si="215"/>
        <v>4.130804360010143</v>
      </c>
      <c r="Q85" s="18">
        <f t="shared" si="216"/>
        <v>4.2835371007239775</v>
      </c>
      <c r="S85" s="18">
        <f t="shared" si="217"/>
        <v>4.620266929852801</v>
      </c>
      <c r="T85" s="18">
        <f t="shared" si="218"/>
        <v>3.8789010425670956</v>
      </c>
      <c r="U85" s="18">
        <f t="shared" si="219"/>
        <v>6.9472654316667048</v>
      </c>
      <c r="W85" t="str">
        <f t="shared" si="256"/>
        <v>22 Health professionals</v>
      </c>
      <c r="X85" s="18">
        <f t="shared" si="220"/>
        <v>2.4700012912440172</v>
      </c>
      <c r="Y85" s="18">
        <f t="shared" si="220"/>
        <v>2.6055426066844412</v>
      </c>
      <c r="Z85" s="18">
        <f t="shared" si="220"/>
        <v>2.9891188564360904</v>
      </c>
      <c r="AA85" s="18">
        <f t="shared" si="220"/>
        <v>1.0970366174855917</v>
      </c>
      <c r="AB85" s="18">
        <f t="shared" si="221"/>
        <v>1.7787204971722259</v>
      </c>
      <c r="AD85" s="18">
        <f t="shared" si="222"/>
        <v>1.7238365171161174</v>
      </c>
      <c r="AE85" s="18">
        <f t="shared" si="223"/>
        <v>3.5869392318837567</v>
      </c>
      <c r="AF85" s="18">
        <f t="shared" si="224"/>
        <v>4.6902670185118511</v>
      </c>
      <c r="AH85" t="str">
        <f t="shared" si="257"/>
        <v>22 Health professionals</v>
      </c>
      <c r="AI85" s="18">
        <f t="shared" si="225"/>
        <v>-7.488312723308221</v>
      </c>
      <c r="AJ85" s="18">
        <f t="shared" si="225"/>
        <v>-8.1851105204234997</v>
      </c>
      <c r="AK85" s="18">
        <f t="shared" si="225"/>
        <v>-9.4064284441518033</v>
      </c>
      <c r="AL85" s="18">
        <f t="shared" si="225"/>
        <v>-9.0724147841269147</v>
      </c>
      <c r="AM85" s="18">
        <f t="shared" si="226"/>
        <v>-9.1217851476068859</v>
      </c>
      <c r="AO85" s="18">
        <f t="shared" si="227"/>
        <v>-9.1838892793443367</v>
      </c>
      <c r="AP85" s="18">
        <f t="shared" si="228"/>
        <v>1.2531758434524809</v>
      </c>
      <c r="AQ85" s="18">
        <f t="shared" si="229"/>
        <v>-5.3097619505549254</v>
      </c>
      <c r="AS85" t="str">
        <f t="shared" si="258"/>
        <v>22 Health professionals</v>
      </c>
      <c r="AT85" s="18">
        <f t="shared" si="230"/>
        <v>2.2544787428974145</v>
      </c>
      <c r="AU85" s="18">
        <f t="shared" si="230"/>
        <v>13.249658284014565</v>
      </c>
      <c r="AV85" s="18">
        <f t="shared" si="230"/>
        <v>2.3784105843857262</v>
      </c>
      <c r="AW85" s="18">
        <f t="shared" si="230"/>
        <v>1.1929035859749026</v>
      </c>
      <c r="AX85" s="18">
        <f t="shared" si="231"/>
        <v>2.2789384586159533</v>
      </c>
      <c r="AZ85" s="18">
        <f t="shared" si="232"/>
        <v>1.5865393746796297</v>
      </c>
      <c r="BA85" s="18">
        <f t="shared" si="233"/>
        <v>3.2651591788319889</v>
      </c>
      <c r="BB85" s="18">
        <f t="shared" si="234"/>
        <v>4.3187611946293059</v>
      </c>
      <c r="BD85" t="str">
        <f t="shared" si="259"/>
        <v>22 Health professionals</v>
      </c>
      <c r="BE85" s="18">
        <f t="shared" si="235"/>
        <v>8.8254449986407089</v>
      </c>
      <c r="BF85" s="18">
        <f t="shared" si="235"/>
        <v>-1.0104574648156062</v>
      </c>
      <c r="BG85" s="18">
        <f t="shared" si="235"/>
        <v>2.6899924436892819</v>
      </c>
      <c r="BH85" s="18">
        <f t="shared" si="235"/>
        <v>1.2307746726667901</v>
      </c>
      <c r="BI85" s="18">
        <f t="shared" si="236"/>
        <v>1.5423524630235219</v>
      </c>
      <c r="BK85" s="18">
        <f t="shared" si="237"/>
        <v>1.7148619923981423</v>
      </c>
      <c r="BL85" s="18">
        <f t="shared" si="238"/>
        <v>3.2982239642866285</v>
      </c>
      <c r="BM85" s="18">
        <f t="shared" si="239"/>
        <v>4.435870449340551</v>
      </c>
      <c r="BO85" t="str">
        <f t="shared" si="260"/>
        <v>22 Health professionals</v>
      </c>
      <c r="BP85" s="18">
        <f t="shared" si="240"/>
        <v>4.8431634893439934</v>
      </c>
      <c r="BQ85" s="18">
        <f t="shared" si="240"/>
        <v>-3.6509012712067634</v>
      </c>
      <c r="BR85" s="18">
        <f t="shared" si="240"/>
        <v>-0.75934845319639566</v>
      </c>
      <c r="BS85" s="18">
        <f t="shared" si="240"/>
        <v>-2.5523086946645845</v>
      </c>
      <c r="BT85" s="18">
        <f t="shared" si="241"/>
        <v>-2.0649380888657198</v>
      </c>
      <c r="BV85" s="18">
        <f t="shared" si="242"/>
        <v>-1.9582837165031064</v>
      </c>
      <c r="BW85" s="18">
        <f t="shared" si="243"/>
        <v>2.503777320195133</v>
      </c>
      <c r="BX85" s="18">
        <f t="shared" si="244"/>
        <v>1.180017357819052</v>
      </c>
      <c r="BZ85" t="str">
        <f t="shared" si="261"/>
        <v>22 Health professionals</v>
      </c>
      <c r="CA85" s="18">
        <f t="shared" si="245"/>
        <v>10.668220894118452</v>
      </c>
      <c r="CB85" s="18">
        <f t="shared" si="245"/>
        <v>-7.5473994780296589</v>
      </c>
      <c r="CC85" s="18">
        <f t="shared" si="245"/>
        <v>-0.68516923787985684</v>
      </c>
      <c r="CD85" s="18">
        <f t="shared" si="245"/>
        <v>-3.0905113336161749</v>
      </c>
      <c r="CE85" s="18">
        <f t="shared" si="246"/>
        <v>-2.6321023473432681</v>
      </c>
      <c r="CG85" s="18">
        <f t="shared" si="247"/>
        <v>-2.295274183655982</v>
      </c>
      <c r="CH85" s="18">
        <f t="shared" si="248"/>
        <v>1.9289655183276411</v>
      </c>
      <c r="CI85" s="18">
        <f t="shared" si="249"/>
        <v>0.24741375979098201</v>
      </c>
      <c r="CK85" t="str">
        <f t="shared" si="262"/>
        <v>22 Health professionals</v>
      </c>
      <c r="CL85" s="18">
        <f t="shared" si="250"/>
        <v>4.0445544964372582</v>
      </c>
      <c r="CM85" s="18">
        <f t="shared" si="250"/>
        <v>31.851948639358007</v>
      </c>
      <c r="CN85" s="18">
        <f t="shared" si="250"/>
        <v>7.9825791465020224</v>
      </c>
      <c r="CO85" s="18">
        <f t="shared" si="250"/>
        <v>2.9501052631811797</v>
      </c>
      <c r="CP85" s="18">
        <f t="shared" si="251"/>
        <v>6.1256068164829314</v>
      </c>
      <c r="CR85" s="18">
        <f t="shared" si="252"/>
        <v>4.6009820907427113</v>
      </c>
      <c r="CS85" s="18">
        <f t="shared" si="253"/>
        <v>3.8295677193186828</v>
      </c>
      <c r="CT85" s="18">
        <f t="shared" si="254"/>
        <v>6.9002545209273958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5.9744875878206649</v>
      </c>
      <c r="C86" s="18">
        <f t="shared" si="210"/>
        <v>-2.8947404624084849</v>
      </c>
      <c r="D86" s="18">
        <f t="shared" si="210"/>
        <v>3.5219931981320229</v>
      </c>
      <c r="E86" s="18">
        <f t="shared" si="210"/>
        <v>2.3610623199453284</v>
      </c>
      <c r="F86" s="18">
        <f t="shared" si="211"/>
        <v>2.3845928867902488</v>
      </c>
      <c r="H86" s="18">
        <f t="shared" si="212"/>
        <v>2.7465854581349536</v>
      </c>
      <c r="I86" s="18">
        <f t="shared" si="213"/>
        <v>3.3323609012050559</v>
      </c>
      <c r="J86" s="18">
        <f t="shared" si="214"/>
        <v>5.1915669211370918</v>
      </c>
      <c r="L86" t="str">
        <f t="shared" si="255"/>
        <v>23 Teaching and other educational professionals</v>
      </c>
      <c r="M86" s="18">
        <f t="shared" si="215"/>
        <v>6.7738883457345578</v>
      </c>
      <c r="N86" s="18">
        <f t="shared" si="215"/>
        <v>1.0213611155818425</v>
      </c>
      <c r="O86" s="18">
        <f t="shared" si="215"/>
        <v>3.1115349540421722</v>
      </c>
      <c r="P86" s="18">
        <f t="shared" si="215"/>
        <v>2.3007286953256267</v>
      </c>
      <c r="Q86" s="18">
        <f t="shared" si="216"/>
        <v>2.4727866849466595</v>
      </c>
      <c r="S86" s="18">
        <f t="shared" si="217"/>
        <v>2.5702865514602768</v>
      </c>
      <c r="T86" s="18">
        <f t="shared" si="218"/>
        <v>3.3866286221504005</v>
      </c>
      <c r="U86" s="18">
        <f t="shared" si="219"/>
        <v>5.1082112725871376</v>
      </c>
      <c r="W86" t="str">
        <f t="shared" si="256"/>
        <v>23 Teaching and other educational professionals</v>
      </c>
      <c r="X86" s="18">
        <f t="shared" si="220"/>
        <v>-1.5551317914876739</v>
      </c>
      <c r="Y86" s="18">
        <f t="shared" si="220"/>
        <v>4.8582303888795364</v>
      </c>
      <c r="Z86" s="18">
        <f t="shared" si="220"/>
        <v>-2.3416500084515013</v>
      </c>
      <c r="AA86" s="18">
        <f t="shared" si="220"/>
        <v>-2.5004898392085084</v>
      </c>
      <c r="AB86" s="18">
        <f t="shared" si="221"/>
        <v>-2.0062537464624719</v>
      </c>
      <c r="AD86" s="18">
        <f t="shared" si="222"/>
        <v>-2.4475719553472053</v>
      </c>
      <c r="AE86" s="18">
        <f t="shared" si="223"/>
        <v>2.5033335803904322</v>
      </c>
      <c r="AF86" s="18">
        <f t="shared" si="224"/>
        <v>0.86886927077973741</v>
      </c>
      <c r="AH86" t="str">
        <f t="shared" si="257"/>
        <v>23 Teaching and other educational professionals</v>
      </c>
      <c r="AI86" s="18">
        <f t="shared" si="225"/>
        <v>-11.388390969394614</v>
      </c>
      <c r="AJ86" s="18">
        <f t="shared" si="225"/>
        <v>-13.349815854243586</v>
      </c>
      <c r="AK86" s="18">
        <f t="shared" si="225"/>
        <v>-6.0578763527993189</v>
      </c>
      <c r="AL86" s="18">
        <f t="shared" si="225"/>
        <v>0.31724675058468765</v>
      </c>
      <c r="AM86" s="18">
        <f t="shared" si="226"/>
        <v>-2.6156404344779394</v>
      </c>
      <c r="AO86" s="18">
        <f t="shared" si="227"/>
        <v>-1.8544693786501365</v>
      </c>
      <c r="AP86" s="18">
        <f t="shared" si="228"/>
        <v>1.5825883891973147</v>
      </c>
      <c r="AQ86" s="18">
        <f t="shared" si="229"/>
        <v>0.13715216842073996</v>
      </c>
      <c r="AS86" t="str">
        <f t="shared" si="258"/>
        <v>23 Teaching and other educational professionals</v>
      </c>
      <c r="AT86" s="18">
        <f t="shared" si="230"/>
        <v>1.7411904655892707</v>
      </c>
      <c r="AU86" s="18">
        <f t="shared" si="230"/>
        <v>-8.6374299206878451</v>
      </c>
      <c r="AV86" s="18">
        <f t="shared" si="230"/>
        <v>-2.9147216124409958</v>
      </c>
      <c r="AW86" s="18">
        <f t="shared" si="230"/>
        <v>-2.482490587724917</v>
      </c>
      <c r="AX86" s="18">
        <f t="shared" si="231"/>
        <v>-3.0137704078094574</v>
      </c>
      <c r="AZ86" s="18">
        <f t="shared" si="232"/>
        <v>-2.6267809879090831</v>
      </c>
      <c r="BA86" s="18">
        <f t="shared" si="233"/>
        <v>2.3917162584566221</v>
      </c>
      <c r="BB86" s="18">
        <f t="shared" si="234"/>
        <v>0.61492287984439287</v>
      </c>
      <c r="BD86" t="str">
        <f t="shared" si="259"/>
        <v>23 Teaching and other educational professionals</v>
      </c>
      <c r="BE86" s="18">
        <f t="shared" si="235"/>
        <v>5.2136369390794801</v>
      </c>
      <c r="BF86" s="18">
        <f t="shared" si="235"/>
        <v>-4.247777821550236</v>
      </c>
      <c r="BG86" s="18">
        <f t="shared" si="235"/>
        <v>8.4424474582256437E-2</v>
      </c>
      <c r="BH86" s="18">
        <f t="shared" si="235"/>
        <v>1.0046679906383194</v>
      </c>
      <c r="BI86" s="18">
        <f t="shared" si="236"/>
        <v>0.38058845510242634</v>
      </c>
      <c r="BK86" s="18">
        <f t="shared" si="237"/>
        <v>0.69698382475951171</v>
      </c>
      <c r="BL86" s="18">
        <f t="shared" si="238"/>
        <v>2.4317025527979652</v>
      </c>
      <c r="BM86" s="18">
        <f t="shared" si="239"/>
        <v>2.9368279145776111</v>
      </c>
      <c r="BO86" t="str">
        <f t="shared" si="260"/>
        <v>23 Teaching and other educational professionals</v>
      </c>
      <c r="BP86" s="18">
        <f t="shared" si="240"/>
        <v>2.3872414089756822</v>
      </c>
      <c r="BQ86" s="18">
        <f t="shared" si="240"/>
        <v>-7.8801562858824781</v>
      </c>
      <c r="BR86" s="18">
        <f t="shared" si="240"/>
        <v>-2.5133435531334514</v>
      </c>
      <c r="BS86" s="18">
        <f t="shared" si="240"/>
        <v>-2.6621918420456026</v>
      </c>
      <c r="BT86" s="18">
        <f t="shared" si="241"/>
        <v>-2.9504740233866178</v>
      </c>
      <c r="BV86" s="18">
        <f t="shared" si="242"/>
        <v>-2.6126010151389156</v>
      </c>
      <c r="BW86" s="18">
        <f t="shared" si="243"/>
        <v>2.2523576512039734</v>
      </c>
      <c r="BX86" s="18">
        <f t="shared" si="244"/>
        <v>0.44554148545545846</v>
      </c>
      <c r="BZ86" t="str">
        <f t="shared" si="261"/>
        <v>23 Teaching and other educational professionals</v>
      </c>
      <c r="CA86" s="18">
        <f t="shared" si="245"/>
        <v>8.3389986098928901</v>
      </c>
      <c r="CB86" s="18">
        <f t="shared" si="245"/>
        <v>7.2167181505302214</v>
      </c>
      <c r="CC86" s="18">
        <f t="shared" si="245"/>
        <v>-1.5427913650021385</v>
      </c>
      <c r="CD86" s="18">
        <f t="shared" si="245"/>
        <v>-1.6234835922629975</v>
      </c>
      <c r="CE86" s="18">
        <f t="shared" si="246"/>
        <v>-1.0676315239976919</v>
      </c>
      <c r="CG86" s="18">
        <f t="shared" si="247"/>
        <v>-1.59659353392545</v>
      </c>
      <c r="CH86" s="18">
        <f t="shared" si="248"/>
        <v>2.0355399601396096</v>
      </c>
      <c r="CI86" s="18">
        <f t="shared" si="249"/>
        <v>0.86808117197960666</v>
      </c>
      <c r="CK86" t="str">
        <f t="shared" si="262"/>
        <v>23 Teaching and other educational professionals</v>
      </c>
      <c r="CL86" s="18">
        <f t="shared" si="250"/>
        <v>6.7143762023448961</v>
      </c>
      <c r="CM86" s="18">
        <f t="shared" si="250"/>
        <v>43.520648884205016</v>
      </c>
      <c r="CN86" s="18">
        <f t="shared" si="250"/>
        <v>0.77343577306492328</v>
      </c>
      <c r="CO86" s="18">
        <f t="shared" si="250"/>
        <v>-3.1501144782173252</v>
      </c>
      <c r="CP86" s="18">
        <f t="shared" si="251"/>
        <v>0.49969405607392936</v>
      </c>
      <c r="CR86" s="18">
        <f t="shared" si="252"/>
        <v>-1.8595383942604515</v>
      </c>
      <c r="CS86" s="18">
        <f t="shared" si="253"/>
        <v>2.2191228473374958</v>
      </c>
      <c r="CT86" s="18">
        <f t="shared" si="254"/>
        <v>0.90386883819115749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9.9255403972383185</v>
      </c>
      <c r="C87" s="18">
        <f t="shared" si="210"/>
        <v>1.1006149396888931</v>
      </c>
      <c r="D87" s="18">
        <f t="shared" si="210"/>
        <v>7.5412222366447068</v>
      </c>
      <c r="E87" s="18">
        <f t="shared" si="210"/>
        <v>4.3992557380543529</v>
      </c>
      <c r="F87" s="18">
        <f t="shared" si="211"/>
        <v>5.1599004867396658</v>
      </c>
      <c r="H87" s="18">
        <f t="shared" si="212"/>
        <v>5.4362435006166221</v>
      </c>
      <c r="I87" s="18">
        <f t="shared" si="213"/>
        <v>3.8654793668830401</v>
      </c>
      <c r="J87" s="18">
        <f t="shared" si="214"/>
        <v>7.5477204450267621</v>
      </c>
      <c r="L87" t="str">
        <f t="shared" si="255"/>
        <v>24 Business, media and public service professionals</v>
      </c>
      <c r="M87" s="18">
        <f t="shared" si="215"/>
        <v>9.6516912338438399</v>
      </c>
      <c r="N87" s="18">
        <f t="shared" si="215"/>
        <v>7.0608353405497315</v>
      </c>
      <c r="O87" s="18">
        <f t="shared" si="215"/>
        <v>5.9083671308758801</v>
      </c>
      <c r="P87" s="18">
        <f t="shared" si="215"/>
        <v>3.7707657248520876</v>
      </c>
      <c r="Q87" s="18">
        <f t="shared" si="216"/>
        <v>4.6380198814952811</v>
      </c>
      <c r="S87" s="18">
        <f t="shared" si="217"/>
        <v>4.4784622026664778</v>
      </c>
      <c r="T87" s="18">
        <f t="shared" si="218"/>
        <v>3.7047604847927351</v>
      </c>
      <c r="U87" s="18">
        <f t="shared" si="219"/>
        <v>6.7263630538068941</v>
      </c>
      <c r="W87" t="str">
        <f t="shared" si="256"/>
        <v>24 Business, media and public service professionals</v>
      </c>
      <c r="X87" s="18">
        <f t="shared" si="220"/>
        <v>3.1006593956941275</v>
      </c>
      <c r="Y87" s="18">
        <f t="shared" si="220"/>
        <v>8.9975011979185116</v>
      </c>
      <c r="Z87" s="18">
        <f t="shared" si="220"/>
        <v>2.0418814003393182</v>
      </c>
      <c r="AA87" s="18">
        <f t="shared" si="220"/>
        <v>0.17187328269145929</v>
      </c>
      <c r="AB87" s="18">
        <f t="shared" si="221"/>
        <v>1.2856510281183064</v>
      </c>
      <c r="AD87" s="18">
        <f t="shared" si="222"/>
        <v>0.7913702440570658</v>
      </c>
      <c r="AE87" s="18">
        <f t="shared" si="223"/>
        <v>3.0954219950497297</v>
      </c>
      <c r="AF87" s="18">
        <f t="shared" si="224"/>
        <v>3.6222196089327197</v>
      </c>
      <c r="AH87" t="str">
        <f t="shared" si="257"/>
        <v>24 Business, media and public service professionals</v>
      </c>
      <c r="AI87" s="18">
        <f t="shared" si="225"/>
        <v>-1.3998768165848219</v>
      </c>
      <c r="AJ87" s="18">
        <f t="shared" si="225"/>
        <v>10.992427792075098</v>
      </c>
      <c r="AK87" s="18">
        <f t="shared" si="225"/>
        <v>6.7306179116544129E-2</v>
      </c>
      <c r="AL87" s="18">
        <f t="shared" si="225"/>
        <v>9.3056851767014948E-2</v>
      </c>
      <c r="AM87" s="18">
        <f t="shared" si="226"/>
        <v>0.73366151673606161</v>
      </c>
      <c r="AO87" s="18">
        <f t="shared" si="227"/>
        <v>8.4472558021997379E-2</v>
      </c>
      <c r="AP87" s="18">
        <f t="shared" si="228"/>
        <v>2.2221006026175383</v>
      </c>
      <c r="AQ87" s="18">
        <f t="shared" si="229"/>
        <v>2.2843030437751155</v>
      </c>
      <c r="AS87" t="str">
        <f t="shared" si="258"/>
        <v>24 Business, media and public service professionals</v>
      </c>
      <c r="AT87" s="18">
        <f t="shared" si="230"/>
        <v>2.6866947054746015</v>
      </c>
      <c r="AU87" s="18">
        <f t="shared" si="230"/>
        <v>10.481184089739193</v>
      </c>
      <c r="AV87" s="18">
        <f t="shared" si="230"/>
        <v>1.9850240308781242</v>
      </c>
      <c r="AW87" s="18">
        <f t="shared" si="230"/>
        <v>0.51635307521382678</v>
      </c>
      <c r="AX87" s="18">
        <f t="shared" si="231"/>
        <v>1.57132030545446</v>
      </c>
      <c r="AZ87" s="18">
        <f t="shared" si="232"/>
        <v>1.0035448797807822</v>
      </c>
      <c r="BA87" s="18">
        <f t="shared" si="233"/>
        <v>3.0071930838863947</v>
      </c>
      <c r="BB87" s="18">
        <f t="shared" si="234"/>
        <v>3.686391919060239</v>
      </c>
      <c r="BD87" t="str">
        <f t="shared" si="259"/>
        <v>24 Business, media and public service professionals</v>
      </c>
      <c r="BE87" s="18">
        <f t="shared" si="235"/>
        <v>5.2369198486686974</v>
      </c>
      <c r="BF87" s="18">
        <f t="shared" si="235"/>
        <v>5.1934418940690286</v>
      </c>
      <c r="BG87" s="18">
        <f t="shared" si="235"/>
        <v>0.96236271346086255</v>
      </c>
      <c r="BH87" s="18">
        <f t="shared" si="235"/>
        <v>0.47567567897091045</v>
      </c>
      <c r="BI87" s="18">
        <f t="shared" si="236"/>
        <v>0.91650971142602788</v>
      </c>
      <c r="BK87" s="18">
        <f t="shared" si="237"/>
        <v>0.63764345652173038</v>
      </c>
      <c r="BL87" s="18">
        <f t="shared" si="238"/>
        <v>2.384513470916505</v>
      </c>
      <c r="BM87" s="18">
        <f t="shared" si="239"/>
        <v>2.8489671382032844</v>
      </c>
      <c r="BO87" t="str">
        <f t="shared" si="260"/>
        <v>24 Business, media and public service professionals</v>
      </c>
      <c r="BP87" s="18">
        <f t="shared" si="240"/>
        <v>1.8718855542593893</v>
      </c>
      <c r="BQ87" s="18">
        <f t="shared" si="240"/>
        <v>13.742117274433463</v>
      </c>
      <c r="BR87" s="18">
        <f t="shared" si="240"/>
        <v>-2.2633161811677738</v>
      </c>
      <c r="BS87" s="18">
        <f t="shared" si="240"/>
        <v>-2.7287146030302356</v>
      </c>
      <c r="BT87" s="18">
        <f t="shared" si="241"/>
        <v>-1.6264167278697395</v>
      </c>
      <c r="BV87" s="18">
        <f t="shared" si="242"/>
        <v>-2.5738285532655003</v>
      </c>
      <c r="BW87" s="18">
        <f t="shared" si="243"/>
        <v>2.024254407462367</v>
      </c>
      <c r="BX87" s="18">
        <f t="shared" si="244"/>
        <v>0.17757089134924353</v>
      </c>
      <c r="BZ87" t="str">
        <f t="shared" si="261"/>
        <v>24 Business, media and public service professionals</v>
      </c>
      <c r="CA87" s="18">
        <f t="shared" si="245"/>
        <v>9.6678965200501565</v>
      </c>
      <c r="CB87" s="18">
        <f t="shared" si="245"/>
        <v>4.2693340647711464</v>
      </c>
      <c r="CC87" s="18">
        <f t="shared" si="245"/>
        <v>-1.4666520877057998</v>
      </c>
      <c r="CD87" s="18">
        <f t="shared" si="245"/>
        <v>-2.4688769052080506</v>
      </c>
      <c r="CE87" s="18">
        <f t="shared" si="246"/>
        <v>-1.7473968628966219</v>
      </c>
      <c r="CG87" s="18">
        <f t="shared" si="247"/>
        <v>-2.1359397900522881</v>
      </c>
      <c r="CH87" s="18">
        <f t="shared" si="248"/>
        <v>1.7615275255477236</v>
      </c>
      <c r="CI87" s="18">
        <f t="shared" si="249"/>
        <v>0.15030195044876127</v>
      </c>
      <c r="CK87" t="str">
        <f t="shared" si="262"/>
        <v>24 Business, media and public service professionals</v>
      </c>
      <c r="CL87" s="18">
        <f t="shared" si="250"/>
        <v>8.2261629186114682</v>
      </c>
      <c r="CM87" s="18">
        <f t="shared" si="250"/>
        <v>42.707174880246377</v>
      </c>
      <c r="CN87" s="18">
        <f t="shared" si="250"/>
        <v>-1.1413086083445489</v>
      </c>
      <c r="CO87" s="18">
        <f t="shared" si="250"/>
        <v>-1.5272659834853153</v>
      </c>
      <c r="CP87" s="18">
        <f t="shared" si="251"/>
        <v>0.90611912352001056</v>
      </c>
      <c r="CR87" s="18">
        <f t="shared" si="252"/>
        <v>-1.3987812416707435</v>
      </c>
      <c r="CS87" s="18">
        <f t="shared" si="253"/>
        <v>1.8975471962108914</v>
      </c>
      <c r="CT87" s="18">
        <f t="shared" si="254"/>
        <v>0.84936120393519499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12.063961800201195</v>
      </c>
      <c r="C88" s="18">
        <f t="shared" si="210"/>
        <v>13.650180730347827</v>
      </c>
      <c r="D88" s="18">
        <f t="shared" si="210"/>
        <v>3.3741068927534368</v>
      </c>
      <c r="E88" s="18">
        <f t="shared" si="210"/>
        <v>4.9126452236086804</v>
      </c>
      <c r="F88" s="18">
        <f t="shared" si="211"/>
        <v>4.9528435655402658</v>
      </c>
      <c r="H88" s="18">
        <f t="shared" si="212"/>
        <v>4.397271533241276</v>
      </c>
      <c r="I88" s="18">
        <f t="shared" si="213"/>
        <v>3.3392855866484883</v>
      </c>
      <c r="J88" s="18">
        <f t="shared" si="214"/>
        <v>6.4218814732018181</v>
      </c>
      <c r="L88" t="str">
        <f t="shared" si="255"/>
        <v>31 Science, engineering and technology associate professionals</v>
      </c>
      <c r="M88" s="18">
        <f t="shared" si="215"/>
        <v>10.18274326381492</v>
      </c>
      <c r="N88" s="18">
        <f t="shared" si="215"/>
        <v>7.6070203228614464</v>
      </c>
      <c r="O88" s="18">
        <f t="shared" si="215"/>
        <v>2.7085945588985361</v>
      </c>
      <c r="P88" s="18">
        <f t="shared" si="215"/>
        <v>4.0777105915989154</v>
      </c>
      <c r="Q88" s="18">
        <f t="shared" si="216"/>
        <v>3.8641664694865518</v>
      </c>
      <c r="S88" s="18">
        <f t="shared" si="217"/>
        <v>3.6193226734799522</v>
      </c>
      <c r="T88" s="18">
        <f t="shared" si="218"/>
        <v>3.0624816228233209</v>
      </c>
      <c r="U88" s="18">
        <f t="shared" si="219"/>
        <v>5.638238306474741</v>
      </c>
      <c r="W88" t="str">
        <f t="shared" si="256"/>
        <v>31 Science, engineering and technology associate professionals</v>
      </c>
      <c r="X88" s="18">
        <f t="shared" si="220"/>
        <v>5.3250849666361733</v>
      </c>
      <c r="Y88" s="18">
        <f t="shared" si="220"/>
        <v>7.4587376120983206</v>
      </c>
      <c r="Z88" s="18">
        <f t="shared" si="220"/>
        <v>-1.2450111394316954</v>
      </c>
      <c r="AA88" s="18">
        <f t="shared" si="220"/>
        <v>0.74144082848794923</v>
      </c>
      <c r="AB88" s="18">
        <f t="shared" si="221"/>
        <v>0.52114074884537231</v>
      </c>
      <c r="AD88" s="18">
        <f t="shared" si="222"/>
        <v>7.488969406796997E-2</v>
      </c>
      <c r="AE88" s="18">
        <f t="shared" si="223"/>
        <v>2.4916182447410451</v>
      </c>
      <c r="AF88" s="18">
        <f t="shared" si="224"/>
        <v>2.5447661477988825</v>
      </c>
      <c r="AH88" t="str">
        <f t="shared" si="257"/>
        <v>31 Science, engineering and technology associate professionals</v>
      </c>
      <c r="AI88" s="18">
        <f t="shared" si="225"/>
        <v>7.3021888025334603</v>
      </c>
      <c r="AJ88" s="18">
        <f t="shared" si="225"/>
        <v>1.9594790494707359</v>
      </c>
      <c r="AK88" s="18">
        <f t="shared" si="225"/>
        <v>1.1386518982920979</v>
      </c>
      <c r="AL88" s="18">
        <f t="shared" si="225"/>
        <v>2.6405909851352938</v>
      </c>
      <c r="AM88" s="18">
        <f t="shared" si="226"/>
        <v>2.1263482700909719</v>
      </c>
      <c r="AO88" s="18">
        <f t="shared" si="227"/>
        <v>2.137482590151718</v>
      </c>
      <c r="AP88" s="18">
        <f t="shared" si="228"/>
        <v>3.0065301470280303</v>
      </c>
      <c r="AQ88" s="18">
        <f t="shared" si="229"/>
        <v>4.4910117096113034</v>
      </c>
      <c r="AS88" t="str">
        <f t="shared" si="258"/>
        <v>31 Science, engineering and technology associate professionals</v>
      </c>
      <c r="AT88" s="18">
        <f t="shared" si="230"/>
        <v>3.3362803896766824</v>
      </c>
      <c r="AU88" s="18">
        <f t="shared" si="230"/>
        <v>-0.12611660447017226</v>
      </c>
      <c r="AV88" s="18">
        <f t="shared" si="230"/>
        <v>-3.1053575889551377</v>
      </c>
      <c r="AW88" s="18">
        <f t="shared" si="230"/>
        <v>-0.43225288363313297</v>
      </c>
      <c r="AX88" s="18">
        <f t="shared" si="231"/>
        <v>-1.2564816069240314</v>
      </c>
      <c r="AZ88" s="18">
        <f t="shared" si="232"/>
        <v>-1.3313827873458473</v>
      </c>
      <c r="BA88" s="18">
        <f t="shared" si="233"/>
        <v>2.0074627189287986</v>
      </c>
      <c r="BB88" s="18">
        <f t="shared" si="234"/>
        <v>1.0246052975153352</v>
      </c>
      <c r="BD88" t="str">
        <f t="shared" si="259"/>
        <v>31 Science, engineering and technology associate professionals</v>
      </c>
      <c r="BE88" s="18">
        <f t="shared" si="235"/>
        <v>2.73426883020087</v>
      </c>
      <c r="BF88" s="18">
        <f t="shared" si="235"/>
        <v>9.347771171656504</v>
      </c>
      <c r="BG88" s="18">
        <f t="shared" si="235"/>
        <v>-5.8982852700026562</v>
      </c>
      <c r="BH88" s="18">
        <f t="shared" si="235"/>
        <v>-2.5664401864336717</v>
      </c>
      <c r="BI88" s="18">
        <f t="shared" si="236"/>
        <v>-2.9226957892048877</v>
      </c>
      <c r="BK88" s="18">
        <f t="shared" si="237"/>
        <v>-3.6899608997431499</v>
      </c>
      <c r="BL88" s="18">
        <f t="shared" si="238"/>
        <v>1.4447412484775102</v>
      </c>
      <c r="BM88" s="18">
        <f t="shared" si="239"/>
        <v>-1.4030233100835288</v>
      </c>
      <c r="BO88" t="str">
        <f t="shared" si="260"/>
        <v>31 Science, engineering and technology associate professionals</v>
      </c>
      <c r="BP88" s="18">
        <f t="shared" si="240"/>
        <v>3.3270867965367712</v>
      </c>
      <c r="BQ88" s="18">
        <f t="shared" si="240"/>
        <v>12.000865583090237</v>
      </c>
      <c r="BR88" s="18">
        <f t="shared" si="240"/>
        <v>-5.625857452979977</v>
      </c>
      <c r="BS88" s="18">
        <f t="shared" si="240"/>
        <v>-1.3058084067445797</v>
      </c>
      <c r="BT88" s="18">
        <f t="shared" si="241"/>
        <v>-1.9042592854909834</v>
      </c>
      <c r="BV88" s="18">
        <f t="shared" si="242"/>
        <v>-2.7673619304631858</v>
      </c>
      <c r="BW88" s="18">
        <f t="shared" si="243"/>
        <v>1.7261318367420397</v>
      </c>
      <c r="BX88" s="18">
        <f t="shared" si="244"/>
        <v>-0.3477404154220709</v>
      </c>
      <c r="BZ88" t="str">
        <f t="shared" si="261"/>
        <v>31 Science, engineering and technology associate professionals</v>
      </c>
      <c r="CA88" s="18">
        <f t="shared" si="245"/>
        <v>10.652782747309718</v>
      </c>
      <c r="CB88" s="18">
        <f t="shared" si="245"/>
        <v>7.4200647894162364</v>
      </c>
      <c r="CC88" s="18">
        <f t="shared" si="245"/>
        <v>-4.2272373559566034</v>
      </c>
      <c r="CD88" s="18">
        <f t="shared" si="245"/>
        <v>-1.3411653041476068</v>
      </c>
      <c r="CE88" s="18">
        <f t="shared" si="246"/>
        <v>-1.7311313101979198</v>
      </c>
      <c r="CG88" s="18">
        <f t="shared" si="247"/>
        <v>-2.3127255252762824</v>
      </c>
      <c r="CH88" s="18">
        <f t="shared" si="248"/>
        <v>1.5429472352399776</v>
      </c>
      <c r="CI88" s="18">
        <f t="shared" si="249"/>
        <v>-0.25665202503287743</v>
      </c>
      <c r="CK88" t="str">
        <f t="shared" si="262"/>
        <v>31 Science, engineering and technology associate professionals</v>
      </c>
      <c r="CL88" s="18">
        <f t="shared" si="250"/>
        <v>8.4397312467491723</v>
      </c>
      <c r="CM88" s="18">
        <f t="shared" si="250"/>
        <v>39.768557343236481</v>
      </c>
      <c r="CN88" s="18">
        <f t="shared" si="250"/>
        <v>-0.14618200436856688</v>
      </c>
      <c r="CO88" s="18">
        <f t="shared" si="250"/>
        <v>1.7215959333133135</v>
      </c>
      <c r="CP88" s="18">
        <f t="shared" si="251"/>
        <v>3.162719448535789</v>
      </c>
      <c r="CR88" s="18">
        <f t="shared" si="252"/>
        <v>1.0951533206356334</v>
      </c>
      <c r="CS88" s="18">
        <f t="shared" si="253"/>
        <v>2.3388053926683972</v>
      </c>
      <c r="CT88" s="18">
        <f t="shared" si="254"/>
        <v>3.1484510361398099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7.9917701503645633</v>
      </c>
      <c r="C89" s="18">
        <f t="shared" si="210"/>
        <v>-13.412978097120654</v>
      </c>
      <c r="D89" s="18">
        <f t="shared" si="210"/>
        <v>7.2286111047433321</v>
      </c>
      <c r="E89" s="18">
        <f t="shared" si="210"/>
        <v>5.8142476216369809</v>
      </c>
      <c r="F89" s="18">
        <f t="shared" si="211"/>
        <v>4.9307991830752407</v>
      </c>
      <c r="H89" s="18">
        <f t="shared" si="212"/>
        <v>6.2836170151953974</v>
      </c>
      <c r="I89" s="18">
        <f t="shared" si="213"/>
        <v>4.7636112991751522</v>
      </c>
      <c r="J89" s="18">
        <f t="shared" si="214"/>
        <v>8.7195002371217569</v>
      </c>
      <c r="L89" t="str">
        <f t="shared" si="255"/>
        <v>32 Health and social care associate professionals</v>
      </c>
      <c r="M89" s="18">
        <f t="shared" si="215"/>
        <v>7.2238342537872313</v>
      </c>
      <c r="N89" s="18">
        <f t="shared" si="215"/>
        <v>2.3297883500848826</v>
      </c>
      <c r="O89" s="18">
        <f t="shared" si="215"/>
        <v>5.4135475900592533</v>
      </c>
      <c r="P89" s="18">
        <f t="shared" si="215"/>
        <v>5.3232483066459446</v>
      </c>
      <c r="Q89" s="18">
        <f t="shared" si="216"/>
        <v>5.1617772019100006</v>
      </c>
      <c r="S89" s="18">
        <f t="shared" si="217"/>
        <v>5.3533394698307646</v>
      </c>
      <c r="T89" s="18">
        <f t="shared" si="218"/>
        <v>4.3824558749852471</v>
      </c>
      <c r="U89" s="18">
        <f t="shared" si="219"/>
        <v>7.8094836781345434</v>
      </c>
      <c r="W89" t="str">
        <f t="shared" si="256"/>
        <v>32 Health and social care associate professionals</v>
      </c>
      <c r="X89" s="18">
        <f t="shared" si="220"/>
        <v>1.2448029817968997</v>
      </c>
      <c r="Y89" s="18">
        <f t="shared" si="220"/>
        <v>6.57837001933812</v>
      </c>
      <c r="Z89" s="18">
        <f t="shared" si="220"/>
        <v>2.8883413048830908</v>
      </c>
      <c r="AA89" s="18">
        <f t="shared" si="220"/>
        <v>2.1020324155600401</v>
      </c>
      <c r="AB89" s="18">
        <f t="shared" si="221"/>
        <v>2.6219436543890806</v>
      </c>
      <c r="AD89" s="18">
        <f t="shared" si="222"/>
        <v>2.3634654062732352</v>
      </c>
      <c r="AE89" s="18">
        <f t="shared" si="223"/>
        <v>3.9805188391803137</v>
      </c>
      <c r="AF89" s="18">
        <f t="shared" si="224"/>
        <v>5.4463836780490382</v>
      </c>
      <c r="AH89" t="str">
        <f t="shared" si="257"/>
        <v>32 Health and social care associate professionals</v>
      </c>
      <c r="AI89" s="18">
        <f t="shared" si="225"/>
        <v>-5.8682727267764019</v>
      </c>
      <c r="AJ89" s="18">
        <f t="shared" si="225"/>
        <v>0.41087262291197302</v>
      </c>
      <c r="AK89" s="18">
        <f t="shared" si="225"/>
        <v>-4.5668263158817446</v>
      </c>
      <c r="AL89" s="18">
        <f t="shared" si="225"/>
        <v>-4.2114445345939551</v>
      </c>
      <c r="AM89" s="18">
        <f t="shared" si="226"/>
        <v>-4.0404144850046393</v>
      </c>
      <c r="AO89" s="18">
        <f t="shared" si="227"/>
        <v>-4.3300519299012681</v>
      </c>
      <c r="AP89" s="18">
        <f t="shared" si="228"/>
        <v>1.8917425056653947</v>
      </c>
      <c r="AQ89" s="18">
        <f t="shared" si="229"/>
        <v>-1.1603837868147115</v>
      </c>
      <c r="AS89" t="str">
        <f t="shared" si="258"/>
        <v>32 Health and social care associate professionals</v>
      </c>
      <c r="AT89" s="18">
        <f t="shared" si="230"/>
        <v>0.9160740462252015</v>
      </c>
      <c r="AU89" s="18">
        <f t="shared" si="230"/>
        <v>14.351129412302566</v>
      </c>
      <c r="AV89" s="18">
        <f t="shared" si="230"/>
        <v>0.67253114272913805</v>
      </c>
      <c r="AW89" s="18">
        <f t="shared" si="230"/>
        <v>1.3078008834473076</v>
      </c>
      <c r="AX89" s="18">
        <f t="shared" si="231"/>
        <v>1.8770867362608579</v>
      </c>
      <c r="AZ89" s="18">
        <f t="shared" si="232"/>
        <v>1.0956001348641609</v>
      </c>
      <c r="BA89" s="18">
        <f t="shared" si="233"/>
        <v>3.3664713894725695</v>
      </c>
      <c r="BB89" s="18">
        <f t="shared" si="234"/>
        <v>4.0759804608868855</v>
      </c>
      <c r="BD89" t="str">
        <f t="shared" si="259"/>
        <v>32 Health and social care associate professionals</v>
      </c>
      <c r="BE89" s="18">
        <f t="shared" si="235"/>
        <v>7.5729235939520523</v>
      </c>
      <c r="BF89" s="18">
        <f t="shared" si="235"/>
        <v>-0.10487105385250661</v>
      </c>
      <c r="BG89" s="18">
        <f t="shared" si="235"/>
        <v>1.2703042474459636</v>
      </c>
      <c r="BH89" s="18">
        <f t="shared" si="235"/>
        <v>1.7473229758102171</v>
      </c>
      <c r="BI89" s="18">
        <f t="shared" si="236"/>
        <v>1.481423389598735</v>
      </c>
      <c r="BK89" s="18">
        <f t="shared" si="237"/>
        <v>1.5880675958170221</v>
      </c>
      <c r="BL89" s="18">
        <f t="shared" si="238"/>
        <v>3.1977996564002131</v>
      </c>
      <c r="BM89" s="18">
        <f t="shared" si="239"/>
        <v>4.2614255136432577</v>
      </c>
      <c r="BO89" t="str">
        <f t="shared" si="260"/>
        <v>32 Health and social care associate professionals</v>
      </c>
      <c r="BP89" s="18">
        <f t="shared" si="240"/>
        <v>3.4867363712155486</v>
      </c>
      <c r="BQ89" s="18">
        <f t="shared" si="240"/>
        <v>-7.9666772364103249</v>
      </c>
      <c r="BR89" s="18">
        <f t="shared" si="240"/>
        <v>-2.2396934776919397</v>
      </c>
      <c r="BS89" s="18">
        <f t="shared" si="240"/>
        <v>-2.5519285300414585</v>
      </c>
      <c r="BT89" s="18">
        <f t="shared" si="241"/>
        <v>-2.8023762407688446</v>
      </c>
      <c r="BV89" s="18">
        <f t="shared" si="242"/>
        <v>-2.4479611415567204</v>
      </c>
      <c r="BW89" s="18">
        <f t="shared" si="243"/>
        <v>2.4802168035428451</v>
      </c>
      <c r="BX89" s="18">
        <f t="shared" si="244"/>
        <v>0.83966139267097617</v>
      </c>
      <c r="BZ89" t="str">
        <f t="shared" si="261"/>
        <v>32 Health and social care associate professionals</v>
      </c>
      <c r="CA89" s="18">
        <f t="shared" si="245"/>
        <v>3.6363457435022672</v>
      </c>
      <c r="CB89" s="18">
        <f t="shared" si="245"/>
        <v>-5.4455388539366822</v>
      </c>
      <c r="CC89" s="18">
        <f t="shared" si="245"/>
        <v>-3.1857176442566026</v>
      </c>
      <c r="CD89" s="18">
        <f t="shared" si="245"/>
        <v>-2.8703388573280586</v>
      </c>
      <c r="CE89" s="18">
        <f t="shared" si="246"/>
        <v>-3.1318245838641512</v>
      </c>
      <c r="CG89" s="18">
        <f t="shared" si="247"/>
        <v>-2.9755791065475545</v>
      </c>
      <c r="CH89" s="18">
        <f t="shared" si="248"/>
        <v>1.7996520945700256</v>
      </c>
      <c r="CI89" s="18">
        <f t="shared" si="249"/>
        <v>-0.39470408620287945</v>
      </c>
      <c r="CK89" t="str">
        <f t="shared" si="262"/>
        <v>32 Health and social care associate professionals</v>
      </c>
      <c r="CL89" s="18">
        <f t="shared" si="250"/>
        <v>-7.1861777758830403E-2</v>
      </c>
      <c r="CM89" s="18">
        <f t="shared" si="250"/>
        <v>41.230586878238576</v>
      </c>
      <c r="CN89" s="18">
        <f t="shared" si="250"/>
        <v>1.4212958401324416</v>
      </c>
      <c r="CO89" s="18">
        <f t="shared" si="250"/>
        <v>2.3114260386491781</v>
      </c>
      <c r="CP89" s="18">
        <f t="shared" si="251"/>
        <v>4.1090527403566668</v>
      </c>
      <c r="CR89" s="18">
        <f t="shared" si="252"/>
        <v>2.0138513098270749</v>
      </c>
      <c r="CS89" s="18">
        <f t="shared" si="253"/>
        <v>2.824791899237189</v>
      </c>
      <c r="CT89" s="18">
        <f t="shared" si="254"/>
        <v>4.2511594145721698</v>
      </c>
    </row>
    <row r="90" spans="1:98" x14ac:dyDescent="0.2">
      <c r="A90" t="str">
        <f t="shared" si="209"/>
        <v>33 Protective service occupations</v>
      </c>
      <c r="B90" s="18">
        <f t="shared" si="210"/>
        <v>4.6420200947031365</v>
      </c>
      <c r="C90" s="18">
        <f t="shared" si="210"/>
        <v>6.1418249210529074</v>
      </c>
      <c r="D90" s="18">
        <f t="shared" si="210"/>
        <v>12.261875765954766</v>
      </c>
      <c r="E90" s="18">
        <f t="shared" si="210"/>
        <v>5.7813758768614942</v>
      </c>
      <c r="F90" s="18">
        <f t="shared" si="211"/>
        <v>7.7882097021543695</v>
      </c>
      <c r="H90" s="18">
        <f t="shared" si="212"/>
        <v>7.898872333710405</v>
      </c>
      <c r="I90" s="18">
        <f t="shared" si="213"/>
        <v>3.5110310288681168</v>
      </c>
      <c r="J90" s="18">
        <f t="shared" si="214"/>
        <v>9.3194455273146737</v>
      </c>
      <c r="L90" t="str">
        <f t="shared" si="255"/>
        <v>33 Protective service occupations</v>
      </c>
      <c r="M90" s="18">
        <f t="shared" si="215"/>
        <v>8.1415300589815729</v>
      </c>
      <c r="N90" s="18">
        <f t="shared" si="215"/>
        <v>3.7837376026414349</v>
      </c>
      <c r="O90" s="18">
        <f t="shared" si="215"/>
        <v>10.389426256720412</v>
      </c>
      <c r="P90" s="18">
        <f t="shared" si="215"/>
        <v>5.9323019080078199</v>
      </c>
      <c r="Q90" s="18">
        <f t="shared" si="216"/>
        <v>7.1681352562352085</v>
      </c>
      <c r="S90" s="18">
        <f t="shared" si="217"/>
        <v>7.3976466785389938</v>
      </c>
      <c r="T90" s="18">
        <f t="shared" si="218"/>
        <v>3.1770008749896439</v>
      </c>
      <c r="U90" s="18">
        <f t="shared" si="219"/>
        <v>8.7424837651709062</v>
      </c>
      <c r="W90" t="str">
        <f t="shared" si="256"/>
        <v>33 Protective service occupations</v>
      </c>
      <c r="X90" s="18">
        <f t="shared" si="220"/>
        <v>5.2648626234603535</v>
      </c>
      <c r="Y90" s="18">
        <f t="shared" si="220"/>
        <v>11.080613635004211</v>
      </c>
      <c r="Z90" s="18">
        <f t="shared" si="220"/>
        <v>6.2885823338784785</v>
      </c>
      <c r="AA90" s="18">
        <f t="shared" si="220"/>
        <v>3.0179329329192095</v>
      </c>
      <c r="AB90" s="18">
        <f t="shared" si="221"/>
        <v>4.5201389929664604</v>
      </c>
      <c r="AD90" s="18">
        <f t="shared" si="222"/>
        <v>4.0968111644584138</v>
      </c>
      <c r="AE90" s="18">
        <f t="shared" si="223"/>
        <v>3.3465428687412313</v>
      </c>
      <c r="AF90" s="18">
        <f t="shared" si="224"/>
        <v>6.198389855298192</v>
      </c>
      <c r="AH90" t="str">
        <f t="shared" si="257"/>
        <v>33 Protective service occupations</v>
      </c>
      <c r="AI90" s="18">
        <f t="shared" si="225"/>
        <v>4.0684054288581573</v>
      </c>
      <c r="AJ90" s="18">
        <f t="shared" si="225"/>
        <v>11.898828524770222</v>
      </c>
      <c r="AK90" s="18">
        <f t="shared" si="225"/>
        <v>6.0364332829045075</v>
      </c>
      <c r="AL90" s="18">
        <f t="shared" si="225"/>
        <v>2.8040679556199821</v>
      </c>
      <c r="AM90" s="18">
        <f t="shared" si="226"/>
        <v>4.3548783083874332</v>
      </c>
      <c r="AO90" s="18">
        <f t="shared" si="227"/>
        <v>3.870423829792391</v>
      </c>
      <c r="AP90" s="18">
        <f t="shared" si="228"/>
        <v>3.03902285622204</v>
      </c>
      <c r="AQ90" s="18">
        <f t="shared" si="229"/>
        <v>5.8145280170069702</v>
      </c>
      <c r="AS90" t="str">
        <f t="shared" si="258"/>
        <v>33 Protective service occupations</v>
      </c>
      <c r="AT90" s="18">
        <f t="shared" si="230"/>
        <v>0.8089649184338743</v>
      </c>
      <c r="AU90" s="18">
        <f t="shared" si="230"/>
        <v>9.5036191049171048</v>
      </c>
      <c r="AV90" s="18">
        <f t="shared" si="230"/>
        <v>2.1084310555109287</v>
      </c>
      <c r="AW90" s="18">
        <f t="shared" si="230"/>
        <v>0.27962201461246838</v>
      </c>
      <c r="AX90" s="18">
        <f t="shared" si="231"/>
        <v>1.4037371168770019</v>
      </c>
      <c r="AZ90" s="18">
        <f t="shared" si="232"/>
        <v>0.88555632774429682</v>
      </c>
      <c r="BA90" s="18">
        <f t="shared" si="233"/>
        <v>2.402647103064548</v>
      </c>
      <c r="BB90" s="18">
        <f t="shared" si="234"/>
        <v>3.0493124500282409</v>
      </c>
      <c r="BD90" t="str">
        <f t="shared" si="259"/>
        <v>33 Protective service occupations</v>
      </c>
      <c r="BE90" s="18">
        <f t="shared" si="235"/>
        <v>1.3738180212672146</v>
      </c>
      <c r="BF90" s="18">
        <f t="shared" si="235"/>
        <v>1.7574797642127216</v>
      </c>
      <c r="BG90" s="18">
        <f t="shared" si="235"/>
        <v>1.6667282012148732</v>
      </c>
      <c r="BH90" s="18">
        <f t="shared" si="235"/>
        <v>-0.72607708598314558</v>
      </c>
      <c r="BI90" s="18">
        <f t="shared" si="236"/>
        <v>0.17013893099881994</v>
      </c>
      <c r="BK90" s="18">
        <f t="shared" si="237"/>
        <v>6.5200916960628241E-2</v>
      </c>
      <c r="BL90" s="18">
        <f t="shared" si="238"/>
        <v>1.4891298335826253</v>
      </c>
      <c r="BM90" s="18">
        <f t="shared" si="239"/>
        <v>1.5421905879363429</v>
      </c>
      <c r="BO90" t="str">
        <f t="shared" si="260"/>
        <v>33 Protective service occupations</v>
      </c>
      <c r="BP90" s="18">
        <f t="shared" si="240"/>
        <v>1.021585079514109</v>
      </c>
      <c r="BQ90" s="18">
        <f t="shared" si="240"/>
        <v>6.4709987626289101</v>
      </c>
      <c r="BR90" s="18">
        <f t="shared" si="240"/>
        <v>-0.78795677121733521</v>
      </c>
      <c r="BS90" s="18">
        <f t="shared" si="240"/>
        <v>-4.1591564868955206</v>
      </c>
      <c r="BT90" s="18">
        <f t="shared" si="241"/>
        <v>-2.4791510766620117</v>
      </c>
      <c r="BV90" s="18">
        <f t="shared" si="242"/>
        <v>-3.0483474228799157</v>
      </c>
      <c r="BW90" s="18">
        <f t="shared" si="243"/>
        <v>1.580822180205832</v>
      </c>
      <c r="BX90" s="18">
        <f t="shared" si="244"/>
        <v>-0.74582884763474411</v>
      </c>
      <c r="BZ90" t="str">
        <f t="shared" si="261"/>
        <v>33 Protective service occupations</v>
      </c>
      <c r="CA90" s="18">
        <f t="shared" si="245"/>
        <v>9.1509463191576259</v>
      </c>
      <c r="CB90" s="18">
        <f t="shared" si="245"/>
        <v>-5.7156902270572019E-2</v>
      </c>
      <c r="CC90" s="18">
        <f t="shared" si="245"/>
        <v>2.136655570297008</v>
      </c>
      <c r="CD90" s="18">
        <f t="shared" si="245"/>
        <v>0.33889448880979334</v>
      </c>
      <c r="CE90" s="18">
        <f t="shared" si="246"/>
        <v>0.87233206205079572</v>
      </c>
      <c r="CG90" s="18">
        <f t="shared" si="247"/>
        <v>0.93460446547730669</v>
      </c>
      <c r="CH90" s="18">
        <f t="shared" si="248"/>
        <v>2.0627903277004922</v>
      </c>
      <c r="CI90" s="18">
        <f t="shared" si="249"/>
        <v>2.7768319441168421</v>
      </c>
      <c r="CK90" t="str">
        <f t="shared" si="262"/>
        <v>33 Protective service occupations</v>
      </c>
      <c r="CL90" s="18">
        <f t="shared" si="250"/>
        <v>-0.37369482024204315</v>
      </c>
      <c r="CM90" s="18">
        <f t="shared" si="250"/>
        <v>40.825422722923975</v>
      </c>
      <c r="CN90" s="18">
        <f t="shared" si="250"/>
        <v>-9.9708078561703601</v>
      </c>
      <c r="CO90" s="18">
        <f t="shared" si="250"/>
        <v>7.5128156394210777E-3</v>
      </c>
      <c r="CP90" s="18">
        <f t="shared" si="251"/>
        <v>-1.131543103492616</v>
      </c>
      <c r="CR90" s="18">
        <f t="shared" si="252"/>
        <v>-3.4357877301893436</v>
      </c>
      <c r="CS90" s="18">
        <f t="shared" si="253"/>
        <v>0.90112220021862921</v>
      </c>
      <c r="CT90" s="18">
        <f t="shared" si="254"/>
        <v>-2.0233893519996382</v>
      </c>
    </row>
    <row r="91" spans="1:98" x14ac:dyDescent="0.2">
      <c r="A91" t="str">
        <f t="shared" si="209"/>
        <v>34 Culture, media and sports occupations</v>
      </c>
      <c r="B91" s="18">
        <f t="shared" si="210"/>
        <v>13.083484376763256</v>
      </c>
      <c r="C91" s="18">
        <f t="shared" si="210"/>
        <v>-0.73039888765801253</v>
      </c>
      <c r="D91" s="18">
        <f t="shared" si="210"/>
        <v>4.3954161881000653</v>
      </c>
      <c r="E91" s="18">
        <f t="shared" si="210"/>
        <v>4.3482309629472748</v>
      </c>
      <c r="F91" s="18">
        <f t="shared" si="211"/>
        <v>4.0380361914091445</v>
      </c>
      <c r="H91" s="18">
        <f t="shared" si="212"/>
        <v>4.3639570011839934</v>
      </c>
      <c r="I91" s="18">
        <f t="shared" si="213"/>
        <v>3.839342380156241</v>
      </c>
      <c r="J91" s="18">
        <f t="shared" si="214"/>
        <v>6.7328614218997052</v>
      </c>
      <c r="L91" t="str">
        <f t="shared" si="255"/>
        <v>34 Culture, media and sports occupations</v>
      </c>
      <c r="M91" s="18">
        <f t="shared" si="215"/>
        <v>9.3636473436006682</v>
      </c>
      <c r="N91" s="18">
        <f t="shared" si="215"/>
        <v>3.8282810268841505</v>
      </c>
      <c r="O91" s="18">
        <f t="shared" si="215"/>
        <v>4.8306737447568526</v>
      </c>
      <c r="P91" s="18">
        <f t="shared" si="215"/>
        <v>4.195192452551666</v>
      </c>
      <c r="Q91" s="18">
        <f t="shared" si="216"/>
        <v>4.3703518461012836</v>
      </c>
      <c r="S91" s="18">
        <f t="shared" si="217"/>
        <v>4.4065903622159563</v>
      </c>
      <c r="T91" s="18">
        <f t="shared" si="218"/>
        <v>3.7948433628083533</v>
      </c>
      <c r="U91" s="18">
        <f t="shared" si="219"/>
        <v>6.7338925794560023</v>
      </c>
      <c r="W91" t="str">
        <f t="shared" si="256"/>
        <v>34 Culture, media and sports occupations</v>
      </c>
      <c r="X91" s="18">
        <f t="shared" si="220"/>
        <v>1.6561213211740311</v>
      </c>
      <c r="Y91" s="18">
        <f t="shared" si="220"/>
        <v>1.2143213944009412</v>
      </c>
      <c r="Z91" s="18">
        <f t="shared" si="220"/>
        <v>1.1076972486751657</v>
      </c>
      <c r="AA91" s="18">
        <f t="shared" si="220"/>
        <v>0.71127675855024997</v>
      </c>
      <c r="AB91" s="18">
        <f t="shared" si="221"/>
        <v>0.86639635578475982</v>
      </c>
      <c r="AD91" s="18">
        <f t="shared" si="222"/>
        <v>0.84324392303376516</v>
      </c>
      <c r="AE91" s="18">
        <f t="shared" si="223"/>
        <v>2.975475727394894</v>
      </c>
      <c r="AF91" s="18">
        <f t="shared" si="224"/>
        <v>3.5463779323871902</v>
      </c>
      <c r="AH91" t="str">
        <f t="shared" si="257"/>
        <v>34 Culture, media and sports occupations</v>
      </c>
      <c r="AI91" s="18">
        <f t="shared" si="225"/>
        <v>-0.4568400590892252</v>
      </c>
      <c r="AJ91" s="18">
        <f t="shared" si="225"/>
        <v>24.71219505490836</v>
      </c>
      <c r="AK91" s="18">
        <f t="shared" si="225"/>
        <v>0.79185177831442299</v>
      </c>
      <c r="AL91" s="18">
        <f t="shared" si="225"/>
        <v>1.8949497839059859</v>
      </c>
      <c r="AM91" s="18">
        <f t="shared" si="226"/>
        <v>2.8395493931834714</v>
      </c>
      <c r="AO91" s="18">
        <f t="shared" si="227"/>
        <v>1.5259155260798574</v>
      </c>
      <c r="AP91" s="18">
        <f t="shared" si="228"/>
        <v>3.0205709357071342</v>
      </c>
      <c r="AQ91" s="18">
        <f t="shared" si="229"/>
        <v>4.0641172771889833</v>
      </c>
      <c r="AS91" t="str">
        <f t="shared" si="258"/>
        <v>34 Culture, media and sports occupations</v>
      </c>
      <c r="AT91" s="18">
        <f t="shared" si="230"/>
        <v>-3.2674971105217665E-2</v>
      </c>
      <c r="AU91" s="18">
        <f t="shared" si="230"/>
        <v>1.4521337256237832</v>
      </c>
      <c r="AV91" s="18">
        <f t="shared" si="230"/>
        <v>-0.27196225467817081</v>
      </c>
      <c r="AW91" s="18">
        <f t="shared" si="230"/>
        <v>7.1421603992471994E-2</v>
      </c>
      <c r="AX91" s="18">
        <f t="shared" si="231"/>
        <v>4.9636603924718692E-2</v>
      </c>
      <c r="AZ91" s="18">
        <f t="shared" si="232"/>
        <v>-4.3170852735419096E-2</v>
      </c>
      <c r="BA91" s="18">
        <f t="shared" si="233"/>
        <v>2.6880336168671581</v>
      </c>
      <c r="BB91" s="18">
        <f t="shared" si="234"/>
        <v>2.6582839934504499</v>
      </c>
      <c r="BD91" t="str">
        <f t="shared" si="259"/>
        <v>34 Culture, media and sports occupations</v>
      </c>
      <c r="BE91" s="18">
        <f t="shared" si="235"/>
        <v>2.2641262837518106</v>
      </c>
      <c r="BF91" s="18">
        <f t="shared" si="235"/>
        <v>-7.8701863684257916</v>
      </c>
      <c r="BG91" s="18">
        <f t="shared" si="235"/>
        <v>-0.94514394381920441</v>
      </c>
      <c r="BH91" s="18">
        <f t="shared" si="235"/>
        <v>0.69163594488161895</v>
      </c>
      <c r="BI91" s="18">
        <f t="shared" si="236"/>
        <v>-0.37758542749503077</v>
      </c>
      <c r="BK91" s="18">
        <f t="shared" si="237"/>
        <v>0.14305938463685663</v>
      </c>
      <c r="BL91" s="18">
        <f t="shared" si="238"/>
        <v>2.1791518357529016</v>
      </c>
      <c r="BM91" s="18">
        <f t="shared" si="239"/>
        <v>2.2852333284431703</v>
      </c>
      <c r="BO91" t="str">
        <f t="shared" si="260"/>
        <v>34 Culture, media and sports occupations</v>
      </c>
      <c r="BP91" s="18">
        <f t="shared" si="240"/>
        <v>-0.26706061061393394</v>
      </c>
      <c r="BQ91" s="18">
        <f t="shared" si="240"/>
        <v>-13.874507396264047</v>
      </c>
      <c r="BR91" s="18">
        <f t="shared" si="240"/>
        <v>-5.4967536644148325</v>
      </c>
      <c r="BS91" s="18">
        <f t="shared" si="240"/>
        <v>-5.4089685327214916</v>
      </c>
      <c r="BT91" s="18">
        <f t="shared" si="241"/>
        <v>-5.9889159607835136</v>
      </c>
      <c r="BV91" s="18">
        <f t="shared" si="242"/>
        <v>-5.4382393000583562</v>
      </c>
      <c r="BW91" s="18">
        <f t="shared" si="243"/>
        <v>1.5455386381984404</v>
      </c>
      <c r="BX91" s="18">
        <f t="shared" si="244"/>
        <v>-2.4347386158539486</v>
      </c>
      <c r="BZ91" t="str">
        <f t="shared" si="261"/>
        <v>34 Culture, media and sports occupations</v>
      </c>
      <c r="CA91" s="18">
        <f t="shared" si="245"/>
        <v>7.1945618528626465</v>
      </c>
      <c r="CB91" s="18">
        <f t="shared" si="245"/>
        <v>-9.0644127742607097</v>
      </c>
      <c r="CC91" s="18">
        <f t="shared" si="245"/>
        <v>-3.5365136282411558</v>
      </c>
      <c r="CD91" s="18">
        <f t="shared" si="245"/>
        <v>-2.2812559665695065</v>
      </c>
      <c r="CE91" s="18">
        <f t="shared" si="246"/>
        <v>-3.1118946974237671</v>
      </c>
      <c r="CG91" s="18">
        <f t="shared" si="247"/>
        <v>-2.7014797012919423</v>
      </c>
      <c r="CH91" s="18">
        <f t="shared" si="248"/>
        <v>1.630661630757313</v>
      </c>
      <c r="CI91" s="18">
        <f t="shared" si="249"/>
        <v>-0.42781419786618313</v>
      </c>
      <c r="CK91" t="str">
        <f t="shared" si="262"/>
        <v>34 Culture, media and sports occupations</v>
      </c>
      <c r="CL91" s="18">
        <f t="shared" si="250"/>
        <v>6.9423551921127924</v>
      </c>
      <c r="CM91" s="18">
        <f t="shared" si="250"/>
        <v>23.925108809920339</v>
      </c>
      <c r="CN91" s="18">
        <f t="shared" si="250"/>
        <v>-3.1658067268015455</v>
      </c>
      <c r="CO91" s="18">
        <f t="shared" si="250"/>
        <v>-2.5648932466255436</v>
      </c>
      <c r="CP91" s="18">
        <f t="shared" si="251"/>
        <v>-1.2803507826338101</v>
      </c>
      <c r="CR91" s="18">
        <f t="shared" si="252"/>
        <v>-2.7656109373586202</v>
      </c>
      <c r="CS91" s="18">
        <f t="shared" si="253"/>
        <v>1.6200445664524388</v>
      </c>
      <c r="CT91" s="18">
        <f t="shared" si="254"/>
        <v>-0.48839804802959241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8.2828103941717366</v>
      </c>
      <c r="C92" s="18">
        <f t="shared" si="210"/>
        <v>-4.4218058844787134</v>
      </c>
      <c r="D92" s="18">
        <f t="shared" si="210"/>
        <v>5.3530565071088665</v>
      </c>
      <c r="E92" s="18">
        <f t="shared" si="210"/>
        <v>4.4323247553032186</v>
      </c>
      <c r="F92" s="18">
        <f t="shared" si="211"/>
        <v>4.1409412670848189</v>
      </c>
      <c r="H92" s="18">
        <f t="shared" si="212"/>
        <v>4.7383377681934791</v>
      </c>
      <c r="I92" s="18">
        <f t="shared" si="213"/>
        <v>3.5803063761641107</v>
      </c>
      <c r="J92" s="18">
        <f t="shared" si="214"/>
        <v>6.8392653603629006</v>
      </c>
      <c r="L92" t="str">
        <f t="shared" si="255"/>
        <v>35 Business and public service associate professionals</v>
      </c>
      <c r="M92" s="18">
        <f t="shared" si="215"/>
        <v>7.7930403581452312</v>
      </c>
      <c r="N92" s="18">
        <f t="shared" si="215"/>
        <v>4.8094969958098144</v>
      </c>
      <c r="O92" s="18">
        <f t="shared" si="215"/>
        <v>4.521079635203562</v>
      </c>
      <c r="P92" s="18">
        <f t="shared" si="215"/>
        <v>3.6946024140769751</v>
      </c>
      <c r="Q92" s="18">
        <f t="shared" si="216"/>
        <v>4.0216764483814282</v>
      </c>
      <c r="S92" s="18">
        <f t="shared" si="217"/>
        <v>3.9693661257360624</v>
      </c>
      <c r="T92" s="18">
        <f t="shared" si="218"/>
        <v>3.5332440926867825</v>
      </c>
      <c r="U92" s="18">
        <f t="shared" si="219"/>
        <v>6.2319625923276556</v>
      </c>
      <c r="W92" t="str">
        <f t="shared" si="256"/>
        <v>35 Business and public service associate professionals</v>
      </c>
      <c r="X92" s="18">
        <f t="shared" si="220"/>
        <v>1.2128590007506102</v>
      </c>
      <c r="Y92" s="18">
        <f t="shared" si="220"/>
        <v>4.9372598910705445</v>
      </c>
      <c r="Z92" s="18">
        <f t="shared" si="220"/>
        <v>0.32754269165862215</v>
      </c>
      <c r="AA92" s="18">
        <f t="shared" si="220"/>
        <v>0.1751703683016359</v>
      </c>
      <c r="AB92" s="18">
        <f t="shared" si="221"/>
        <v>0.51409536528954636</v>
      </c>
      <c r="AD92" s="18">
        <f t="shared" si="222"/>
        <v>0.22593541257516225</v>
      </c>
      <c r="AE92" s="18">
        <f t="shared" si="223"/>
        <v>2.9089421112929337</v>
      </c>
      <c r="AF92" s="18">
        <f t="shared" si="224"/>
        <v>3.0610054493271033</v>
      </c>
      <c r="AH92" t="str">
        <f t="shared" si="257"/>
        <v>35 Business and public service associate professionals</v>
      </c>
      <c r="AI92" s="18">
        <f t="shared" si="225"/>
        <v>0.8170553243580958</v>
      </c>
      <c r="AJ92" s="18">
        <f t="shared" si="225"/>
        <v>9.9479026652252056</v>
      </c>
      <c r="AK92" s="18">
        <f t="shared" si="225"/>
        <v>0.17994451802909595</v>
      </c>
      <c r="AL92" s="18">
        <f t="shared" si="225"/>
        <v>0.67791043758536063</v>
      </c>
      <c r="AM92" s="18">
        <f t="shared" si="226"/>
        <v>1.0769319353938656</v>
      </c>
      <c r="AO92" s="18">
        <f t="shared" si="227"/>
        <v>0.51164737618072387</v>
      </c>
      <c r="AP92" s="18">
        <f t="shared" si="228"/>
        <v>2.8062770970202822</v>
      </c>
      <c r="AQ92" s="18">
        <f t="shared" si="229"/>
        <v>3.157751215349025</v>
      </c>
      <c r="AS92" t="str">
        <f t="shared" si="258"/>
        <v>35 Business and public service associate professionals</v>
      </c>
      <c r="AT92" s="18">
        <f t="shared" si="230"/>
        <v>-0.41077411105522321</v>
      </c>
      <c r="AU92" s="18">
        <f t="shared" si="230"/>
        <v>6.8856685144000451</v>
      </c>
      <c r="AV92" s="18">
        <f t="shared" si="230"/>
        <v>-0.22486544534952024</v>
      </c>
      <c r="AW92" s="18">
        <f t="shared" si="230"/>
        <v>0.38586103019886409</v>
      </c>
      <c r="AX92" s="18">
        <f t="shared" si="231"/>
        <v>0.58825770417201273</v>
      </c>
      <c r="AZ92" s="18">
        <f t="shared" si="232"/>
        <v>0.18187130049207578</v>
      </c>
      <c r="BA92" s="18">
        <f t="shared" si="233"/>
        <v>2.7165515621287328</v>
      </c>
      <c r="BB92" s="18">
        <f t="shared" si="234"/>
        <v>2.8420440060150209</v>
      </c>
      <c r="BD92" t="str">
        <f t="shared" si="259"/>
        <v>35 Business and public service associate professionals</v>
      </c>
      <c r="BE92" s="18">
        <f t="shared" si="235"/>
        <v>2.4477204491066384</v>
      </c>
      <c r="BF92" s="18">
        <f t="shared" si="235"/>
        <v>1.3206604005014722</v>
      </c>
      <c r="BG92" s="18">
        <f t="shared" si="235"/>
        <v>-2.2586084848861487</v>
      </c>
      <c r="BH92" s="18">
        <f t="shared" si="235"/>
        <v>-0.60776546212102378</v>
      </c>
      <c r="BI92" s="18">
        <f t="shared" si="236"/>
        <v>-1.0078067291615977</v>
      </c>
      <c r="BK92" s="18">
        <f t="shared" si="237"/>
        <v>-1.1611215053083268</v>
      </c>
      <c r="BL92" s="18">
        <f t="shared" si="238"/>
        <v>2.0252681169489861</v>
      </c>
      <c r="BM92" s="18">
        <f t="shared" si="239"/>
        <v>1.1674476981972326</v>
      </c>
      <c r="BO92" t="str">
        <f t="shared" si="260"/>
        <v>35 Business and public service associate professionals</v>
      </c>
      <c r="BP92" s="18">
        <f t="shared" si="240"/>
        <v>-0.60628077305643346</v>
      </c>
      <c r="BQ92" s="18">
        <f t="shared" si="240"/>
        <v>4.8676413750543102</v>
      </c>
      <c r="BR92" s="18">
        <f t="shared" si="240"/>
        <v>-4.8003856930281641</v>
      </c>
      <c r="BS92" s="18">
        <f t="shared" si="240"/>
        <v>-3.2070880298764814</v>
      </c>
      <c r="BT92" s="18">
        <f t="shared" si="241"/>
        <v>-3.2244133801295316</v>
      </c>
      <c r="BV92" s="18">
        <f t="shared" si="242"/>
        <v>-3.7411283187191557</v>
      </c>
      <c r="BW92" s="18">
        <f t="shared" si="243"/>
        <v>1.7522844299019624</v>
      </c>
      <c r="BX92" s="18">
        <f t="shared" si="244"/>
        <v>-0.98437571321655648</v>
      </c>
      <c r="BZ92" t="str">
        <f t="shared" si="261"/>
        <v>35 Business and public service associate professionals</v>
      </c>
      <c r="CA92" s="18">
        <f t="shared" si="245"/>
        <v>6.2809813872370279</v>
      </c>
      <c r="CB92" s="18">
        <f t="shared" si="245"/>
        <v>-4.6789042379200119</v>
      </c>
      <c r="CC92" s="18">
        <f t="shared" si="245"/>
        <v>-4.3952922150952585</v>
      </c>
      <c r="CD92" s="18">
        <f t="shared" si="245"/>
        <v>-3.2224606986020476</v>
      </c>
      <c r="CE92" s="18">
        <f t="shared" si="246"/>
        <v>-3.6818353987488672</v>
      </c>
      <c r="CG92" s="18">
        <f t="shared" si="247"/>
        <v>-3.614994518733794</v>
      </c>
      <c r="CH92" s="18">
        <f t="shared" si="248"/>
        <v>1.4272456412906198</v>
      </c>
      <c r="CI92" s="18">
        <f t="shared" si="249"/>
        <v>-1.3748447203763781</v>
      </c>
      <c r="CK92" t="str">
        <f t="shared" si="262"/>
        <v>35 Business and public service associate professionals</v>
      </c>
      <c r="CL92" s="18">
        <f t="shared" si="250"/>
        <v>2.2658279267304682</v>
      </c>
      <c r="CM92" s="18">
        <f t="shared" si="250"/>
        <v>24.570028531596243</v>
      </c>
      <c r="CN92" s="18">
        <f t="shared" si="250"/>
        <v>-6.3480138024023862</v>
      </c>
      <c r="CO92" s="18">
        <f t="shared" si="250"/>
        <v>-2.6383213191431665</v>
      </c>
      <c r="CP92" s="18">
        <f t="shared" si="251"/>
        <v>-2.3201596373382705</v>
      </c>
      <c r="CR92" s="18">
        <f t="shared" si="252"/>
        <v>-3.8909318797778258</v>
      </c>
      <c r="CS92" s="18">
        <f t="shared" si="253"/>
        <v>1.3987207061576301</v>
      </c>
      <c r="CT92" s="18">
        <f t="shared" si="254"/>
        <v>-1.6171901974232461</v>
      </c>
    </row>
    <row r="93" spans="1:98" x14ac:dyDescent="0.2">
      <c r="A93" t="str">
        <f t="shared" si="209"/>
        <v>41 Administrative occupations</v>
      </c>
      <c r="B93" s="18">
        <f t="shared" si="210"/>
        <v>7.2050946448553033</v>
      </c>
      <c r="C93" s="18">
        <f t="shared" si="210"/>
        <v>-2.1916484999933594</v>
      </c>
      <c r="D93" s="18">
        <f t="shared" si="210"/>
        <v>5.693233124660968</v>
      </c>
      <c r="E93" s="18">
        <f t="shared" si="210"/>
        <v>5.2242258414284315</v>
      </c>
      <c r="F93" s="18">
        <f t="shared" si="211"/>
        <v>4.8903604682420942</v>
      </c>
      <c r="H93" s="18">
        <f t="shared" si="212"/>
        <v>5.3803299017927131</v>
      </c>
      <c r="I93" s="18">
        <f t="shared" si="213"/>
        <v>4.1650258932601547</v>
      </c>
      <c r="J93" s="18">
        <f t="shared" si="214"/>
        <v>7.6918436565026393</v>
      </c>
      <c r="L93" t="str">
        <f t="shared" si="255"/>
        <v>41 Administrative occupations</v>
      </c>
      <c r="M93" s="18">
        <f t="shared" si="215"/>
        <v>6.9152623756685738</v>
      </c>
      <c r="N93" s="18">
        <f t="shared" si="215"/>
        <v>8.4059479546728433</v>
      </c>
      <c r="O93" s="18">
        <f t="shared" si="215"/>
        <v>4.9811024378783486</v>
      </c>
      <c r="P93" s="18">
        <f t="shared" si="215"/>
        <v>4.6853625692141687</v>
      </c>
      <c r="Q93" s="18">
        <f t="shared" si="216"/>
        <v>5.0066426867424019</v>
      </c>
      <c r="S93" s="18">
        <f t="shared" si="217"/>
        <v>4.7838498402297924</v>
      </c>
      <c r="T93" s="18">
        <f t="shared" si="218"/>
        <v>4.0767292059186833</v>
      </c>
      <c r="U93" s="18">
        <f t="shared" si="219"/>
        <v>7.1980351017945532</v>
      </c>
      <c r="W93" t="str">
        <f t="shared" si="256"/>
        <v>41 Administrative occupations</v>
      </c>
      <c r="X93" s="18">
        <f t="shared" si="220"/>
        <v>-0.2242421223399349</v>
      </c>
      <c r="Y93" s="18">
        <f t="shared" si="220"/>
        <v>13.765513999700495</v>
      </c>
      <c r="Z93" s="18">
        <f t="shared" si="220"/>
        <v>1.3483951407935457</v>
      </c>
      <c r="AA93" s="18">
        <f t="shared" si="220"/>
        <v>1.1136369768930177</v>
      </c>
      <c r="AB93" s="18">
        <f t="shared" si="221"/>
        <v>1.9352801345684956</v>
      </c>
      <c r="AD93" s="18">
        <f t="shared" si="222"/>
        <v>1.1918292157260479</v>
      </c>
      <c r="AE93" s="18">
        <f t="shared" si="223"/>
        <v>3.3776770519359678</v>
      </c>
      <c r="AF93" s="18">
        <f t="shared" si="224"/>
        <v>4.1502959648946236</v>
      </c>
      <c r="AH93" t="str">
        <f t="shared" si="257"/>
        <v>41 Administrative occupations</v>
      </c>
      <c r="AI93" s="18">
        <f t="shared" si="225"/>
        <v>8.5341377878744851E-2</v>
      </c>
      <c r="AJ93" s="18">
        <f t="shared" si="225"/>
        <v>11.363287487567963</v>
      </c>
      <c r="AK93" s="18">
        <f t="shared" si="225"/>
        <v>0.80990882214517779</v>
      </c>
      <c r="AL93" s="18">
        <f t="shared" si="225"/>
        <v>1.0833979678883665</v>
      </c>
      <c r="AM93" s="18">
        <f t="shared" si="226"/>
        <v>1.6110712179873365</v>
      </c>
      <c r="AO93" s="18">
        <f t="shared" si="227"/>
        <v>0.99215257921998479</v>
      </c>
      <c r="AP93" s="18">
        <f t="shared" si="228"/>
        <v>3.423996974719512</v>
      </c>
      <c r="AQ93" s="18">
        <f t="shared" si="229"/>
        <v>4.0600552769753051</v>
      </c>
      <c r="AS93" t="str">
        <f t="shared" si="258"/>
        <v>41 Administrative occupations</v>
      </c>
      <c r="AT93" s="18">
        <f t="shared" si="230"/>
        <v>6.6648603630303782E-2</v>
      </c>
      <c r="AU93" s="18">
        <f t="shared" si="230"/>
        <v>12.251746316586697</v>
      </c>
      <c r="AV93" s="18">
        <f t="shared" si="230"/>
        <v>0.41569910603214133</v>
      </c>
      <c r="AW93" s="18">
        <f t="shared" si="230"/>
        <v>0.92696444404725131</v>
      </c>
      <c r="AX93" s="18">
        <f t="shared" si="231"/>
        <v>1.4389117161010656</v>
      </c>
      <c r="AZ93" s="18">
        <f t="shared" si="232"/>
        <v>0.75625408378556802</v>
      </c>
      <c r="BA93" s="18">
        <f t="shared" si="233"/>
        <v>3.2364285165943363</v>
      </c>
      <c r="BB93" s="18">
        <f t="shared" si="234"/>
        <v>3.7302179123961388</v>
      </c>
      <c r="BD93" t="str">
        <f t="shared" si="259"/>
        <v>41 Administrative occupations</v>
      </c>
      <c r="BE93" s="18">
        <f t="shared" si="235"/>
        <v>1.4266508560483171</v>
      </c>
      <c r="BF93" s="18">
        <f t="shared" si="235"/>
        <v>2.0851473757754091</v>
      </c>
      <c r="BG93" s="18">
        <f t="shared" si="235"/>
        <v>-2.0276721417438526</v>
      </c>
      <c r="BH93" s="18">
        <f t="shared" si="235"/>
        <v>-1.5612826764229593</v>
      </c>
      <c r="BI93" s="18">
        <f t="shared" si="236"/>
        <v>-1.4835628173028748</v>
      </c>
      <c r="BK93" s="18">
        <f t="shared" si="237"/>
        <v>-1.7169920010323914</v>
      </c>
      <c r="BL93" s="18">
        <f t="shared" si="238"/>
        <v>2.2342409612406966</v>
      </c>
      <c r="BM93" s="18">
        <f t="shared" si="239"/>
        <v>1.0187119793309218</v>
      </c>
      <c r="BO93" t="str">
        <f t="shared" si="260"/>
        <v>41 Administrative occupations</v>
      </c>
      <c r="BP93" s="18">
        <f t="shared" si="240"/>
        <v>-1.8527081403138856</v>
      </c>
      <c r="BQ93" s="18">
        <f t="shared" si="240"/>
        <v>-3.7331688972802479</v>
      </c>
      <c r="BR93" s="18">
        <f t="shared" si="240"/>
        <v>-5.570020322036406</v>
      </c>
      <c r="BS93" s="18">
        <f t="shared" si="240"/>
        <v>-5.6889922540761084</v>
      </c>
      <c r="BT93" s="18">
        <f t="shared" si="241"/>
        <v>-5.530715572537737</v>
      </c>
      <c r="BV93" s="18">
        <f t="shared" si="242"/>
        <v>-5.6493516074215933</v>
      </c>
      <c r="BW93" s="18">
        <f t="shared" si="243"/>
        <v>1.7296367531631551</v>
      </c>
      <c r="BX93" s="18">
        <f t="shared" si="244"/>
        <v>-2.2451463433238561</v>
      </c>
      <c r="BZ93" t="str">
        <f t="shared" si="261"/>
        <v>41 Administrative occupations</v>
      </c>
      <c r="CA93" s="18">
        <f t="shared" si="245"/>
        <v>2.3053357752573556</v>
      </c>
      <c r="CB93" s="18">
        <f t="shared" si="245"/>
        <v>1.6847857239177699</v>
      </c>
      <c r="CC93" s="18">
        <f t="shared" si="245"/>
        <v>-8.1464845957057168</v>
      </c>
      <c r="CD93" s="18">
        <f t="shared" si="245"/>
        <v>-10.463320462045711</v>
      </c>
      <c r="CE93" s="18">
        <f t="shared" si="246"/>
        <v>-9.0251085831349656</v>
      </c>
      <c r="CG93" s="18">
        <f t="shared" si="247"/>
        <v>-9.6976088211245148</v>
      </c>
      <c r="CH93" s="18">
        <f t="shared" si="248"/>
        <v>1.0781295504272981</v>
      </c>
      <c r="CI93" s="18">
        <f t="shared" si="249"/>
        <v>-6.0679263458333077</v>
      </c>
      <c r="CK93" t="str">
        <f t="shared" si="262"/>
        <v>41 Administrative occupations</v>
      </c>
      <c r="CL93" s="18">
        <f t="shared" si="250"/>
        <v>-3.9670125467964445</v>
      </c>
      <c r="CM93" s="18">
        <f t="shared" si="250"/>
        <v>10.30577493323641</v>
      </c>
      <c r="CN93" s="18">
        <f t="shared" si="250"/>
        <v>-8.3712497308126359</v>
      </c>
      <c r="CO93" s="18">
        <f t="shared" si="250"/>
        <v>-7.601631168125822</v>
      </c>
      <c r="CP93" s="18">
        <f t="shared" si="251"/>
        <v>-6.8168243665280182</v>
      </c>
      <c r="CR93" s="18">
        <f t="shared" si="252"/>
        <v>-7.8588862727505315</v>
      </c>
      <c r="CS93" s="18">
        <f t="shared" si="253"/>
        <v>1.0999390566960532</v>
      </c>
      <c r="CT93" s="18">
        <f t="shared" si="254"/>
        <v>-4.8917131503739224</v>
      </c>
    </row>
    <row r="94" spans="1:98" x14ac:dyDescent="0.2">
      <c r="A94" t="str">
        <f t="shared" si="209"/>
        <v>42 Secretarial and related occupations</v>
      </c>
      <c r="B94" s="18">
        <f t="shared" si="210"/>
        <v>5.5725151151331032</v>
      </c>
      <c r="C94" s="18">
        <f t="shared" si="210"/>
        <v>-6.4506362847755021</v>
      </c>
      <c r="D94" s="18">
        <f t="shared" si="210"/>
        <v>10.826481804216259</v>
      </c>
      <c r="E94" s="18">
        <f t="shared" si="210"/>
        <v>7.7628158336794151</v>
      </c>
      <c r="F94" s="18">
        <f t="shared" si="211"/>
        <v>7.7542088448868896</v>
      </c>
      <c r="H94" s="18">
        <f t="shared" si="212"/>
        <v>8.7745101551705229</v>
      </c>
      <c r="I94" s="18">
        <f t="shared" si="213"/>
        <v>5.9900429616964068</v>
      </c>
      <c r="J94" s="18">
        <f t="shared" si="214"/>
        <v>11.213129492054662</v>
      </c>
      <c r="L94" t="str">
        <f t="shared" si="255"/>
        <v>42 Secretarial and related occupations</v>
      </c>
      <c r="M94" s="18">
        <f t="shared" si="215"/>
        <v>2.3700939978844593</v>
      </c>
      <c r="N94" s="18">
        <f t="shared" si="215"/>
        <v>7.0455591691757968</v>
      </c>
      <c r="O94" s="18">
        <f t="shared" si="215"/>
        <v>10.911396728877619</v>
      </c>
      <c r="P94" s="18">
        <f t="shared" si="215"/>
        <v>3.3501679315671717</v>
      </c>
      <c r="Q94" s="18">
        <f t="shared" si="216"/>
        <v>5.8882052057358303</v>
      </c>
      <c r="S94" s="18">
        <f t="shared" si="217"/>
        <v>5.8114946882661389</v>
      </c>
      <c r="T94" s="18">
        <f t="shared" si="218"/>
        <v>4.9810976839341548</v>
      </c>
      <c r="U94" s="18">
        <f t="shared" si="219"/>
        <v>8.514873945734557</v>
      </c>
      <c r="W94" t="str">
        <f t="shared" si="256"/>
        <v>42 Secretarial and related occupations</v>
      </c>
      <c r="X94" s="18">
        <f t="shared" si="220"/>
        <v>-1.5060561085763369</v>
      </c>
      <c r="Y94" s="18">
        <f t="shared" si="220"/>
        <v>7.7455883262831371</v>
      </c>
      <c r="Z94" s="18">
        <f t="shared" si="220"/>
        <v>9.071737808444901</v>
      </c>
      <c r="AA94" s="18">
        <f t="shared" si="220"/>
        <v>5.4703446449008819</v>
      </c>
      <c r="AB94" s="18">
        <f t="shared" si="221"/>
        <v>6.7250874879352773</v>
      </c>
      <c r="AD94" s="18">
        <f t="shared" si="222"/>
        <v>6.6573987805594648</v>
      </c>
      <c r="AE94" s="18">
        <f t="shared" si="223"/>
        <v>5.1388499210116567</v>
      </c>
      <c r="AF94" s="18">
        <f t="shared" si="224"/>
        <v>9.211592369538435</v>
      </c>
      <c r="AH94" t="str">
        <f t="shared" si="257"/>
        <v>42 Secretarial and related occupations</v>
      </c>
      <c r="AI94" s="18">
        <f t="shared" si="225"/>
        <v>-3.2479028670218124</v>
      </c>
      <c r="AJ94" s="18">
        <f t="shared" si="225"/>
        <v>16.346402184008223</v>
      </c>
      <c r="AK94" s="18">
        <f t="shared" si="225"/>
        <v>6.812261838956446</v>
      </c>
      <c r="AL94" s="18">
        <f t="shared" si="225"/>
        <v>1.3950211719585326</v>
      </c>
      <c r="AM94" s="18">
        <f t="shared" si="226"/>
        <v>3.9475005827965592</v>
      </c>
      <c r="AO94" s="18">
        <f t="shared" si="227"/>
        <v>3.1695312650825924</v>
      </c>
      <c r="AP94" s="18">
        <f t="shared" si="228"/>
        <v>4.3734233563287761</v>
      </c>
      <c r="AQ94" s="18">
        <f t="shared" si="229"/>
        <v>6.2913678344184376</v>
      </c>
      <c r="AS94" t="str">
        <f t="shared" si="258"/>
        <v>42 Secretarial and related occupations</v>
      </c>
      <c r="AT94" s="18">
        <f t="shared" si="230"/>
        <v>-3.7857075002769802</v>
      </c>
      <c r="AU94" s="18">
        <f t="shared" si="230"/>
        <v>20.205568249664331</v>
      </c>
      <c r="AV94" s="18">
        <f t="shared" si="230"/>
        <v>5.1401050133444759</v>
      </c>
      <c r="AW94" s="18">
        <f t="shared" si="230"/>
        <v>3.508264038282416</v>
      </c>
      <c r="AX94" s="18">
        <f t="shared" si="231"/>
        <v>4.992264851555972</v>
      </c>
      <c r="AZ94" s="18">
        <f t="shared" si="232"/>
        <v>4.0493773064560257</v>
      </c>
      <c r="BA94" s="18">
        <f t="shared" si="233"/>
        <v>3.8686452771975244</v>
      </c>
      <c r="BB94" s="18">
        <f t="shared" si="234"/>
        <v>6.5250668731601014</v>
      </c>
      <c r="BD94" t="str">
        <f t="shared" si="259"/>
        <v>42 Secretarial and related occupations</v>
      </c>
      <c r="BE94" s="18">
        <f t="shared" si="235"/>
        <v>-0.30828178358127678</v>
      </c>
      <c r="BF94" s="18">
        <f t="shared" si="235"/>
        <v>-6.0566350990232998</v>
      </c>
      <c r="BG94" s="18">
        <f t="shared" si="235"/>
        <v>2.3790047701176542</v>
      </c>
      <c r="BH94" s="18">
        <f t="shared" si="235"/>
        <v>-9.8825404391193139</v>
      </c>
      <c r="BI94" s="18">
        <f t="shared" si="236"/>
        <v>-5.9734227957886521</v>
      </c>
      <c r="BK94" s="18">
        <f t="shared" si="237"/>
        <v>-5.9678726889334506</v>
      </c>
      <c r="BL94" s="18">
        <f t="shared" si="238"/>
        <v>2.1160581134306744</v>
      </c>
      <c r="BM94" s="18">
        <f t="shared" si="239"/>
        <v>-1.758499646150069</v>
      </c>
      <c r="BO94" t="str">
        <f t="shared" si="260"/>
        <v>42 Secretarial and related occupations</v>
      </c>
      <c r="BP94" s="18">
        <f t="shared" si="240"/>
        <v>-3.7379560165181402</v>
      </c>
      <c r="BQ94" s="18">
        <f t="shared" si="240"/>
        <v>-14.732845858125131</v>
      </c>
      <c r="BR94" s="18">
        <f t="shared" si="240"/>
        <v>-5.6902307485618202</v>
      </c>
      <c r="BS94" s="18">
        <f t="shared" si="240"/>
        <v>-13.864181089142724</v>
      </c>
      <c r="BT94" s="18">
        <f t="shared" si="241"/>
        <v>-11.445080907575257</v>
      </c>
      <c r="BV94" s="18">
        <f t="shared" si="242"/>
        <v>-11.221442251095858</v>
      </c>
      <c r="BW94" s="18">
        <f t="shared" si="243"/>
        <v>1.6320466709474291</v>
      </c>
      <c r="BX94" s="18">
        <f t="shared" si="244"/>
        <v>-5.2891122299941866</v>
      </c>
      <c r="BZ94" t="str">
        <f t="shared" si="261"/>
        <v>42 Secretarial and related occupations</v>
      </c>
      <c r="CA94" s="18">
        <f t="shared" si="245"/>
        <v>2.5592976217428953</v>
      </c>
      <c r="CB94" s="18">
        <f t="shared" si="245"/>
        <v>-3.1163356123387054</v>
      </c>
      <c r="CC94" s="18">
        <f t="shared" si="245"/>
        <v>-11.032766403217876</v>
      </c>
      <c r="CD94" s="18">
        <f t="shared" si="245"/>
        <v>-10.381932640745738</v>
      </c>
      <c r="CE94" s="18">
        <f t="shared" si="246"/>
        <v>-10.14912814600879</v>
      </c>
      <c r="CG94" s="18">
        <f t="shared" si="247"/>
        <v>-10.599404530025435</v>
      </c>
      <c r="CH94" s="18">
        <f t="shared" si="248"/>
        <v>1.1457035615952904</v>
      </c>
      <c r="CI94" s="18">
        <f t="shared" si="249"/>
        <v>-6.3697341469556079</v>
      </c>
      <c r="CK94" t="str">
        <f t="shared" si="262"/>
        <v>42 Secretarial and related occupations</v>
      </c>
      <c r="CL94" s="18">
        <f t="shared" si="250"/>
        <v>-1.333444070268841</v>
      </c>
      <c r="CM94" s="18">
        <f t="shared" si="250"/>
        <v>4.3964228835988939</v>
      </c>
      <c r="CN94" s="18">
        <f t="shared" si="250"/>
        <v>0.97459815839722186</v>
      </c>
      <c r="CO94" s="18">
        <f t="shared" si="250"/>
        <v>-10.114333130279963</v>
      </c>
      <c r="CP94" s="18">
        <f t="shared" si="251"/>
        <v>-5.9106061124560627</v>
      </c>
      <c r="CR94" s="18">
        <f t="shared" si="252"/>
        <v>-6.5603920168589287</v>
      </c>
      <c r="CS94" s="18">
        <f t="shared" si="253"/>
        <v>1.8801426893060746</v>
      </c>
      <c r="CT94" s="18">
        <f t="shared" si="254"/>
        <v>-2.5028490091572153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16.990979229731806</v>
      </c>
      <c r="C95" s="18">
        <f t="shared" si="210"/>
        <v>-11.446725561983806</v>
      </c>
      <c r="D95" s="18">
        <f t="shared" si="210"/>
        <v>6.1930812786030298</v>
      </c>
      <c r="E95" s="18">
        <f t="shared" si="210"/>
        <v>5.6864957380607706</v>
      </c>
      <c r="F95" s="18">
        <f t="shared" si="211"/>
        <v>4.6809233923733373</v>
      </c>
      <c r="H95" s="18">
        <f t="shared" si="212"/>
        <v>5.8550885000730135</v>
      </c>
      <c r="I95" s="18">
        <f t="shared" si="213"/>
        <v>5.4759258421553048</v>
      </c>
      <c r="J95" s="18">
        <f t="shared" si="214"/>
        <v>8.8595828794977294</v>
      </c>
      <c r="L95" t="str">
        <f t="shared" si="255"/>
        <v>51 Skilled agricultural and related trades</v>
      </c>
      <c r="M95" s="18">
        <f t="shared" si="215"/>
        <v>4.8085184218657817</v>
      </c>
      <c r="N95" s="18">
        <f t="shared" si="215"/>
        <v>3.9044764856347447</v>
      </c>
      <c r="O95" s="18">
        <f t="shared" si="215"/>
        <v>6.3493939289789525</v>
      </c>
      <c r="P95" s="18">
        <f t="shared" si="215"/>
        <v>5.2501063215152133</v>
      </c>
      <c r="Q95" s="18">
        <f t="shared" si="216"/>
        <v>5.5075222630949217</v>
      </c>
      <c r="S95" s="18">
        <f t="shared" si="217"/>
        <v>5.6152671486730643</v>
      </c>
      <c r="T95" s="18">
        <f t="shared" si="218"/>
        <v>4.2664881211241124</v>
      </c>
      <c r="U95" s="18">
        <f t="shared" si="219"/>
        <v>7.9283886788160673</v>
      </c>
      <c r="W95" t="str">
        <f t="shared" si="256"/>
        <v>51 Skilled agricultural and related trades</v>
      </c>
      <c r="X95" s="18">
        <f t="shared" si="220"/>
        <v>0.59652429323269196</v>
      </c>
      <c r="Y95" s="18">
        <f t="shared" si="220"/>
        <v>20.070814874273601</v>
      </c>
      <c r="Z95" s="18">
        <f t="shared" si="220"/>
        <v>4.3519599905368578</v>
      </c>
      <c r="AA95" s="18">
        <f t="shared" si="220"/>
        <v>3.2798351670020098</v>
      </c>
      <c r="AB95" s="18">
        <f t="shared" si="221"/>
        <v>4.593812132877706</v>
      </c>
      <c r="AD95" s="18">
        <f t="shared" si="222"/>
        <v>3.6359805811222445</v>
      </c>
      <c r="AE95" s="18">
        <f t="shared" si="223"/>
        <v>4.5036427897432674</v>
      </c>
      <c r="AF95" s="18">
        <f t="shared" si="224"/>
        <v>6.6992419642707413</v>
      </c>
      <c r="AH95" t="str">
        <f t="shared" si="257"/>
        <v>51 Skilled agricultural and related trades</v>
      </c>
      <c r="AI95" s="18">
        <f t="shared" si="225"/>
        <v>2.4907695130885754</v>
      </c>
      <c r="AJ95" s="18">
        <f t="shared" si="225"/>
        <v>0.68850113696654613</v>
      </c>
      <c r="AK95" s="18">
        <f t="shared" si="225"/>
        <v>5.2985921915504663</v>
      </c>
      <c r="AL95" s="18">
        <f t="shared" si="225"/>
        <v>3.1968734146755162</v>
      </c>
      <c r="AM95" s="18">
        <f t="shared" si="226"/>
        <v>3.6895240427050835</v>
      </c>
      <c r="AO95" s="18">
        <f t="shared" si="227"/>
        <v>3.8927434504657077</v>
      </c>
      <c r="AP95" s="18">
        <f t="shared" si="228"/>
        <v>4.7712458812940062</v>
      </c>
      <c r="AQ95" s="18">
        <f t="shared" si="229"/>
        <v>7.0676173466932113</v>
      </c>
      <c r="AS95" t="str">
        <f t="shared" si="258"/>
        <v>51 Skilled agricultural and related trades</v>
      </c>
      <c r="AT95" s="18">
        <f t="shared" si="230"/>
        <v>2.2450090851542814</v>
      </c>
      <c r="AU95" s="18">
        <f t="shared" si="230"/>
        <v>2.1097550853825808</v>
      </c>
      <c r="AV95" s="18">
        <f t="shared" si="230"/>
        <v>3.9134319006379759</v>
      </c>
      <c r="AW95" s="18">
        <f t="shared" si="230"/>
        <v>2.9949595014588271</v>
      </c>
      <c r="AX95" s="18">
        <f t="shared" si="231"/>
        <v>3.225402919775866</v>
      </c>
      <c r="AZ95" s="18">
        <f t="shared" si="232"/>
        <v>3.3002113821408274</v>
      </c>
      <c r="BA95" s="18">
        <f t="shared" si="233"/>
        <v>4.1531991159422965</v>
      </c>
      <c r="BB95" s="18">
        <f t="shared" si="234"/>
        <v>6.2096175469835702</v>
      </c>
      <c r="BD95" t="str">
        <f t="shared" si="259"/>
        <v>51 Skilled agricultural and related trades</v>
      </c>
      <c r="BE95" s="18">
        <f t="shared" si="235"/>
        <v>0.42182581337526504</v>
      </c>
      <c r="BF95" s="18">
        <f t="shared" si="235"/>
        <v>1.3127111644444911</v>
      </c>
      <c r="BG95" s="18">
        <f t="shared" si="235"/>
        <v>0.20293940938032051</v>
      </c>
      <c r="BH95" s="18">
        <f t="shared" si="235"/>
        <v>0.78854558818985954</v>
      </c>
      <c r="BI95" s="18">
        <f t="shared" si="236"/>
        <v>0.63779824852125966</v>
      </c>
      <c r="BK95" s="18">
        <f t="shared" si="237"/>
        <v>0.59296424621635424</v>
      </c>
      <c r="BL95" s="18">
        <f t="shared" si="238"/>
        <v>2.6864525847960286</v>
      </c>
      <c r="BM95" s="18">
        <f t="shared" si="239"/>
        <v>3.1010661027165209</v>
      </c>
      <c r="BO95" t="str">
        <f t="shared" si="260"/>
        <v>51 Skilled agricultural and related trades</v>
      </c>
      <c r="BP95" s="18">
        <f t="shared" si="240"/>
        <v>-1.188391882003581</v>
      </c>
      <c r="BQ95" s="18">
        <f t="shared" si="240"/>
        <v>1.3704579033877895</v>
      </c>
      <c r="BR95" s="18">
        <f t="shared" si="240"/>
        <v>-1.3782118551480149</v>
      </c>
      <c r="BS95" s="18">
        <f t="shared" si="240"/>
        <v>-0.4017607643800547</v>
      </c>
      <c r="BT95" s="18">
        <f t="shared" si="241"/>
        <v>-0.59842319169606251</v>
      </c>
      <c r="BV95" s="18">
        <f t="shared" si="242"/>
        <v>-0.72831396261483494</v>
      </c>
      <c r="BW95" s="18">
        <f t="shared" si="243"/>
        <v>2.7341505556625956</v>
      </c>
      <c r="BX95" s="18">
        <f t="shared" si="244"/>
        <v>2.2435070104423804</v>
      </c>
      <c r="BZ95" t="str">
        <f t="shared" si="261"/>
        <v>51 Skilled agricultural and related trades</v>
      </c>
      <c r="CA95" s="18">
        <f t="shared" si="245"/>
        <v>4.4866797213209964</v>
      </c>
      <c r="CB95" s="18">
        <f t="shared" si="245"/>
        <v>-6.6846479344972121</v>
      </c>
      <c r="CC95" s="18">
        <f t="shared" si="245"/>
        <v>-0.5678638728202734</v>
      </c>
      <c r="CD95" s="18">
        <f t="shared" si="245"/>
        <v>1.6037473769490163</v>
      </c>
      <c r="CE95" s="18">
        <f t="shared" si="246"/>
        <v>0.38475489537665997</v>
      </c>
      <c r="CG95" s="18">
        <f t="shared" si="247"/>
        <v>0.87465766146646029</v>
      </c>
      <c r="CH95" s="18">
        <f t="shared" si="248"/>
        <v>2.3323789570091291</v>
      </c>
      <c r="CI95" s="18">
        <f t="shared" si="249"/>
        <v>2.9768331108676049</v>
      </c>
      <c r="CK95" t="str">
        <f t="shared" si="262"/>
        <v>51 Skilled agricultural and related trades</v>
      </c>
      <c r="CL95" s="18">
        <f t="shared" si="250"/>
        <v>3.4650371713518036</v>
      </c>
      <c r="CM95" s="18">
        <f t="shared" si="250"/>
        <v>56.299099886407774</v>
      </c>
      <c r="CN95" s="18">
        <f t="shared" si="250"/>
        <v>-4.0440434451522904</v>
      </c>
      <c r="CO95" s="18">
        <f t="shared" si="250"/>
        <v>-6.6057363248828382</v>
      </c>
      <c r="CP95" s="18">
        <f t="shared" si="251"/>
        <v>-2.7320221256321053</v>
      </c>
      <c r="CR95" s="18">
        <f t="shared" si="252"/>
        <v>-5.75952899406591</v>
      </c>
      <c r="CS95" s="18">
        <f t="shared" si="253"/>
        <v>1.5147936088223179</v>
      </c>
      <c r="CT95" s="18">
        <f t="shared" si="254"/>
        <v>-2.6957984497124721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6.4213903545792705</v>
      </c>
      <c r="C96" s="18">
        <f t="shared" si="210"/>
        <v>-3.6829093192744966</v>
      </c>
      <c r="D96" s="18">
        <f t="shared" si="210"/>
        <v>7.351745078481664</v>
      </c>
      <c r="E96" s="18">
        <f t="shared" si="210"/>
        <v>4.5814973431297368</v>
      </c>
      <c r="F96" s="18">
        <f t="shared" si="211"/>
        <v>4.8983340317463764</v>
      </c>
      <c r="H96" s="18">
        <f t="shared" si="212"/>
        <v>5.4968777418130665</v>
      </c>
      <c r="I96" s="18">
        <f t="shared" si="213"/>
        <v>3.4259953174013091</v>
      </c>
      <c r="J96" s="18">
        <f t="shared" si="214"/>
        <v>7.328746377405837</v>
      </c>
      <c r="L96" t="str">
        <f t="shared" si="255"/>
        <v>52 Skilled metal, electrical and electronic trades</v>
      </c>
      <c r="M96" s="18">
        <f t="shared" si="215"/>
        <v>6.7631622709707351</v>
      </c>
      <c r="N96" s="18">
        <f t="shared" si="215"/>
        <v>-21.439322186231347</v>
      </c>
      <c r="O96" s="18">
        <f t="shared" si="215"/>
        <v>12.189076742011707</v>
      </c>
      <c r="P96" s="18">
        <f t="shared" si="215"/>
        <v>6.6084643624245709</v>
      </c>
      <c r="Q96" s="18">
        <f t="shared" si="216"/>
        <v>6.274650526208414</v>
      </c>
      <c r="S96" s="18">
        <f t="shared" si="217"/>
        <v>8.4371221282642175</v>
      </c>
      <c r="T96" s="18">
        <f t="shared" si="218"/>
        <v>5.0699788919763566</v>
      </c>
      <c r="U96" s="18">
        <f t="shared" si="219"/>
        <v>10.498045641064779</v>
      </c>
      <c r="W96" t="str">
        <f t="shared" si="256"/>
        <v>52 Skilled metal, electrical and electronic trades</v>
      </c>
      <c r="X96" s="18">
        <f t="shared" si="220"/>
        <v>1.4491042812150523</v>
      </c>
      <c r="Y96" s="18">
        <f t="shared" si="220"/>
        <v>-16.202526315023981</v>
      </c>
      <c r="Z96" s="18">
        <f t="shared" si="220"/>
        <v>6.2378931060998788</v>
      </c>
      <c r="AA96" s="18">
        <f t="shared" si="220"/>
        <v>2.6846801820793242</v>
      </c>
      <c r="AB96" s="18">
        <f t="shared" si="221"/>
        <v>2.4720194333633039</v>
      </c>
      <c r="AD96" s="18">
        <f t="shared" si="222"/>
        <v>3.8556798356234045</v>
      </c>
      <c r="AE96" s="18">
        <f t="shared" si="223"/>
        <v>3.8307194767811081</v>
      </c>
      <c r="AF96" s="18">
        <f t="shared" si="224"/>
        <v>6.3591439039622388</v>
      </c>
      <c r="AH96" t="str">
        <f t="shared" si="257"/>
        <v>52 Skilled metal, electrical and electronic trades</v>
      </c>
      <c r="AI96" s="18">
        <f t="shared" si="225"/>
        <v>-0.40701104784772735</v>
      </c>
      <c r="AJ96" s="18">
        <f t="shared" si="225"/>
        <v>-10.324919346459083</v>
      </c>
      <c r="AK96" s="18">
        <f t="shared" si="225"/>
        <v>3.8304361575922874</v>
      </c>
      <c r="AL96" s="18">
        <f t="shared" si="225"/>
        <v>2.185957331842614</v>
      </c>
      <c r="AM96" s="18">
        <f t="shared" si="226"/>
        <v>1.8621782981267376</v>
      </c>
      <c r="AO96" s="18">
        <f t="shared" si="227"/>
        <v>2.7312024402226243</v>
      </c>
      <c r="AP96" s="18">
        <f t="shared" si="228"/>
        <v>3.1973278081609324</v>
      </c>
      <c r="AQ96" s="18">
        <f t="shared" si="229"/>
        <v>5.0753735874921269</v>
      </c>
      <c r="AS96" t="str">
        <f t="shared" si="258"/>
        <v>52 Skilled metal, electrical and electronic trades</v>
      </c>
      <c r="AT96" s="18">
        <f t="shared" si="230"/>
        <v>0.32437406553071924</v>
      </c>
      <c r="AU96" s="18">
        <f t="shared" si="230"/>
        <v>-12.233183848414786</v>
      </c>
      <c r="AV96" s="18">
        <f t="shared" si="230"/>
        <v>3.267799286651174</v>
      </c>
      <c r="AW96" s="18">
        <f t="shared" si="230"/>
        <v>1.9719726703520957</v>
      </c>
      <c r="AX96" s="18">
        <f t="shared" si="231"/>
        <v>1.419787835032249</v>
      </c>
      <c r="AZ96" s="18">
        <f t="shared" si="232"/>
        <v>2.4020980241473477</v>
      </c>
      <c r="BA96" s="18">
        <f t="shared" si="233"/>
        <v>3.1139992676690653</v>
      </c>
      <c r="BB96" s="18">
        <f t="shared" si="234"/>
        <v>4.770216071725053</v>
      </c>
      <c r="BD96" t="str">
        <f t="shared" si="259"/>
        <v>52 Skilled metal, electrical and electronic trades</v>
      </c>
      <c r="BE96" s="18">
        <f t="shared" si="235"/>
        <v>0.27632790973890486</v>
      </c>
      <c r="BF96" s="18">
        <f t="shared" si="235"/>
        <v>-12.129086003159228</v>
      </c>
      <c r="BG96" s="18">
        <f t="shared" si="235"/>
        <v>0.1393528669197952</v>
      </c>
      <c r="BH96" s="18">
        <f t="shared" si="235"/>
        <v>2.6366435417513046E-2</v>
      </c>
      <c r="BI96" s="18">
        <f t="shared" si="236"/>
        <v>-0.74534744208223369</v>
      </c>
      <c r="BK96" s="18">
        <f t="shared" si="237"/>
        <v>6.4014407511936433E-2</v>
      </c>
      <c r="BL96" s="18">
        <f t="shared" si="238"/>
        <v>1.9760838806697878</v>
      </c>
      <c r="BM96" s="18">
        <f t="shared" si="239"/>
        <v>2.0248137151401835</v>
      </c>
      <c r="BO96" t="str">
        <f t="shared" si="260"/>
        <v>52 Skilled metal, electrical and electronic trades</v>
      </c>
      <c r="BP96" s="18">
        <f t="shared" si="240"/>
        <v>-2.8802105918520171</v>
      </c>
      <c r="BQ96" s="18">
        <f t="shared" si="240"/>
        <v>-3.2780679683726333</v>
      </c>
      <c r="BR96" s="18">
        <f t="shared" si="240"/>
        <v>-3.1038074789330961</v>
      </c>
      <c r="BS96" s="18">
        <f t="shared" si="240"/>
        <v>-2.6985137139354909</v>
      </c>
      <c r="BT96" s="18">
        <f t="shared" si="241"/>
        <v>-2.8616261044668301</v>
      </c>
      <c r="BV96" s="18">
        <f t="shared" si="242"/>
        <v>-2.8337996471318072</v>
      </c>
      <c r="BW96" s="18">
        <f t="shared" si="243"/>
        <v>1.8476873804019966</v>
      </c>
      <c r="BX96" s="18">
        <f t="shared" si="244"/>
        <v>-0.23200681082293784</v>
      </c>
      <c r="BZ96" t="str">
        <f t="shared" si="261"/>
        <v>52 Skilled metal, electrical and electronic trades</v>
      </c>
      <c r="CA96" s="18">
        <f t="shared" si="245"/>
        <v>4.1336294519312311</v>
      </c>
      <c r="CB96" s="18">
        <f t="shared" si="245"/>
        <v>-22.339818136829649</v>
      </c>
      <c r="CC96" s="18">
        <f t="shared" si="245"/>
        <v>-1.5133806095818159</v>
      </c>
      <c r="CD96" s="18">
        <f t="shared" si="245"/>
        <v>-5.245419942369633</v>
      </c>
      <c r="CE96" s="18">
        <f t="shared" si="246"/>
        <v>-5.2797323253885526</v>
      </c>
      <c r="CG96" s="18">
        <f t="shared" si="247"/>
        <v>-4.0173909666003542</v>
      </c>
      <c r="CH96" s="18">
        <f t="shared" si="248"/>
        <v>1.6496746776912596</v>
      </c>
      <c r="CI96" s="18">
        <f t="shared" si="249"/>
        <v>-1.3240160811233026</v>
      </c>
      <c r="CK96" t="str">
        <f t="shared" si="262"/>
        <v>52 Skilled metal, electrical and electronic trades</v>
      </c>
      <c r="CL96" s="18">
        <f t="shared" si="250"/>
        <v>2.9089311612094049</v>
      </c>
      <c r="CM96" s="18">
        <f t="shared" si="250"/>
        <v>21.9046533051539</v>
      </c>
      <c r="CN96" s="18">
        <f t="shared" si="250"/>
        <v>-6.0750248617623237</v>
      </c>
      <c r="CO96" s="18">
        <f t="shared" si="250"/>
        <v>-7.0121526950973507</v>
      </c>
      <c r="CP96" s="18">
        <f t="shared" si="251"/>
        <v>-5.1282898759621887</v>
      </c>
      <c r="CR96" s="18">
        <f t="shared" si="252"/>
        <v>-6.7008202853382386</v>
      </c>
      <c r="CS96" s="18">
        <f t="shared" si="253"/>
        <v>1.2492990691369332</v>
      </c>
      <c r="CT96" s="18">
        <f t="shared" si="254"/>
        <v>-3.8143774113592821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-5.3725192884883981</v>
      </c>
      <c r="C97" s="18">
        <f t="shared" si="210"/>
        <v>-35.252544276887555</v>
      </c>
      <c r="D97" s="18">
        <f t="shared" si="210"/>
        <v>16.513744699370857</v>
      </c>
      <c r="E97" s="18">
        <f t="shared" si="210"/>
        <v>2.4928133291439281</v>
      </c>
      <c r="F97" s="18">
        <f t="shared" si="211"/>
        <v>3.6639291502918114</v>
      </c>
      <c r="H97" s="18">
        <f t="shared" si="212"/>
        <v>6.9681938931669407</v>
      </c>
      <c r="I97" s="18">
        <f t="shared" si="213"/>
        <v>4.5303155930291661</v>
      </c>
      <c r="J97" s="18">
        <f t="shared" si="214"/>
        <v>9.0951624499236328</v>
      </c>
      <c r="L97" t="str">
        <f t="shared" si="255"/>
        <v>53 Skilled construction and building trades</v>
      </c>
      <c r="M97" s="18">
        <f t="shared" si="215"/>
        <v>5.4126481064298293</v>
      </c>
      <c r="N97" s="18">
        <f t="shared" si="215"/>
        <v>-28.030443754504709</v>
      </c>
      <c r="O97" s="18">
        <f t="shared" si="215"/>
        <v>11.584314039360176</v>
      </c>
      <c r="P97" s="18">
        <f t="shared" si="215"/>
        <v>4.1438440112597119</v>
      </c>
      <c r="Q97" s="18">
        <f t="shared" si="216"/>
        <v>3.9845430297898554</v>
      </c>
      <c r="S97" s="18">
        <f t="shared" si="217"/>
        <v>6.5671746603301662</v>
      </c>
      <c r="T97" s="18">
        <f t="shared" si="218"/>
        <v>4.3989733179908619</v>
      </c>
      <c r="U97" s="18">
        <f t="shared" si="219"/>
        <v>8.7180616469398906</v>
      </c>
      <c r="W97" t="str">
        <f t="shared" si="256"/>
        <v>53 Skilled construction and building trades</v>
      </c>
      <c r="X97" s="18">
        <f t="shared" si="220"/>
        <v>-1.5599603609870227</v>
      </c>
      <c r="Y97" s="18">
        <f t="shared" si="220"/>
        <v>-16.69076361955295</v>
      </c>
      <c r="Z97" s="18">
        <f t="shared" si="220"/>
        <v>6.9808658389305167</v>
      </c>
      <c r="AA97" s="18">
        <f t="shared" si="220"/>
        <v>1.8963647841994558</v>
      </c>
      <c r="AB97" s="18">
        <f t="shared" si="221"/>
        <v>2.1646526096384733</v>
      </c>
      <c r="AD97" s="18">
        <f t="shared" si="222"/>
        <v>3.56376483273384</v>
      </c>
      <c r="AE97" s="18">
        <f t="shared" si="223"/>
        <v>3.8515489588576424</v>
      </c>
      <c r="AF97" s="18">
        <f t="shared" si="224"/>
        <v>6.1665427454328903</v>
      </c>
      <c r="AH97" t="str">
        <f t="shared" si="257"/>
        <v>53 Skilled construction and building trades</v>
      </c>
      <c r="AI97" s="18">
        <f t="shared" si="225"/>
        <v>4.2265642309079254</v>
      </c>
      <c r="AJ97" s="18">
        <f t="shared" si="225"/>
        <v>-22.164367712525536</v>
      </c>
      <c r="AK97" s="18">
        <f t="shared" si="225"/>
        <v>7.4881537365590889</v>
      </c>
      <c r="AL97" s="18">
        <f t="shared" si="225"/>
        <v>2.3118061516510524</v>
      </c>
      <c r="AM97" s="18">
        <f t="shared" si="226"/>
        <v>2.1415483160160065</v>
      </c>
      <c r="AO97" s="18">
        <f t="shared" si="227"/>
        <v>4.008947614889613</v>
      </c>
      <c r="AP97" s="18">
        <f t="shared" si="228"/>
        <v>4.2542384808283984</v>
      </c>
      <c r="AQ97" s="18">
        <f t="shared" si="229"/>
        <v>6.7699873224713825</v>
      </c>
      <c r="AS97" t="str">
        <f t="shared" si="258"/>
        <v>53 Skilled construction and building trades</v>
      </c>
      <c r="AT97" s="18">
        <f t="shared" si="230"/>
        <v>1.3300806255723829</v>
      </c>
      <c r="AU97" s="18">
        <f t="shared" si="230"/>
        <v>-17.792530539385197</v>
      </c>
      <c r="AV97" s="18">
        <f t="shared" si="230"/>
        <v>8.0616080536656689</v>
      </c>
      <c r="AW97" s="18">
        <f t="shared" si="230"/>
        <v>1.9834649908384794</v>
      </c>
      <c r="AX97" s="18">
        <f t="shared" si="231"/>
        <v>2.4555237505695215</v>
      </c>
      <c r="AZ97" s="18">
        <f t="shared" si="232"/>
        <v>3.9705443146950126</v>
      </c>
      <c r="BA97" s="18">
        <f t="shared" si="233"/>
        <v>4.2881110163135672</v>
      </c>
      <c r="BB97" s="18">
        <f t="shared" si="234"/>
        <v>6.7677582971154004</v>
      </c>
      <c r="BD97" t="str">
        <f t="shared" si="259"/>
        <v>53 Skilled construction and building trades</v>
      </c>
      <c r="BE97" s="18">
        <f t="shared" si="235"/>
        <v>1.4919588949114715</v>
      </c>
      <c r="BF97" s="18">
        <f t="shared" si="235"/>
        <v>-23.489193462456615</v>
      </c>
      <c r="BG97" s="18">
        <f t="shared" si="235"/>
        <v>2.230083939538452</v>
      </c>
      <c r="BH97" s="18">
        <f t="shared" si="235"/>
        <v>5.5740372309909247E-2</v>
      </c>
      <c r="BI97" s="18">
        <f t="shared" si="236"/>
        <v>-0.94480001129902957</v>
      </c>
      <c r="BK97" s="18">
        <f t="shared" si="237"/>
        <v>0.77533389106991812</v>
      </c>
      <c r="BL97" s="18">
        <f t="shared" si="238"/>
        <v>2.3157466945397776</v>
      </c>
      <c r="BM97" s="18">
        <f t="shared" si="239"/>
        <v>2.8871708669602647</v>
      </c>
      <c r="BO97" t="str">
        <f t="shared" si="260"/>
        <v>53 Skilled construction and building trades</v>
      </c>
      <c r="BP97" s="18">
        <f t="shared" si="240"/>
        <v>1.3197173815994168</v>
      </c>
      <c r="BQ97" s="18">
        <f t="shared" si="240"/>
        <v>-13.521533604090186</v>
      </c>
      <c r="BR97" s="18">
        <f t="shared" si="240"/>
        <v>1.5742817241529927</v>
      </c>
      <c r="BS97" s="18">
        <f t="shared" si="240"/>
        <v>-0.14586321133863711</v>
      </c>
      <c r="BT97" s="18">
        <f t="shared" si="241"/>
        <v>-0.50976373209835613</v>
      </c>
      <c r="BV97" s="18">
        <f t="shared" si="242"/>
        <v>0.42425711882430051</v>
      </c>
      <c r="BW97" s="18">
        <f t="shared" si="243"/>
        <v>2.8025364863927926</v>
      </c>
      <c r="BX97" s="18">
        <f t="shared" si="244"/>
        <v>3.0935364395876075</v>
      </c>
      <c r="BZ97" t="str">
        <f t="shared" si="261"/>
        <v>53 Skilled construction and building trades</v>
      </c>
      <c r="CA97" s="18">
        <f t="shared" si="245"/>
        <v>7.4545920537994803</v>
      </c>
      <c r="CB97" s="18">
        <f t="shared" si="245"/>
        <v>-29.844256892519596</v>
      </c>
      <c r="CC97" s="18">
        <f t="shared" si="245"/>
        <v>1.9694036122858805</v>
      </c>
      <c r="CD97" s="18">
        <f t="shared" si="245"/>
        <v>0.72269575394505736</v>
      </c>
      <c r="CE97" s="18">
        <f t="shared" si="246"/>
        <v>-1.1491570598359035</v>
      </c>
      <c r="CG97" s="18">
        <f t="shared" si="247"/>
        <v>1.1365621468626408</v>
      </c>
      <c r="CH97" s="18">
        <f t="shared" si="248"/>
        <v>2.3198248354739937</v>
      </c>
      <c r="CI97" s="18">
        <f t="shared" si="249"/>
        <v>3.1628001961888197</v>
      </c>
      <c r="CK97" t="str">
        <f t="shared" si="262"/>
        <v>53 Skilled construction and building trades</v>
      </c>
      <c r="CL97" s="18">
        <f t="shared" si="250"/>
        <v>4.2088127380591533</v>
      </c>
      <c r="CM97" s="18">
        <f t="shared" si="250"/>
        <v>13.193783318476203</v>
      </c>
      <c r="CN97" s="18">
        <f t="shared" si="250"/>
        <v>-7.9461662168069047</v>
      </c>
      <c r="CO97" s="18">
        <f t="shared" si="250"/>
        <v>-9.3798981548801734</v>
      </c>
      <c r="CP97" s="18">
        <f t="shared" si="251"/>
        <v>-7.6594749124706096</v>
      </c>
      <c r="CR97" s="18">
        <f t="shared" si="252"/>
        <v>-8.9044859829517815</v>
      </c>
      <c r="CS97" s="18">
        <f t="shared" si="253"/>
        <v>1.0498128735479728</v>
      </c>
      <c r="CT97" s="18">
        <f t="shared" si="254"/>
        <v>-5.6726765419236713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4.8493042468789493</v>
      </c>
      <c r="C98" s="18">
        <f t="shared" si="210"/>
        <v>-15.217466804271851</v>
      </c>
      <c r="D98" s="18">
        <f t="shared" si="210"/>
        <v>8.6146419494987025</v>
      </c>
      <c r="E98" s="18">
        <f t="shared" si="210"/>
        <v>5.0476188821191315</v>
      </c>
      <c r="F98" s="18">
        <f t="shared" si="211"/>
        <v>4.7371252118989515</v>
      </c>
      <c r="H98" s="18">
        <f t="shared" si="212"/>
        <v>6.2234167642659211</v>
      </c>
      <c r="I98" s="18">
        <f t="shared" si="213"/>
        <v>4.3496154359623063</v>
      </c>
      <c r="J98" s="18">
        <f t="shared" si="214"/>
        <v>8.4308365902894487</v>
      </c>
      <c r="L98" t="str">
        <f t="shared" si="255"/>
        <v>54 Textiles, printing and other skilled trades</v>
      </c>
      <c r="M98" s="18">
        <f t="shared" si="215"/>
        <v>8.6155215697016008</v>
      </c>
      <c r="N98" s="18">
        <f t="shared" si="215"/>
        <v>0.94316700919041541</v>
      </c>
      <c r="O98" s="18">
        <f t="shared" si="215"/>
        <v>8.0966092301920654</v>
      </c>
      <c r="P98" s="18">
        <f t="shared" si="215"/>
        <v>4.9339142636599886</v>
      </c>
      <c r="Q98" s="18">
        <f t="shared" si="216"/>
        <v>5.6558384921650662</v>
      </c>
      <c r="S98" s="18">
        <f t="shared" si="217"/>
        <v>5.9777283103833012</v>
      </c>
      <c r="T98" s="18">
        <f t="shared" si="218"/>
        <v>4.6719263186010496</v>
      </c>
      <c r="U98" s="18">
        <f t="shared" si="219"/>
        <v>8.4420605650092018</v>
      </c>
      <c r="W98" t="str">
        <f t="shared" si="256"/>
        <v>54 Textiles, printing and other skilled trades</v>
      </c>
      <c r="X98" s="18">
        <f t="shared" si="220"/>
        <v>0.16701865206867339</v>
      </c>
      <c r="Y98" s="18">
        <f t="shared" si="220"/>
        <v>0.2607527193568604</v>
      </c>
      <c r="Z98" s="18">
        <f t="shared" si="220"/>
        <v>5.0174385887058248</v>
      </c>
      <c r="AA98" s="18">
        <f t="shared" si="220"/>
        <v>1.447650233808373</v>
      </c>
      <c r="AB98" s="18">
        <f t="shared" si="221"/>
        <v>2.4745746651865019</v>
      </c>
      <c r="AD98" s="18">
        <f t="shared" si="222"/>
        <v>2.6238890295961159</v>
      </c>
      <c r="AE98" s="18">
        <f t="shared" si="223"/>
        <v>3.885856250647679</v>
      </c>
      <c r="AF98" s="18">
        <f t="shared" si="224"/>
        <v>5.5434266415636202</v>
      </c>
      <c r="AH98" t="str">
        <f t="shared" si="257"/>
        <v>54 Textiles, printing and other skilled trades</v>
      </c>
      <c r="AI98" s="18">
        <f t="shared" si="225"/>
        <v>-2.6914389412276085</v>
      </c>
      <c r="AJ98" s="18">
        <f t="shared" si="225"/>
        <v>18.690512037581609</v>
      </c>
      <c r="AK98" s="18">
        <f t="shared" si="225"/>
        <v>3.2071544365683602</v>
      </c>
      <c r="AL98" s="18">
        <f t="shared" si="225"/>
        <v>2.5293993726621666</v>
      </c>
      <c r="AM98" s="18">
        <f t="shared" si="226"/>
        <v>3.6849141167370592</v>
      </c>
      <c r="AO98" s="18">
        <f t="shared" si="227"/>
        <v>2.7548217477200598</v>
      </c>
      <c r="AP98" s="18">
        <f t="shared" si="228"/>
        <v>3.9751731553894221</v>
      </c>
      <c r="AQ98" s="18">
        <f t="shared" si="229"/>
        <v>5.7029249701282314</v>
      </c>
      <c r="AS98" t="str">
        <f t="shared" si="258"/>
        <v>54 Textiles, printing and other skilled trades</v>
      </c>
      <c r="AT98" s="18">
        <f t="shared" si="230"/>
        <v>-2.0983398393438435</v>
      </c>
      <c r="AU98" s="18">
        <f t="shared" si="230"/>
        <v>9.4501994098175501</v>
      </c>
      <c r="AV98" s="18">
        <f t="shared" si="230"/>
        <v>4.5405313385183721</v>
      </c>
      <c r="AW98" s="18">
        <f t="shared" si="230"/>
        <v>-0.11768508663099198</v>
      </c>
      <c r="AX98" s="18">
        <f t="shared" si="231"/>
        <v>1.8961743805794073</v>
      </c>
      <c r="AZ98" s="18">
        <f t="shared" si="232"/>
        <v>1.4115219460564932</v>
      </c>
      <c r="BA98" s="18">
        <f t="shared" si="233"/>
        <v>3.7594936591081929</v>
      </c>
      <c r="BB98" s="18">
        <f t="shared" si="234"/>
        <v>4.6361716279477827</v>
      </c>
      <c r="BD98" t="str">
        <f t="shared" si="259"/>
        <v>54 Textiles, printing and other skilled trades</v>
      </c>
      <c r="BE98" s="18">
        <f t="shared" si="235"/>
        <v>-7.9361034389513474E-2</v>
      </c>
      <c r="BF98" s="18">
        <f t="shared" si="235"/>
        <v>-12.794993548381617</v>
      </c>
      <c r="BG98" s="18">
        <f t="shared" si="235"/>
        <v>1.8662054449862797</v>
      </c>
      <c r="BH98" s="18">
        <f t="shared" si="235"/>
        <v>-2.593789709859351E-3</v>
      </c>
      <c r="BI98" s="18">
        <f t="shared" si="236"/>
        <v>-0.27909449880946235</v>
      </c>
      <c r="BK98" s="18">
        <f t="shared" si="237"/>
        <v>0.61649852631180391</v>
      </c>
      <c r="BL98" s="18">
        <f t="shared" si="238"/>
        <v>2.4229036597342546</v>
      </c>
      <c r="BM98" s="18">
        <f t="shared" si="239"/>
        <v>2.8694916868835296</v>
      </c>
      <c r="BO98" t="str">
        <f t="shared" si="260"/>
        <v>54 Textiles, printing and other skilled trades</v>
      </c>
      <c r="BP98" s="18">
        <f t="shared" si="240"/>
        <v>-3.6623971449739834</v>
      </c>
      <c r="BQ98" s="18">
        <f t="shared" si="240"/>
        <v>-0.55698477488853593</v>
      </c>
      <c r="BR98" s="18">
        <f t="shared" si="240"/>
        <v>-2.3289906064388521</v>
      </c>
      <c r="BS98" s="18">
        <f t="shared" si="240"/>
        <v>-1.6750954931756823</v>
      </c>
      <c r="BT98" s="18">
        <f t="shared" si="241"/>
        <v>-1.8105392716024959</v>
      </c>
      <c r="BV98" s="18">
        <f t="shared" si="242"/>
        <v>-1.893545505389771</v>
      </c>
      <c r="BW98" s="18">
        <f t="shared" si="243"/>
        <v>2.0166715459618123</v>
      </c>
      <c r="BX98" s="18">
        <f t="shared" si="244"/>
        <v>0.63661356192141749</v>
      </c>
      <c r="BZ98" t="str">
        <f t="shared" si="261"/>
        <v>54 Textiles, printing and other skilled trades</v>
      </c>
      <c r="CA98" s="18">
        <f t="shared" si="245"/>
        <v>2.7956703633430058</v>
      </c>
      <c r="CB98" s="18">
        <f t="shared" si="245"/>
        <v>-7.386300380270705</v>
      </c>
      <c r="CC98" s="18">
        <f t="shared" si="245"/>
        <v>-1.0133153443755538</v>
      </c>
      <c r="CD98" s="18">
        <f t="shared" si="245"/>
        <v>-2.7426180556247681</v>
      </c>
      <c r="CE98" s="18">
        <f t="shared" si="246"/>
        <v>-2.5040546663570695</v>
      </c>
      <c r="CG98" s="18">
        <f t="shared" si="247"/>
        <v>-2.1695669299442777</v>
      </c>
      <c r="CH98" s="18">
        <f t="shared" si="248"/>
        <v>1.8128746870176293</v>
      </c>
      <c r="CI98" s="18">
        <f t="shared" si="249"/>
        <v>0.19034051920439055</v>
      </c>
      <c r="CK98" t="str">
        <f t="shared" si="262"/>
        <v>54 Textiles, printing and other skilled trades</v>
      </c>
      <c r="CL98" s="18">
        <f t="shared" si="250"/>
        <v>-2.4364834772928279</v>
      </c>
      <c r="CM98" s="18">
        <f t="shared" si="250"/>
        <v>23.418663016288232</v>
      </c>
      <c r="CN98" s="18">
        <f t="shared" si="250"/>
        <v>-10.239001728381824</v>
      </c>
      <c r="CO98" s="18">
        <f t="shared" si="250"/>
        <v>-5.5249293606565164</v>
      </c>
      <c r="CP98" s="18">
        <f t="shared" si="251"/>
        <v>-5.4580694736387265</v>
      </c>
      <c r="CR98" s="18">
        <f t="shared" si="252"/>
        <v>-7.1231719530469473</v>
      </c>
      <c r="CS98" s="18">
        <f t="shared" si="253"/>
        <v>1.0966683660416532</v>
      </c>
      <c r="CT98" s="18">
        <f t="shared" si="254"/>
        <v>-4.416972854503209</v>
      </c>
    </row>
    <row r="99" spans="1:98" x14ac:dyDescent="0.2">
      <c r="A99" t="str">
        <f t="shared" si="209"/>
        <v>61 Caring personal service occupations</v>
      </c>
      <c r="B99" s="18">
        <f t="shared" si="210"/>
        <v>4.3585387307601753</v>
      </c>
      <c r="C99" s="18">
        <f t="shared" si="210"/>
        <v>-4.5808092963682157</v>
      </c>
      <c r="D99" s="18">
        <f t="shared" si="210"/>
        <v>8.0615017212916982</v>
      </c>
      <c r="E99" s="18">
        <f t="shared" si="210"/>
        <v>5.737036957675512</v>
      </c>
      <c r="F99" s="18">
        <f t="shared" si="211"/>
        <v>5.7770327809394395</v>
      </c>
      <c r="H99" s="18">
        <f t="shared" si="212"/>
        <v>6.5062491376188358</v>
      </c>
      <c r="I99" s="18">
        <f t="shared" si="213"/>
        <v>4.7452053266836991</v>
      </c>
      <c r="J99" s="18">
        <f t="shared" si="214"/>
        <v>8.8715705681976722</v>
      </c>
      <c r="L99" t="str">
        <f t="shared" si="255"/>
        <v>61 Caring personal service occupations</v>
      </c>
      <c r="M99" s="18">
        <f t="shared" si="215"/>
        <v>5.3972809081977324</v>
      </c>
      <c r="N99" s="18">
        <f t="shared" si="215"/>
        <v>3.3789346811081034</v>
      </c>
      <c r="O99" s="18">
        <f t="shared" si="215"/>
        <v>7.2328882387209914</v>
      </c>
      <c r="P99" s="18">
        <f t="shared" si="215"/>
        <v>5.2635817899735704</v>
      </c>
      <c r="Q99" s="18">
        <f t="shared" si="216"/>
        <v>5.7555928424971592</v>
      </c>
      <c r="S99" s="18">
        <f t="shared" si="217"/>
        <v>5.9159656912013858</v>
      </c>
      <c r="T99" s="18">
        <f t="shared" si="218"/>
        <v>4.7941871161452543</v>
      </c>
      <c r="U99" s="18">
        <f t="shared" si="219"/>
        <v>8.4725250760662618</v>
      </c>
      <c r="W99" t="str">
        <f t="shared" si="256"/>
        <v>61 Caring personal service occupations</v>
      </c>
      <c r="X99" s="18">
        <f t="shared" si="220"/>
        <v>-0.33587646665749205</v>
      </c>
      <c r="Y99" s="18">
        <f t="shared" si="220"/>
        <v>9.2165427036044356</v>
      </c>
      <c r="Z99" s="18">
        <f t="shared" si="220"/>
        <v>4.0450711309278242</v>
      </c>
      <c r="AA99" s="18">
        <f t="shared" si="220"/>
        <v>2.0406652644956003</v>
      </c>
      <c r="AB99" s="18">
        <f t="shared" si="221"/>
        <v>3.0998538687141863</v>
      </c>
      <c r="AD99" s="18">
        <f t="shared" si="222"/>
        <v>2.7044729052446481</v>
      </c>
      <c r="AE99" s="18">
        <f t="shared" si="223"/>
        <v>4.291078704406881</v>
      </c>
      <c r="AF99" s="18">
        <f t="shared" si="224"/>
        <v>5.9221651245083162</v>
      </c>
      <c r="AH99" t="str">
        <f t="shared" si="257"/>
        <v>61 Caring personal service occupations</v>
      </c>
      <c r="AI99" s="18">
        <f t="shared" si="225"/>
        <v>-3.6308150762580427</v>
      </c>
      <c r="AJ99" s="18">
        <f t="shared" si="225"/>
        <v>7.9079942474075793</v>
      </c>
      <c r="AK99" s="18">
        <f t="shared" si="225"/>
        <v>1.8756552848903096</v>
      </c>
      <c r="AL99" s="18">
        <f t="shared" si="225"/>
        <v>0.65779038206137397</v>
      </c>
      <c r="AM99" s="18">
        <f t="shared" si="226"/>
        <v>1.4769665558408196</v>
      </c>
      <c r="AO99" s="18">
        <f t="shared" si="227"/>
        <v>1.062119041771914</v>
      </c>
      <c r="AP99" s="18">
        <f t="shared" si="228"/>
        <v>3.5209855414422897</v>
      </c>
      <c r="AQ99" s="18">
        <f t="shared" si="229"/>
        <v>4.1946699669862086</v>
      </c>
      <c r="AS99" t="str">
        <f t="shared" si="258"/>
        <v>61 Caring personal service occupations</v>
      </c>
      <c r="AT99" s="18">
        <f t="shared" si="230"/>
        <v>-1.7006165463343659</v>
      </c>
      <c r="AU99" s="18">
        <f t="shared" si="230"/>
        <v>11.324887200320299</v>
      </c>
      <c r="AV99" s="18">
        <f t="shared" si="230"/>
        <v>2.3836858863609089</v>
      </c>
      <c r="AW99" s="18">
        <f t="shared" si="230"/>
        <v>1.2853439922283716</v>
      </c>
      <c r="AX99" s="18">
        <f t="shared" si="231"/>
        <v>2.2293874974592898</v>
      </c>
      <c r="AZ99" s="18">
        <f t="shared" si="232"/>
        <v>1.6501424881271154</v>
      </c>
      <c r="BA99" s="18">
        <f t="shared" si="233"/>
        <v>3.7541609525415964</v>
      </c>
      <c r="BB99" s="18">
        <f t="shared" si="234"/>
        <v>4.7864267910097125</v>
      </c>
      <c r="BD99" t="str">
        <f t="shared" si="259"/>
        <v>61 Caring personal service occupations</v>
      </c>
      <c r="BE99" s="18">
        <f t="shared" si="235"/>
        <v>3.8640011822925313</v>
      </c>
      <c r="BF99" s="18">
        <f t="shared" si="235"/>
        <v>-5.3711871790779631</v>
      </c>
      <c r="BG99" s="18">
        <f t="shared" si="235"/>
        <v>2.9779451498559206</v>
      </c>
      <c r="BH99" s="18">
        <f t="shared" si="235"/>
        <v>1.875476397619269</v>
      </c>
      <c r="BI99" s="18">
        <f t="shared" si="236"/>
        <v>1.748394251196661</v>
      </c>
      <c r="BK99" s="18">
        <f t="shared" si="237"/>
        <v>2.2416482702247054</v>
      </c>
      <c r="BL99" s="18">
        <f t="shared" si="238"/>
        <v>3.4185955054509609</v>
      </c>
      <c r="BM99" s="18">
        <f t="shared" si="239"/>
        <v>4.9026021572092127</v>
      </c>
      <c r="BO99" t="str">
        <f t="shared" si="260"/>
        <v>61 Caring personal service occupations</v>
      </c>
      <c r="BP99" s="18">
        <f t="shared" si="240"/>
        <v>-1.250586419180022</v>
      </c>
      <c r="BQ99" s="18">
        <f t="shared" si="240"/>
        <v>-15.440281256508005</v>
      </c>
      <c r="BR99" s="18">
        <f t="shared" si="240"/>
        <v>-0.77324801134710519</v>
      </c>
      <c r="BS99" s="18">
        <f t="shared" si="240"/>
        <v>-2.7061174333145255</v>
      </c>
      <c r="BT99" s="18">
        <f t="shared" si="241"/>
        <v>-2.9606961935144005</v>
      </c>
      <c r="BV99" s="18">
        <f t="shared" si="242"/>
        <v>-2.066047702937801</v>
      </c>
      <c r="BW99" s="18">
        <f t="shared" si="243"/>
        <v>2.5254302131485273</v>
      </c>
      <c r="BX99" s="18">
        <f t="shared" si="244"/>
        <v>1.1371074633680145</v>
      </c>
      <c r="BZ99" t="str">
        <f t="shared" si="261"/>
        <v>61 Caring personal service occupations</v>
      </c>
      <c r="CA99" s="18">
        <f t="shared" si="245"/>
        <v>-9.5239337728786015</v>
      </c>
      <c r="CB99" s="18">
        <f t="shared" si="245"/>
        <v>-10.276440574684298</v>
      </c>
      <c r="CC99" s="18">
        <f t="shared" si="245"/>
        <v>-6.9992475028522128</v>
      </c>
      <c r="CD99" s="18">
        <f t="shared" si="245"/>
        <v>-0.56112520080736639</v>
      </c>
      <c r="CE99" s="18">
        <f t="shared" si="246"/>
        <v>-3.2432435242373492</v>
      </c>
      <c r="CG99" s="18">
        <f t="shared" si="247"/>
        <v>-2.7552221679088773</v>
      </c>
      <c r="CH99" s="18">
        <f t="shared" si="248"/>
        <v>1.301315667003311</v>
      </c>
      <c r="CI99" s="18">
        <f t="shared" si="249"/>
        <v>-0.91144624544495789</v>
      </c>
      <c r="CK99" t="str">
        <f t="shared" si="262"/>
        <v>61 Caring personal service occupations</v>
      </c>
      <c r="CL99" s="18">
        <f t="shared" si="250"/>
        <v>-6.1238303005778043</v>
      </c>
      <c r="CM99" s="18">
        <f t="shared" si="250"/>
        <v>21.694285471886477</v>
      </c>
      <c r="CN99" s="18">
        <f t="shared" si="250"/>
        <v>0.77071139590716431</v>
      </c>
      <c r="CO99" s="18">
        <f t="shared" si="250"/>
        <v>1.1832674839777457</v>
      </c>
      <c r="CP99" s="18">
        <f t="shared" si="251"/>
        <v>2.2266903268006955</v>
      </c>
      <c r="CR99" s="18">
        <f t="shared" si="252"/>
        <v>1.0455614610706876</v>
      </c>
      <c r="CS99" s="18">
        <f t="shared" si="253"/>
        <v>2.0948026823118582</v>
      </c>
      <c r="CT99" s="18">
        <f t="shared" si="254"/>
        <v>2.8918277701719397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18.476969412664722</v>
      </c>
      <c r="C100" s="18">
        <f t="shared" si="210"/>
        <v>-1.7656141750600596</v>
      </c>
      <c r="D100" s="18">
        <f t="shared" si="210"/>
        <v>8.1178837892124776</v>
      </c>
      <c r="E100" s="18">
        <f t="shared" si="210"/>
        <v>5.0235656677789065</v>
      </c>
      <c r="F100" s="18">
        <f t="shared" si="211"/>
        <v>5.5391702527134878</v>
      </c>
      <c r="H100" s="18">
        <f t="shared" si="212"/>
        <v>6.045037866979186</v>
      </c>
      <c r="I100" s="18">
        <f t="shared" si="213"/>
        <v>4.6961273085736277</v>
      </c>
      <c r="J100" s="18">
        <f t="shared" si="214"/>
        <v>8.5055752923615344</v>
      </c>
      <c r="L100" t="str">
        <f t="shared" si="255"/>
        <v>62 Leisure, travel and related personal service occupations</v>
      </c>
      <c r="M100" s="18">
        <f t="shared" si="215"/>
        <v>5.5772121367186234</v>
      </c>
      <c r="N100" s="18">
        <f t="shared" si="215"/>
        <v>-9.0118638522513344</v>
      </c>
      <c r="O100" s="18">
        <f t="shared" si="215"/>
        <v>8.1881271965309921</v>
      </c>
      <c r="P100" s="18">
        <f t="shared" si="215"/>
        <v>5.77167596488668</v>
      </c>
      <c r="Q100" s="18">
        <f t="shared" si="216"/>
        <v>5.5233427186345718</v>
      </c>
      <c r="S100" s="18">
        <f t="shared" si="217"/>
        <v>6.5711023907302657</v>
      </c>
      <c r="T100" s="18">
        <f t="shared" si="218"/>
        <v>4.7334652240542452</v>
      </c>
      <c r="U100" s="18">
        <f t="shared" si="219"/>
        <v>8.9125214080956194</v>
      </c>
      <c r="W100" t="str">
        <f t="shared" si="256"/>
        <v>62 Leisure, travel and related personal service occupations</v>
      </c>
      <c r="X100" s="18">
        <f t="shared" si="220"/>
        <v>3.8787132455127882</v>
      </c>
      <c r="Y100" s="18">
        <f t="shared" si="220"/>
        <v>-3.2199045552070427</v>
      </c>
      <c r="Z100" s="18">
        <f t="shared" si="220"/>
        <v>6.1169875090067549</v>
      </c>
      <c r="AA100" s="18">
        <f t="shared" si="220"/>
        <v>3.1490215707016045</v>
      </c>
      <c r="AB100" s="18">
        <f t="shared" si="221"/>
        <v>3.653771448820109</v>
      </c>
      <c r="AD100" s="18">
        <f t="shared" si="222"/>
        <v>4.1290036055118939</v>
      </c>
      <c r="AE100" s="18">
        <f t="shared" si="223"/>
        <v>4.5555105752353109</v>
      </c>
      <c r="AF100" s="18">
        <f t="shared" si="224"/>
        <v>7.0681416709975631</v>
      </c>
      <c r="AH100" t="str">
        <f t="shared" si="257"/>
        <v>62 Leisure, travel and related personal service occupations</v>
      </c>
      <c r="AI100" s="18">
        <f t="shared" si="225"/>
        <v>2.9705258105028109</v>
      </c>
      <c r="AJ100" s="18">
        <f t="shared" si="225"/>
        <v>-1.6751227404688596</v>
      </c>
      <c r="AK100" s="18">
        <f t="shared" si="225"/>
        <v>4.7355387582176389</v>
      </c>
      <c r="AL100" s="18">
        <f t="shared" si="225"/>
        <v>3.2583544232499539</v>
      </c>
      <c r="AM100" s="18">
        <f t="shared" si="226"/>
        <v>3.4008503385259292</v>
      </c>
      <c r="AO100" s="18">
        <f t="shared" si="227"/>
        <v>3.7484196672225023</v>
      </c>
      <c r="AP100" s="18">
        <f t="shared" si="228"/>
        <v>4.4446325322889502</v>
      </c>
      <c r="AQ100" s="18">
        <f t="shared" si="229"/>
        <v>6.7305984099357952</v>
      </c>
      <c r="AS100" t="str">
        <f t="shared" si="258"/>
        <v>62 Leisure, travel and related personal service occupations</v>
      </c>
      <c r="AT100" s="18">
        <f t="shared" si="230"/>
        <v>4.9496987580982088</v>
      </c>
      <c r="AU100" s="18">
        <f t="shared" si="230"/>
        <v>-1.130584189419348</v>
      </c>
      <c r="AV100" s="18">
        <f t="shared" si="230"/>
        <v>5.3911917414197985</v>
      </c>
      <c r="AW100" s="18">
        <f t="shared" si="230"/>
        <v>3.5636066442549463</v>
      </c>
      <c r="AX100" s="18">
        <f t="shared" si="231"/>
        <v>3.8298437950213593</v>
      </c>
      <c r="AZ100" s="18">
        <f t="shared" si="232"/>
        <v>4.169252916071664</v>
      </c>
      <c r="BA100" s="18">
        <f t="shared" si="233"/>
        <v>4.5503722087399945</v>
      </c>
      <c r="BB100" s="18">
        <f t="shared" si="234"/>
        <v>7.0917548748692383</v>
      </c>
      <c r="BD100" t="str">
        <f t="shared" si="259"/>
        <v>62 Leisure, travel and related personal service occupations</v>
      </c>
      <c r="BE100" s="18">
        <f t="shared" si="235"/>
        <v>2.8565080370962725</v>
      </c>
      <c r="BF100" s="18">
        <f t="shared" si="235"/>
        <v>-16.379011533621444</v>
      </c>
      <c r="BG100" s="18">
        <f t="shared" si="235"/>
        <v>1.2685357202513181</v>
      </c>
      <c r="BH100" s="18">
        <f t="shared" si="235"/>
        <v>0.27525197603943674</v>
      </c>
      <c r="BI100" s="18">
        <f t="shared" si="236"/>
        <v>-0.55073034948185384</v>
      </c>
      <c r="BK100" s="18">
        <f t="shared" si="237"/>
        <v>0.60525930704500297</v>
      </c>
      <c r="BL100" s="18">
        <f t="shared" si="238"/>
        <v>2.5696380172040678</v>
      </c>
      <c r="BM100" s="18">
        <f t="shared" si="239"/>
        <v>2.999554179115882</v>
      </c>
      <c r="BO100" t="str">
        <f t="shared" si="260"/>
        <v>62 Leisure, travel and related personal service occupations</v>
      </c>
      <c r="BP100" s="18">
        <f t="shared" si="240"/>
        <v>0.45585203768099269</v>
      </c>
      <c r="BQ100" s="18">
        <f t="shared" si="240"/>
        <v>-17.229249025862458</v>
      </c>
      <c r="BR100" s="18">
        <f t="shared" si="240"/>
        <v>-1.3739207916448004</v>
      </c>
      <c r="BS100" s="18">
        <f t="shared" si="240"/>
        <v>-2.3340078523687025</v>
      </c>
      <c r="BT100" s="18">
        <f t="shared" si="241"/>
        <v>-3.0429624411286049</v>
      </c>
      <c r="BV100" s="18">
        <f t="shared" si="242"/>
        <v>-2.0150218039343915</v>
      </c>
      <c r="BW100" s="18">
        <f t="shared" si="243"/>
        <v>2.428901845912268</v>
      </c>
      <c r="BX100" s="18">
        <f t="shared" si="244"/>
        <v>1.0531956574816759</v>
      </c>
      <c r="BZ100" t="str">
        <f t="shared" si="261"/>
        <v>62 Leisure, travel and related personal service occupations</v>
      </c>
      <c r="CA100" s="18">
        <f t="shared" si="245"/>
        <v>6.9286887027333766</v>
      </c>
      <c r="CB100" s="18">
        <f t="shared" si="245"/>
        <v>-9.6385951146915829</v>
      </c>
      <c r="CC100" s="18">
        <f t="shared" si="245"/>
        <v>1.3150357634198029</v>
      </c>
      <c r="CD100" s="18">
        <f t="shared" si="245"/>
        <v>0.1755016245577723</v>
      </c>
      <c r="CE100" s="18">
        <f t="shared" si="246"/>
        <v>-0.11552668657649479</v>
      </c>
      <c r="CG100" s="18">
        <f t="shared" si="247"/>
        <v>0.55391507888178371</v>
      </c>
      <c r="CH100" s="18">
        <f t="shared" si="248"/>
        <v>2.369354242090882</v>
      </c>
      <c r="CI100" s="18">
        <f t="shared" si="249"/>
        <v>2.7729580488241812</v>
      </c>
      <c r="CK100" t="str">
        <f t="shared" si="262"/>
        <v>62 Leisure, travel and related personal service occupations</v>
      </c>
      <c r="CL100" s="18">
        <f t="shared" si="250"/>
        <v>-3.3394800043709094</v>
      </c>
      <c r="CM100" s="18">
        <f t="shared" si="250"/>
        <v>12.365304619560913</v>
      </c>
      <c r="CN100" s="18">
        <f t="shared" si="250"/>
        <v>-5.3892498464525591</v>
      </c>
      <c r="CO100" s="18">
        <f t="shared" si="250"/>
        <v>-3.4910939532685092</v>
      </c>
      <c r="CP100" s="18">
        <f t="shared" si="251"/>
        <v>-3.1720946567089459</v>
      </c>
      <c r="CR100" s="18">
        <f t="shared" si="252"/>
        <v>-4.1280066574652885</v>
      </c>
      <c r="CS100" s="18">
        <f t="shared" si="253"/>
        <v>1.4909659804581699</v>
      </c>
      <c r="CT100" s="18">
        <f t="shared" si="254"/>
        <v>-1.6435339707259078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0.10260716000469738</v>
      </c>
      <c r="C101" s="18">
        <f t="shared" si="210"/>
        <v>12.030621210194736</v>
      </c>
      <c r="D101" s="18">
        <f t="shared" si="210"/>
        <v>5.4738562249466494</v>
      </c>
      <c r="E101" s="18">
        <f t="shared" si="210"/>
        <v>4.9489175804384278</v>
      </c>
      <c r="F101" s="18">
        <f t="shared" si="211"/>
        <v>5.5425375086382012</v>
      </c>
      <c r="H101" s="18">
        <f t="shared" si="212"/>
        <v>5.1236061961748014</v>
      </c>
      <c r="I101" s="18">
        <f t="shared" si="213"/>
        <v>3.9399617470377457</v>
      </c>
      <c r="J101" s="18">
        <f t="shared" si="214"/>
        <v>7.3593915654614817</v>
      </c>
      <c r="L101" t="str">
        <f t="shared" si="255"/>
        <v>63 Community and civil enforcement occupations</v>
      </c>
      <c r="M101" s="18">
        <f t="shared" si="215"/>
        <v>0.5701490305333623</v>
      </c>
      <c r="N101" s="18">
        <f t="shared" si="215"/>
        <v>30.127293166210567</v>
      </c>
      <c r="O101" s="18">
        <f t="shared" si="215"/>
        <v>1.5714539152657636</v>
      </c>
      <c r="P101" s="18">
        <f t="shared" si="215"/>
        <v>5.2423264158844241</v>
      </c>
      <c r="Q101" s="18">
        <f t="shared" si="216"/>
        <v>5.4710321720733424</v>
      </c>
      <c r="S101" s="18">
        <f t="shared" si="217"/>
        <v>4.0041932371342348</v>
      </c>
      <c r="T101" s="18">
        <f t="shared" si="218"/>
        <v>3.3720451908131777</v>
      </c>
      <c r="U101" s="18">
        <f t="shared" si="219"/>
        <v>6.1460840752878498</v>
      </c>
      <c r="W101" t="str">
        <f t="shared" si="256"/>
        <v>63 Community and civil enforcement occupations</v>
      </c>
      <c r="X101" s="18">
        <f t="shared" si="220"/>
        <v>2.639654443995032</v>
      </c>
      <c r="Y101" s="18">
        <f t="shared" si="220"/>
        <v>8.270433330832617</v>
      </c>
      <c r="Z101" s="18">
        <f t="shared" si="220"/>
        <v>3.381917664544587</v>
      </c>
      <c r="AA101" s="18">
        <f t="shared" si="220"/>
        <v>1.3802949522775165</v>
      </c>
      <c r="AB101" s="18">
        <f t="shared" si="221"/>
        <v>2.4216501501004739</v>
      </c>
      <c r="AD101" s="18">
        <f t="shared" si="222"/>
        <v>2.0431590123513477</v>
      </c>
      <c r="AE101" s="18">
        <f t="shared" si="223"/>
        <v>4.0338191607128149</v>
      </c>
      <c r="AF101" s="18">
        <f t="shared" si="224"/>
        <v>5.2817133832459229</v>
      </c>
      <c r="AH101" t="str">
        <f t="shared" si="257"/>
        <v>63 Community and civil enforcement occupations</v>
      </c>
      <c r="AI101" s="18">
        <f t="shared" si="225"/>
        <v>-0.42054321945307338</v>
      </c>
      <c r="AJ101" s="18">
        <f t="shared" si="225"/>
        <v>23.524917132143443</v>
      </c>
      <c r="AK101" s="18">
        <f t="shared" si="225"/>
        <v>0.15653317166701708</v>
      </c>
      <c r="AL101" s="18">
        <f t="shared" si="225"/>
        <v>1.2798234784418883</v>
      </c>
      <c r="AM101" s="18">
        <f t="shared" si="226"/>
        <v>2.1877346517487073</v>
      </c>
      <c r="AO101" s="18">
        <f t="shared" si="227"/>
        <v>0.9040005203727608</v>
      </c>
      <c r="AP101" s="18">
        <f t="shared" si="228"/>
        <v>3.3921747091837151</v>
      </c>
      <c r="AQ101" s="18">
        <f t="shared" si="229"/>
        <v>3.9727751553719326</v>
      </c>
      <c r="AS101" t="str">
        <f t="shared" si="258"/>
        <v>63 Community and civil enforcement occupations</v>
      </c>
      <c r="AT101" s="18">
        <f t="shared" si="230"/>
        <v>-1.8109178896514422</v>
      </c>
      <c r="AU101" s="18">
        <f t="shared" si="230"/>
        <v>18.839149027967284</v>
      </c>
      <c r="AV101" s="18">
        <f t="shared" si="230"/>
        <v>-2.1109562464923459</v>
      </c>
      <c r="AW101" s="18">
        <f t="shared" si="230"/>
        <v>-0.47253962115594295</v>
      </c>
      <c r="AX101" s="18">
        <f t="shared" si="231"/>
        <v>0.11604831697482609</v>
      </c>
      <c r="AZ101" s="18">
        <f t="shared" si="232"/>
        <v>-1.0217030463653853</v>
      </c>
      <c r="BA101" s="18">
        <f t="shared" si="233"/>
        <v>3.0194217884316643</v>
      </c>
      <c r="BB101" s="18">
        <f t="shared" si="234"/>
        <v>2.3633974934800683</v>
      </c>
      <c r="BD101" t="str">
        <f t="shared" si="259"/>
        <v>63 Community and civil enforcement occupations</v>
      </c>
      <c r="BE101" s="18">
        <f t="shared" si="235"/>
        <v>-8.1248880581317291</v>
      </c>
      <c r="BF101" s="18">
        <f t="shared" si="235"/>
        <v>39.727582479485648</v>
      </c>
      <c r="BG101" s="18">
        <f t="shared" si="235"/>
        <v>-8.4617911914413817</v>
      </c>
      <c r="BH101" s="18">
        <f t="shared" si="235"/>
        <v>-0.28763526454991251</v>
      </c>
      <c r="BI101" s="18">
        <f t="shared" si="236"/>
        <v>-0.84856086663481767</v>
      </c>
      <c r="BK101" s="18">
        <f t="shared" si="237"/>
        <v>-3.090397108344356</v>
      </c>
      <c r="BL101" s="18">
        <f t="shared" si="238"/>
        <v>1.3767606424378354</v>
      </c>
      <c r="BM101" s="18">
        <f t="shared" si="239"/>
        <v>-1.0612518274781713</v>
      </c>
      <c r="BO101" t="str">
        <f t="shared" si="260"/>
        <v>63 Community and civil enforcement occupations</v>
      </c>
      <c r="BP101" s="18">
        <f t="shared" si="240"/>
        <v>-4.9727676638288028</v>
      </c>
      <c r="BQ101" s="18">
        <f t="shared" si="240"/>
        <v>31.141115500052251</v>
      </c>
      <c r="BR101" s="18">
        <f t="shared" si="240"/>
        <v>-7.2898720098474872</v>
      </c>
      <c r="BS101" s="18">
        <f t="shared" si="240"/>
        <v>-2.1014604059891195</v>
      </c>
      <c r="BT101" s="18">
        <f t="shared" si="241"/>
        <v>-1.9785648474649586</v>
      </c>
      <c r="BV101" s="18">
        <f t="shared" si="242"/>
        <v>-3.8624163214168949</v>
      </c>
      <c r="BW101" s="18">
        <f t="shared" si="243"/>
        <v>1.7432477588527728</v>
      </c>
      <c r="BX101" s="18">
        <f t="shared" si="244"/>
        <v>-1.0792044695254077</v>
      </c>
      <c r="BZ101" t="str">
        <f t="shared" si="261"/>
        <v>63 Community and civil enforcement occupations</v>
      </c>
      <c r="CA101" s="18">
        <f t="shared" si="245"/>
        <v>2.2246162856651042</v>
      </c>
      <c r="CB101" s="18">
        <f t="shared" si="245"/>
        <v>15.620923663323328</v>
      </c>
      <c r="CC101" s="18">
        <f t="shared" si="245"/>
        <v>-2.8104838979343127</v>
      </c>
      <c r="CD101" s="18">
        <f t="shared" si="245"/>
        <v>5.4536802279891994E-2</v>
      </c>
      <c r="CE101" s="18">
        <f t="shared" si="246"/>
        <v>5.0401767428631672E-2</v>
      </c>
      <c r="CG101" s="18">
        <f t="shared" si="247"/>
        <v>-0.90973334488021473</v>
      </c>
      <c r="CH101" s="18">
        <f t="shared" si="248"/>
        <v>1.8495293500462306</v>
      </c>
      <c r="CI101" s="18">
        <f t="shared" si="249"/>
        <v>1.156735630178396</v>
      </c>
      <c r="CK101" t="str">
        <f t="shared" si="262"/>
        <v>63 Community and civil enforcement occupations</v>
      </c>
      <c r="CL101" s="18">
        <f t="shared" si="250"/>
        <v>-9.0059879938377172</v>
      </c>
      <c r="CM101" s="18">
        <f t="shared" si="250"/>
        <v>105.64447736189155</v>
      </c>
      <c r="CN101" s="18">
        <f t="shared" si="250"/>
        <v>-16.71554617940485</v>
      </c>
      <c r="CO101" s="18">
        <f t="shared" si="250"/>
        <v>-1.9550733846125046</v>
      </c>
      <c r="CP101" s="18">
        <f t="shared" si="251"/>
        <v>-2.4141720492761087</v>
      </c>
      <c r="CR101" s="18">
        <f t="shared" si="252"/>
        <v>-7.1451204031225624</v>
      </c>
      <c r="CS101" s="18">
        <f t="shared" si="253"/>
        <v>0.77322579850094275</v>
      </c>
      <c r="CT101" s="18">
        <f t="shared" si="254"/>
        <v>-5.1647850012884744</v>
      </c>
    </row>
    <row r="102" spans="1:98" x14ac:dyDescent="0.2">
      <c r="A102" t="str">
        <f t="shared" si="209"/>
        <v>71 Sales occupations</v>
      </c>
      <c r="B102" s="18">
        <f t="shared" si="210"/>
        <v>5.0886982018449878</v>
      </c>
      <c r="C102" s="18">
        <f t="shared" si="210"/>
        <v>-15.397486106949165</v>
      </c>
      <c r="D102" s="18">
        <f t="shared" si="210"/>
        <v>5.7044502956241194</v>
      </c>
      <c r="E102" s="18">
        <f t="shared" si="210"/>
        <v>3.9014498561217748</v>
      </c>
      <c r="F102" s="18">
        <f t="shared" si="211"/>
        <v>3.1285963253032456</v>
      </c>
      <c r="H102" s="18">
        <f t="shared" si="212"/>
        <v>4.4990067515646492</v>
      </c>
      <c r="I102" s="18">
        <f t="shared" si="213"/>
        <v>3.4946005946803416</v>
      </c>
      <c r="J102" s="18">
        <f t="shared" si="214"/>
        <v>6.6020205355988182</v>
      </c>
      <c r="L102" t="str">
        <f t="shared" si="255"/>
        <v>71 Sales occupations</v>
      </c>
      <c r="M102" s="18">
        <f t="shared" si="215"/>
        <v>3.7309057459454786</v>
      </c>
      <c r="N102" s="18">
        <f t="shared" si="215"/>
        <v>-1.6315267114500376</v>
      </c>
      <c r="O102" s="18">
        <f t="shared" si="215"/>
        <v>6.1519862389173063</v>
      </c>
      <c r="P102" s="18">
        <f t="shared" si="215"/>
        <v>5.44719648806824</v>
      </c>
      <c r="Q102" s="18">
        <f t="shared" si="216"/>
        <v>5.2090098218374736</v>
      </c>
      <c r="S102" s="18">
        <f t="shared" si="217"/>
        <v>5.6816049304265981</v>
      </c>
      <c r="T102" s="18">
        <f t="shared" si="218"/>
        <v>3.8929159362016463</v>
      </c>
      <c r="U102" s="18">
        <f t="shared" si="219"/>
        <v>7.7508362877577897</v>
      </c>
      <c r="W102" t="str">
        <f t="shared" si="256"/>
        <v>71 Sales occupations</v>
      </c>
      <c r="X102" s="18">
        <f t="shared" si="220"/>
        <v>-1.3321169999064519</v>
      </c>
      <c r="Y102" s="18">
        <f t="shared" si="220"/>
        <v>7.6257139427214238</v>
      </c>
      <c r="Z102" s="18">
        <f t="shared" si="220"/>
        <v>2.4809583125343648</v>
      </c>
      <c r="AA102" s="18">
        <f t="shared" si="220"/>
        <v>2.219966368282722</v>
      </c>
      <c r="AB102" s="18">
        <f t="shared" si="221"/>
        <v>2.6314771185997232</v>
      </c>
      <c r="AD102" s="18">
        <f t="shared" si="222"/>
        <v>2.3068897462518834</v>
      </c>
      <c r="AE102" s="18">
        <f t="shared" si="223"/>
        <v>3.6001457259417169</v>
      </c>
      <c r="AF102" s="18">
        <f t="shared" si="224"/>
        <v>5.0963730618247771</v>
      </c>
      <c r="AH102" t="str">
        <f t="shared" si="257"/>
        <v>71 Sales occupations</v>
      </c>
      <c r="AI102" s="18">
        <f t="shared" si="225"/>
        <v>-2.1569869973889322</v>
      </c>
      <c r="AJ102" s="18">
        <f t="shared" si="225"/>
        <v>11.969883664943669</v>
      </c>
      <c r="AK102" s="18">
        <f t="shared" si="225"/>
        <v>1.6334588539324679</v>
      </c>
      <c r="AL102" s="18">
        <f t="shared" si="225"/>
        <v>2.2873296643614704</v>
      </c>
      <c r="AM102" s="18">
        <f t="shared" si="226"/>
        <v>2.6612263635042099</v>
      </c>
      <c r="AO102" s="18">
        <f t="shared" si="227"/>
        <v>2.0689066418878355</v>
      </c>
      <c r="AP102" s="18">
        <f t="shared" si="228"/>
        <v>3.5715333529628301</v>
      </c>
      <c r="AQ102" s="18">
        <f t="shared" si="229"/>
        <v>4.9100476216625388</v>
      </c>
      <c r="AS102" t="str">
        <f t="shared" si="258"/>
        <v>71 Sales occupations</v>
      </c>
      <c r="AT102" s="18">
        <f t="shared" si="230"/>
        <v>-3.1226532131945484</v>
      </c>
      <c r="AU102" s="18">
        <f t="shared" si="230"/>
        <v>6.4070121487187714</v>
      </c>
      <c r="AV102" s="18">
        <f t="shared" si="230"/>
        <v>0.96286509807887999</v>
      </c>
      <c r="AW102" s="18">
        <f t="shared" si="230"/>
        <v>1.5303218837090737</v>
      </c>
      <c r="AX102" s="18">
        <f t="shared" si="231"/>
        <v>1.6502645335157329</v>
      </c>
      <c r="AZ102" s="18">
        <f t="shared" si="232"/>
        <v>1.340816130516842</v>
      </c>
      <c r="BA102" s="18">
        <f t="shared" si="233"/>
        <v>3.0198087388299655</v>
      </c>
      <c r="BB102" s="18">
        <f t="shared" si="234"/>
        <v>3.9329644354333837</v>
      </c>
      <c r="BD102" t="str">
        <f t="shared" si="259"/>
        <v>71 Sales occupations</v>
      </c>
      <c r="BE102" s="18">
        <f t="shared" si="235"/>
        <v>-0.45154672371450211</v>
      </c>
      <c r="BF102" s="18">
        <f t="shared" si="235"/>
        <v>-0.80533907979307706</v>
      </c>
      <c r="BG102" s="18">
        <f t="shared" si="235"/>
        <v>-0.22649950086180981</v>
      </c>
      <c r="BH102" s="18">
        <f t="shared" si="235"/>
        <v>0.73119195369062417</v>
      </c>
      <c r="BI102" s="18">
        <f t="shared" si="236"/>
        <v>0.33449165428827143</v>
      </c>
      <c r="BK102" s="18">
        <f t="shared" si="237"/>
        <v>0.41094440745861327</v>
      </c>
      <c r="BL102" s="18">
        <f t="shared" si="238"/>
        <v>2.4742986117494148</v>
      </c>
      <c r="BM102" s="18">
        <f t="shared" si="239"/>
        <v>2.7687097497365976</v>
      </c>
      <c r="BO102" t="str">
        <f t="shared" si="260"/>
        <v>71 Sales occupations</v>
      </c>
      <c r="BP102" s="18">
        <f t="shared" si="240"/>
        <v>-3.6846203771876418</v>
      </c>
      <c r="BQ102" s="18">
        <f t="shared" si="240"/>
        <v>-6.0683260062513567</v>
      </c>
      <c r="BR102" s="18">
        <f t="shared" si="240"/>
        <v>-3.2175260256963378</v>
      </c>
      <c r="BS102" s="18">
        <f t="shared" si="240"/>
        <v>-2.7470008375770849</v>
      </c>
      <c r="BT102" s="18">
        <f t="shared" si="241"/>
        <v>-3.1049467390116603</v>
      </c>
      <c r="BV102" s="18">
        <f t="shared" si="242"/>
        <v>-2.904096190611849</v>
      </c>
      <c r="BW102" s="18">
        <f t="shared" si="243"/>
        <v>2.1821254903704901</v>
      </c>
      <c r="BX102" s="18">
        <f t="shared" si="244"/>
        <v>0.16525381556451446</v>
      </c>
      <c r="BZ102" t="str">
        <f t="shared" si="261"/>
        <v>71 Sales occupations</v>
      </c>
      <c r="CA102" s="18">
        <f t="shared" si="245"/>
        <v>2.5975844516346269</v>
      </c>
      <c r="CB102" s="18">
        <f t="shared" si="245"/>
        <v>-3.1648520368355304</v>
      </c>
      <c r="CC102" s="18">
        <f t="shared" si="245"/>
        <v>-3.8153203617954157</v>
      </c>
      <c r="CD102" s="18">
        <f t="shared" si="245"/>
        <v>-9.5166575874011112</v>
      </c>
      <c r="CE102" s="18">
        <f t="shared" si="246"/>
        <v>-7.3803671280099454</v>
      </c>
      <c r="CG102" s="18">
        <f t="shared" si="247"/>
        <v>-7.6547862599904537</v>
      </c>
      <c r="CH102" s="18">
        <f t="shared" si="248"/>
        <v>1.3631358477179223</v>
      </c>
      <c r="CI102" s="18">
        <f t="shared" si="249"/>
        <v>-4.1680713662967879</v>
      </c>
      <c r="CK102" t="str">
        <f t="shared" si="262"/>
        <v>71 Sales occupations</v>
      </c>
      <c r="CL102" s="18">
        <f t="shared" si="250"/>
        <v>-6.1880581465816542</v>
      </c>
      <c r="CM102" s="18">
        <f t="shared" si="250"/>
        <v>18.643826524317241</v>
      </c>
      <c r="CN102" s="18">
        <f t="shared" si="250"/>
        <v>-9.7077349692445196</v>
      </c>
      <c r="CO102" s="18">
        <f t="shared" si="250"/>
        <v>-3.784048481388802</v>
      </c>
      <c r="CP102" s="18">
        <f t="shared" si="251"/>
        <v>-4.4324302528349619</v>
      </c>
      <c r="CR102" s="18">
        <f t="shared" si="252"/>
        <v>-5.8005785844245539</v>
      </c>
      <c r="CS102" s="18">
        <f t="shared" si="253"/>
        <v>1.0655871109426229</v>
      </c>
      <c r="CT102" s="18">
        <f t="shared" si="254"/>
        <v>-3.562059517281968</v>
      </c>
    </row>
    <row r="103" spans="1:98" x14ac:dyDescent="0.2">
      <c r="A103" t="str">
        <f t="shared" si="209"/>
        <v>72 Customer service occupations</v>
      </c>
      <c r="B103" s="18">
        <f t="shared" si="210"/>
        <v>5.9620969011357605</v>
      </c>
      <c r="C103" s="18">
        <f t="shared" si="210"/>
        <v>5.8561255334519613</v>
      </c>
      <c r="D103" s="18">
        <f t="shared" si="210"/>
        <v>12.573559709330473</v>
      </c>
      <c r="E103" s="18">
        <f t="shared" si="210"/>
        <v>5.6180964633002706</v>
      </c>
      <c r="F103" s="18">
        <f t="shared" si="211"/>
        <v>7.7593801030409359</v>
      </c>
      <c r="H103" s="18">
        <f t="shared" si="212"/>
        <v>7.8874736985459437</v>
      </c>
      <c r="I103" s="18">
        <f t="shared" si="213"/>
        <v>4.7985632792478805</v>
      </c>
      <c r="J103" s="18">
        <f t="shared" si="214"/>
        <v>9.9393839334186005</v>
      </c>
      <c r="L103" t="str">
        <f t="shared" si="255"/>
        <v>72 Customer service occupations</v>
      </c>
      <c r="M103" s="18">
        <f t="shared" si="215"/>
        <v>7.2275523675485287</v>
      </c>
      <c r="N103" s="18">
        <f t="shared" si="215"/>
        <v>5.4914329681100771</v>
      </c>
      <c r="O103" s="18">
        <f t="shared" si="215"/>
        <v>11.592834171222854</v>
      </c>
      <c r="P103" s="18">
        <f t="shared" si="215"/>
        <v>5.4090852558201785</v>
      </c>
      <c r="Q103" s="18">
        <f t="shared" si="216"/>
        <v>7.3090125305957931</v>
      </c>
      <c r="S103" s="18">
        <f t="shared" si="217"/>
        <v>7.4312920485416933</v>
      </c>
      <c r="T103" s="18">
        <f t="shared" si="218"/>
        <v>4.7005167831274397</v>
      </c>
      <c r="U103" s="18">
        <f t="shared" si="219"/>
        <v>9.5392957258844557</v>
      </c>
      <c r="W103" t="str">
        <f t="shared" si="256"/>
        <v>72 Customer service occupations</v>
      </c>
      <c r="X103" s="18">
        <f t="shared" si="220"/>
        <v>1.7342682769271311</v>
      </c>
      <c r="Y103" s="18">
        <f t="shared" si="220"/>
        <v>13.225579738119908</v>
      </c>
      <c r="Z103" s="18">
        <f t="shared" si="220"/>
        <v>7.6145009712494049</v>
      </c>
      <c r="AA103" s="18">
        <f t="shared" si="220"/>
        <v>2.7740396263880029</v>
      </c>
      <c r="AB103" s="18">
        <f t="shared" si="221"/>
        <v>4.8958485108097083</v>
      </c>
      <c r="AD103" s="18">
        <f t="shared" si="222"/>
        <v>4.3628386951946041</v>
      </c>
      <c r="AE103" s="18">
        <f t="shared" si="223"/>
        <v>4.1578288947896835</v>
      </c>
      <c r="AF103" s="18">
        <f t="shared" si="224"/>
        <v>6.9503923625654052</v>
      </c>
      <c r="AH103" t="str">
        <f t="shared" si="257"/>
        <v>72 Customer service occupations</v>
      </c>
      <c r="AI103" s="18">
        <f t="shared" si="225"/>
        <v>2.3575526720173823</v>
      </c>
      <c r="AJ103" s="18">
        <f t="shared" si="225"/>
        <v>13.520790322646947</v>
      </c>
      <c r="AK103" s="18">
        <f t="shared" si="225"/>
        <v>8.0128474259189009</v>
      </c>
      <c r="AL103" s="18">
        <f t="shared" si="225"/>
        <v>2.5406278565655249</v>
      </c>
      <c r="AM103" s="18">
        <f t="shared" si="226"/>
        <v>4.884971074293043</v>
      </c>
      <c r="AO103" s="18">
        <f t="shared" si="227"/>
        <v>4.3331820791512099</v>
      </c>
      <c r="AP103" s="18">
        <f t="shared" si="228"/>
        <v>4.3410612959587702</v>
      </c>
      <c r="AQ103" s="18">
        <f t="shared" si="229"/>
        <v>7.0567259883786981</v>
      </c>
      <c r="AS103" t="str">
        <f t="shared" si="258"/>
        <v>72 Customer service occupations</v>
      </c>
      <c r="AT103" s="18">
        <f t="shared" si="230"/>
        <v>-0.18255418913145638</v>
      </c>
      <c r="AU103" s="18">
        <f t="shared" si="230"/>
        <v>7.8419327213269385</v>
      </c>
      <c r="AV103" s="18">
        <f t="shared" si="230"/>
        <v>6.7941253983343275</v>
      </c>
      <c r="AW103" s="18">
        <f t="shared" si="230"/>
        <v>1.5674664953360784</v>
      </c>
      <c r="AX103" s="18">
        <f t="shared" si="231"/>
        <v>3.5599702908632125</v>
      </c>
      <c r="AZ103" s="18">
        <f t="shared" si="232"/>
        <v>3.2806273995277468</v>
      </c>
      <c r="BA103" s="18">
        <f t="shared" si="233"/>
        <v>3.7176394364091037</v>
      </c>
      <c r="BB103" s="18">
        <f t="shared" si="234"/>
        <v>5.8669931097305117</v>
      </c>
      <c r="BD103" t="str">
        <f t="shared" si="259"/>
        <v>72 Customer service occupations</v>
      </c>
      <c r="BE103" s="18">
        <f t="shared" si="235"/>
        <v>2.7271852312877876</v>
      </c>
      <c r="BF103" s="18">
        <f t="shared" si="235"/>
        <v>5.6970660953588048</v>
      </c>
      <c r="BG103" s="18">
        <f t="shared" si="235"/>
        <v>4.7569827023008937</v>
      </c>
      <c r="BH103" s="18">
        <f t="shared" si="235"/>
        <v>1.4245428862102782</v>
      </c>
      <c r="BI103" s="18">
        <f t="shared" si="236"/>
        <v>2.7189394491872187</v>
      </c>
      <c r="BK103" s="18">
        <f t="shared" si="237"/>
        <v>2.523407721353621</v>
      </c>
      <c r="BL103" s="18">
        <f t="shared" si="238"/>
        <v>2.9256770402032561</v>
      </c>
      <c r="BM103" s="18">
        <f t="shared" si="239"/>
        <v>4.7100352538251844</v>
      </c>
      <c r="BO103" t="str">
        <f t="shared" si="260"/>
        <v>72 Customer service occupations</v>
      </c>
      <c r="BP103" s="18">
        <f t="shared" si="240"/>
        <v>2.1985895233984643</v>
      </c>
      <c r="BQ103" s="18">
        <f t="shared" si="240"/>
        <v>-6.2326472101415291</v>
      </c>
      <c r="BR103" s="18">
        <f t="shared" si="240"/>
        <v>3.3030905222807272</v>
      </c>
      <c r="BS103" s="18">
        <f t="shared" si="240"/>
        <v>-1.3174362194074973</v>
      </c>
      <c r="BT103" s="18">
        <f t="shared" si="241"/>
        <v>-0.21531188857444317</v>
      </c>
      <c r="BV103" s="18">
        <f t="shared" si="242"/>
        <v>0.19930768077467409</v>
      </c>
      <c r="BW103" s="18">
        <f t="shared" si="243"/>
        <v>2.8653569434380133</v>
      </c>
      <c r="BX103" s="18">
        <f t="shared" si="244"/>
        <v>3.0002022053867261</v>
      </c>
      <c r="BZ103" t="str">
        <f t="shared" si="261"/>
        <v>72 Customer service occupations</v>
      </c>
      <c r="CA103" s="18">
        <f t="shared" si="245"/>
        <v>3.9091743786406674</v>
      </c>
      <c r="CB103" s="18">
        <f t="shared" si="245"/>
        <v>-1.3930583458926504</v>
      </c>
      <c r="CC103" s="18">
        <f t="shared" si="245"/>
        <v>0.36914925096624973</v>
      </c>
      <c r="CD103" s="18">
        <f t="shared" si="245"/>
        <v>-1.8460649591272249</v>
      </c>
      <c r="CE103" s="18">
        <f t="shared" si="246"/>
        <v>-1.1306643091351209</v>
      </c>
      <c r="CG103" s="18">
        <f t="shared" si="247"/>
        <v>-1.1131465678118735</v>
      </c>
      <c r="CH103" s="18">
        <f t="shared" si="248"/>
        <v>1.7047775643810104</v>
      </c>
      <c r="CI103" s="18">
        <f t="shared" si="249"/>
        <v>0.84208986023319721</v>
      </c>
      <c r="CK103" t="str">
        <f t="shared" si="262"/>
        <v>72 Customer service occupations</v>
      </c>
      <c r="CL103" s="18">
        <f t="shared" si="250"/>
        <v>3.9593909847522646</v>
      </c>
      <c r="CM103" s="18">
        <f t="shared" si="250"/>
        <v>17.576192528191626</v>
      </c>
      <c r="CN103" s="18">
        <f t="shared" si="250"/>
        <v>6.8997121503938663</v>
      </c>
      <c r="CO103" s="18">
        <f t="shared" si="250"/>
        <v>1.0209576014960753</v>
      </c>
      <c r="CP103" s="18">
        <f t="shared" si="251"/>
        <v>3.8023785304183599</v>
      </c>
      <c r="CR103" s="18">
        <f t="shared" si="252"/>
        <v>2.9437139807664714</v>
      </c>
      <c r="CS103" s="18">
        <f t="shared" si="253"/>
        <v>2.6819900587249812</v>
      </c>
      <c r="CT103" s="18">
        <f t="shared" si="254"/>
        <v>4.8423576031992654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8.8978855975458302</v>
      </c>
      <c r="C104" s="18">
        <f t="shared" si="210"/>
        <v>-24.652107342374997</v>
      </c>
      <c r="D104" s="18">
        <f t="shared" si="210"/>
        <v>14.4158543712535</v>
      </c>
      <c r="E104" s="18">
        <f t="shared" si="210"/>
        <v>8.6051019211186741</v>
      </c>
      <c r="F104" s="18">
        <f t="shared" si="211"/>
        <v>7.8947409318997686</v>
      </c>
      <c r="H104" s="18">
        <f t="shared" si="212"/>
        <v>10.508466998488597</v>
      </c>
      <c r="I104" s="18">
        <f t="shared" si="213"/>
        <v>5.8931649617828707</v>
      </c>
      <c r="J104" s="18">
        <f t="shared" si="214"/>
        <v>12.481071726520444</v>
      </c>
      <c r="L104" t="str">
        <f t="shared" si="255"/>
        <v>81 Process, plant and machine operatives</v>
      </c>
      <c r="M104" s="18">
        <f t="shared" si="215"/>
        <v>5.8591396296922893</v>
      </c>
      <c r="N104" s="18">
        <f t="shared" si="215"/>
        <v>-16.817601523657089</v>
      </c>
      <c r="O104" s="18">
        <f t="shared" si="215"/>
        <v>14.070390332304461</v>
      </c>
      <c r="P104" s="18">
        <f t="shared" si="215"/>
        <v>6.4270051999060884</v>
      </c>
      <c r="Q104" s="18">
        <f t="shared" si="216"/>
        <v>7.0966548081657255</v>
      </c>
      <c r="S104" s="18">
        <f t="shared" si="217"/>
        <v>8.9161304835317026</v>
      </c>
      <c r="T104" s="18">
        <f t="shared" si="218"/>
        <v>4.9912459093345518</v>
      </c>
      <c r="U104" s="18">
        <f t="shared" si="219"/>
        <v>10.831822947902992</v>
      </c>
      <c r="W104" t="str">
        <f t="shared" si="256"/>
        <v>81 Process, plant and machine operatives</v>
      </c>
      <c r="X104" s="18">
        <f t="shared" si="220"/>
        <v>-1.0813727026607767</v>
      </c>
      <c r="Y104" s="18">
        <f t="shared" si="220"/>
        <v>-11.530641308502554</v>
      </c>
      <c r="Z104" s="18">
        <f t="shared" si="220"/>
        <v>11.643580903912198</v>
      </c>
      <c r="AA104" s="18">
        <f t="shared" si="220"/>
        <v>5.2360182740659456</v>
      </c>
      <c r="AB104" s="18">
        <f t="shared" si="221"/>
        <v>6.0413771057981736</v>
      </c>
      <c r="AD104" s="18">
        <f t="shared" si="222"/>
        <v>7.329932868759248</v>
      </c>
      <c r="AE104" s="18">
        <f t="shared" si="223"/>
        <v>4.9384573481940475</v>
      </c>
      <c r="AF104" s="18">
        <f t="shared" si="224"/>
        <v>9.5908543501070262</v>
      </c>
      <c r="AH104" t="str">
        <f t="shared" si="257"/>
        <v>81 Process, plant and machine operatives</v>
      </c>
      <c r="AI104" s="18">
        <f t="shared" si="225"/>
        <v>-0.85100930473036573</v>
      </c>
      <c r="AJ104" s="18">
        <f t="shared" si="225"/>
        <v>-9.0025549916453951</v>
      </c>
      <c r="AK104" s="18">
        <f t="shared" si="225"/>
        <v>11.392860343859091</v>
      </c>
      <c r="AL104" s="18">
        <f t="shared" si="225"/>
        <v>5.4628340396831954</v>
      </c>
      <c r="AM104" s="18">
        <f t="shared" si="226"/>
        <v>6.2966058169508177</v>
      </c>
      <c r="AO104" s="18">
        <f t="shared" si="227"/>
        <v>7.4035765753322824</v>
      </c>
      <c r="AP104" s="18">
        <f t="shared" si="228"/>
        <v>4.6983120563603098</v>
      </c>
      <c r="AQ104" s="18">
        <f t="shared" si="229"/>
        <v>9.5170168372209041</v>
      </c>
      <c r="AS104" t="str">
        <f t="shared" si="258"/>
        <v>81 Process, plant and machine operatives</v>
      </c>
      <c r="AT104" s="18">
        <f t="shared" si="230"/>
        <v>-0.84726685604250562</v>
      </c>
      <c r="AU104" s="18">
        <f t="shared" si="230"/>
        <v>-11.127513070844708</v>
      </c>
      <c r="AV104" s="18">
        <f t="shared" si="230"/>
        <v>9.6339997530756172</v>
      </c>
      <c r="AW104" s="18">
        <f t="shared" si="230"/>
        <v>3.3499528782727994</v>
      </c>
      <c r="AX104" s="18">
        <f t="shared" si="231"/>
        <v>4.2857042962409997</v>
      </c>
      <c r="AZ104" s="18">
        <f t="shared" si="232"/>
        <v>5.403558897371985</v>
      </c>
      <c r="BA104" s="18">
        <f t="shared" si="233"/>
        <v>4.1113837715288204</v>
      </c>
      <c r="BB104" s="18">
        <f t="shared" si="234"/>
        <v>7.6754621578184024</v>
      </c>
      <c r="BD104" t="str">
        <f t="shared" si="259"/>
        <v>81 Process, plant and machine operatives</v>
      </c>
      <c r="BE104" s="18">
        <f t="shared" si="235"/>
        <v>0.95195610888234583</v>
      </c>
      <c r="BF104" s="18">
        <f t="shared" si="235"/>
        <v>-15.293803310231235</v>
      </c>
      <c r="BG104" s="18">
        <f t="shared" si="235"/>
        <v>6.628392830176244</v>
      </c>
      <c r="BH104" s="18">
        <f t="shared" si="235"/>
        <v>1.8764962081080805</v>
      </c>
      <c r="BI104" s="18">
        <f t="shared" si="236"/>
        <v>2.1530219506158188</v>
      </c>
      <c r="BK104" s="18">
        <f t="shared" si="237"/>
        <v>3.4364533943691322</v>
      </c>
      <c r="BL104" s="18">
        <f t="shared" si="238"/>
        <v>2.7665113744909986</v>
      </c>
      <c r="BM104" s="18">
        <f t="shared" si="239"/>
        <v>5.2869837821578614</v>
      </c>
      <c r="BO104" t="str">
        <f t="shared" si="260"/>
        <v>81 Process, plant and machine operatives</v>
      </c>
      <c r="BP104" s="18">
        <f t="shared" si="240"/>
        <v>-2.1864147825597535</v>
      </c>
      <c r="BQ104" s="18">
        <f t="shared" si="240"/>
        <v>-9.4506067204662045</v>
      </c>
      <c r="BR104" s="18">
        <f t="shared" si="240"/>
        <v>3.8080481592387638</v>
      </c>
      <c r="BS104" s="18">
        <f t="shared" si="240"/>
        <v>-0.64992785988066126</v>
      </c>
      <c r="BT104" s="18">
        <f t="shared" si="241"/>
        <v>0.14001652038682089</v>
      </c>
      <c r="BV104" s="18">
        <f t="shared" si="242"/>
        <v>0.81437598886602292</v>
      </c>
      <c r="BW104" s="18">
        <f t="shared" si="243"/>
        <v>2.6017969064358049</v>
      </c>
      <c r="BX104" s="18">
        <f t="shared" si="244"/>
        <v>3.180367585738586</v>
      </c>
      <c r="BZ104" t="str">
        <f t="shared" si="261"/>
        <v>81 Process, plant and machine operatives</v>
      </c>
      <c r="CA104" s="18">
        <f t="shared" si="245"/>
        <v>2.8494946115479536</v>
      </c>
      <c r="CB104" s="18">
        <f t="shared" si="245"/>
        <v>-20.435143759744111</v>
      </c>
      <c r="CC104" s="18">
        <f t="shared" si="245"/>
        <v>1.6587863251338764</v>
      </c>
      <c r="CD104" s="18">
        <f t="shared" si="245"/>
        <v>-8.4098613938206945</v>
      </c>
      <c r="CE104" s="18">
        <f t="shared" si="246"/>
        <v>-6.2042165141660055</v>
      </c>
      <c r="CG104" s="18">
        <f t="shared" si="247"/>
        <v>-5.1696287023376142</v>
      </c>
      <c r="CH104" s="18">
        <f t="shared" si="248"/>
        <v>1.640817106263448</v>
      </c>
      <c r="CI104" s="18">
        <f t="shared" si="249"/>
        <v>-2.0982430641072858</v>
      </c>
      <c r="CK104" t="str">
        <f t="shared" si="262"/>
        <v>81 Process, plant and machine operatives</v>
      </c>
      <c r="CL104" s="18">
        <f t="shared" si="250"/>
        <v>-3.4494161553991431</v>
      </c>
      <c r="CM104" s="18">
        <f t="shared" si="250"/>
        <v>14.58963504116797</v>
      </c>
      <c r="CN104" s="18">
        <f t="shared" si="250"/>
        <v>-9.3084691249561651</v>
      </c>
      <c r="CO104" s="18">
        <f t="shared" si="250"/>
        <v>-4.9614522315171383</v>
      </c>
      <c r="CP104" s="18">
        <f t="shared" si="251"/>
        <v>-5.2403261643520054</v>
      </c>
      <c r="CR104" s="18">
        <f t="shared" si="252"/>
        <v>-6.433129230137502</v>
      </c>
      <c r="CS104" s="18">
        <f t="shared" si="253"/>
        <v>0.94627746700475246</v>
      </c>
      <c r="CT104" s="18">
        <f t="shared" si="254"/>
        <v>-4.258795441543695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8.5972899568387273</v>
      </c>
      <c r="C105" s="18">
        <f t="shared" si="210"/>
        <v>-15.307314505779669</v>
      </c>
      <c r="D105" s="18">
        <f t="shared" si="210"/>
        <v>12.448086973038762</v>
      </c>
      <c r="E105" s="18">
        <f t="shared" si="210"/>
        <v>5.2712492250305054</v>
      </c>
      <c r="F105" s="18">
        <f t="shared" si="211"/>
        <v>6.0123597574332832</v>
      </c>
      <c r="H105" s="18">
        <f t="shared" si="212"/>
        <v>7.6111340538582484</v>
      </c>
      <c r="I105" s="18">
        <f t="shared" si="213"/>
        <v>5.5846714835617428</v>
      </c>
      <c r="J105" s="18">
        <f t="shared" si="214"/>
        <v>10.151870277225639</v>
      </c>
      <c r="L105" t="str">
        <f t="shared" si="255"/>
        <v>82 Transport and mobile machine drivers and operatives</v>
      </c>
      <c r="M105" s="18">
        <f t="shared" si="215"/>
        <v>9.377142941505511</v>
      </c>
      <c r="N105" s="18">
        <f t="shared" si="215"/>
        <v>-12.637984858039308</v>
      </c>
      <c r="O105" s="18">
        <f t="shared" si="215"/>
        <v>9.7273174349304714</v>
      </c>
      <c r="P105" s="18">
        <f t="shared" si="215"/>
        <v>4.9560963155676152</v>
      </c>
      <c r="Q105" s="18">
        <f t="shared" si="216"/>
        <v>5.2109208302811405</v>
      </c>
      <c r="S105" s="18">
        <f t="shared" si="217"/>
        <v>6.5229945920830978</v>
      </c>
      <c r="T105" s="18">
        <f t="shared" si="218"/>
        <v>5.1207621867141118</v>
      </c>
      <c r="U105" s="18">
        <f t="shared" si="219"/>
        <v>9.1045973025571278</v>
      </c>
      <c r="W105" t="str">
        <f t="shared" si="256"/>
        <v>82 Transport and mobile machine drivers and operatives</v>
      </c>
      <c r="X105" s="18">
        <f t="shared" si="220"/>
        <v>3.7517695868229506</v>
      </c>
      <c r="Y105" s="18">
        <f t="shared" si="220"/>
        <v>-8.2091571706729543</v>
      </c>
      <c r="Z105" s="18">
        <f t="shared" si="220"/>
        <v>5.8655318767480091</v>
      </c>
      <c r="AA105" s="18">
        <f t="shared" si="220"/>
        <v>2.9605859169348436</v>
      </c>
      <c r="AB105" s="18">
        <f t="shared" si="221"/>
        <v>3.1169705799375169</v>
      </c>
      <c r="AD105" s="18">
        <f t="shared" si="222"/>
        <v>3.9199346171327365</v>
      </c>
      <c r="AE105" s="18">
        <f t="shared" si="223"/>
        <v>4.6547408305275928</v>
      </c>
      <c r="AF105" s="18">
        <f t="shared" si="224"/>
        <v>6.9998530702198192</v>
      </c>
      <c r="AH105" t="str">
        <f t="shared" si="257"/>
        <v>82 Transport and mobile machine drivers and operatives</v>
      </c>
      <c r="AI105" s="18">
        <f t="shared" si="225"/>
        <v>5.3785626586396074</v>
      </c>
      <c r="AJ105" s="18">
        <f t="shared" si="225"/>
        <v>-5.7801285550873711</v>
      </c>
      <c r="AK105" s="18">
        <f t="shared" si="225"/>
        <v>6.6769359849421228</v>
      </c>
      <c r="AL105" s="18">
        <f t="shared" si="225"/>
        <v>2.7012901602801787</v>
      </c>
      <c r="AM105" s="18">
        <f t="shared" si="226"/>
        <v>3.3691357984573012</v>
      </c>
      <c r="AO105" s="18">
        <f t="shared" si="227"/>
        <v>4.0097639253563244</v>
      </c>
      <c r="AP105" s="18">
        <f t="shared" si="228"/>
        <v>4.7615066810708928</v>
      </c>
      <c r="AQ105" s="18">
        <f t="shared" si="229"/>
        <v>7.1374993934675057</v>
      </c>
      <c r="AS105" t="str">
        <f t="shared" si="258"/>
        <v>82 Transport and mobile machine drivers and operatives</v>
      </c>
      <c r="AT105" s="18">
        <f t="shared" si="230"/>
        <v>2.2834655669153658</v>
      </c>
      <c r="AU105" s="18">
        <f t="shared" si="230"/>
        <v>-11.682550428581406</v>
      </c>
      <c r="AV105" s="18">
        <f t="shared" si="230"/>
        <v>6.5407783898994376</v>
      </c>
      <c r="AW105" s="18">
        <f t="shared" si="230"/>
        <v>2.0630323605374645</v>
      </c>
      <c r="AX105" s="18">
        <f t="shared" si="231"/>
        <v>2.5107491803397997</v>
      </c>
      <c r="AZ105" s="18">
        <f t="shared" si="232"/>
        <v>3.5343036138999473</v>
      </c>
      <c r="BA105" s="18">
        <f t="shared" si="233"/>
        <v>4.6636532513952167</v>
      </c>
      <c r="BB105" s="18">
        <f t="shared" si="234"/>
        <v>6.752780285372495</v>
      </c>
      <c r="BD105" t="str">
        <f t="shared" si="259"/>
        <v>82 Transport and mobile machine drivers and operatives</v>
      </c>
      <c r="BE105" s="18">
        <f t="shared" si="235"/>
        <v>1.6924529805658395</v>
      </c>
      <c r="BF105" s="18">
        <f t="shared" si="235"/>
        <v>-13.679747443777357</v>
      </c>
      <c r="BG105" s="18">
        <f t="shared" si="235"/>
        <v>3.7544199553821267</v>
      </c>
      <c r="BH105" s="18">
        <f t="shared" si="235"/>
        <v>1.5592961977404451</v>
      </c>
      <c r="BI105" s="18">
        <f t="shared" si="236"/>
        <v>1.2066174755333225</v>
      </c>
      <c r="BK105" s="18">
        <f t="shared" si="237"/>
        <v>2.2857947593751815</v>
      </c>
      <c r="BL105" s="18">
        <f t="shared" si="238"/>
        <v>3.2728312214803434</v>
      </c>
      <c r="BM105" s="18">
        <f t="shared" si="239"/>
        <v>4.8147568414600217</v>
      </c>
      <c r="BO105" t="str">
        <f t="shared" si="260"/>
        <v>82 Transport and mobile machine drivers and operatives</v>
      </c>
      <c r="BP105" s="18">
        <f t="shared" si="240"/>
        <v>-7.5680483176854274E-3</v>
      </c>
      <c r="BQ105" s="18">
        <f t="shared" si="240"/>
        <v>-6.3793449753414393</v>
      </c>
      <c r="BR105" s="18">
        <f t="shared" si="240"/>
        <v>1.1155025821815823</v>
      </c>
      <c r="BS105" s="18">
        <f t="shared" si="240"/>
        <v>-0.33647986343007252</v>
      </c>
      <c r="BT105" s="18">
        <f t="shared" si="241"/>
        <v>-0.27560413526244165</v>
      </c>
      <c r="BV105" s="18">
        <f t="shared" si="242"/>
        <v>0.14518271404038163</v>
      </c>
      <c r="BW105" s="18">
        <f t="shared" si="243"/>
        <v>3.1800044443633713</v>
      </c>
      <c r="BX105" s="18">
        <f t="shared" si="244"/>
        <v>3.2740252556592297</v>
      </c>
      <c r="BZ105" t="str">
        <f t="shared" si="261"/>
        <v>82 Transport and mobile machine drivers and operatives</v>
      </c>
      <c r="CA105" s="18">
        <f t="shared" si="245"/>
        <v>4.7166029341921156</v>
      </c>
      <c r="CB105" s="18">
        <f t="shared" si="245"/>
        <v>-24.281273531550752</v>
      </c>
      <c r="CC105" s="18">
        <f t="shared" si="245"/>
        <v>-0.41463666428016577</v>
      </c>
      <c r="CD105" s="18">
        <f t="shared" si="245"/>
        <v>-1.7896883165463451</v>
      </c>
      <c r="CE105" s="18">
        <f t="shared" si="246"/>
        <v>-2.9524703876517733</v>
      </c>
      <c r="CG105" s="18">
        <f t="shared" si="247"/>
        <v>-1.3334604166427511</v>
      </c>
      <c r="CH105" s="18">
        <f t="shared" si="248"/>
        <v>2.2368540631493739</v>
      </c>
      <c r="CI105" s="18">
        <f t="shared" si="249"/>
        <v>1.2852191776743682</v>
      </c>
      <c r="CK105" t="str">
        <f t="shared" si="262"/>
        <v>82 Transport and mobile machine drivers and operatives</v>
      </c>
      <c r="CL105" s="18">
        <f t="shared" si="250"/>
        <v>4.2331645483562497</v>
      </c>
      <c r="CM105" s="18">
        <f t="shared" si="250"/>
        <v>32.293870368444779</v>
      </c>
      <c r="CN105" s="18">
        <f t="shared" si="250"/>
        <v>-5.8442498598947896</v>
      </c>
      <c r="CO105" s="18">
        <f t="shared" si="250"/>
        <v>-5.1034027461231757</v>
      </c>
      <c r="CP105" s="18">
        <f t="shared" si="251"/>
        <v>-3.3492958165185382</v>
      </c>
      <c r="CR105" s="18">
        <f t="shared" si="252"/>
        <v>-5.3509972203455991</v>
      </c>
      <c r="CS105" s="18">
        <f t="shared" si="253"/>
        <v>1.6650936499106983</v>
      </c>
      <c r="CT105" s="18">
        <f t="shared" si="254"/>
        <v>-2.1720747427445009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-0.67711544279001057</v>
      </c>
      <c r="C106" s="18">
        <f t="shared" si="210"/>
        <v>-19.125060657532678</v>
      </c>
      <c r="D106" s="18">
        <f t="shared" si="210"/>
        <v>5.5253193772460518</v>
      </c>
      <c r="E106" s="18">
        <f t="shared" si="210"/>
        <v>3.9287996036001971</v>
      </c>
      <c r="F106" s="18">
        <f t="shared" si="211"/>
        <v>2.8009856024812763</v>
      </c>
      <c r="H106" s="18">
        <f t="shared" si="212"/>
        <v>4.4582708589533171</v>
      </c>
      <c r="I106" s="18">
        <f t="shared" si="213"/>
        <v>3.6764850920493641</v>
      </c>
      <c r="J106" s="18">
        <f t="shared" si="214"/>
        <v>6.69244213558704</v>
      </c>
      <c r="L106" t="str">
        <f t="shared" si="255"/>
        <v>91 Elementary trades and related occupations</v>
      </c>
      <c r="M106" s="18">
        <f t="shared" si="215"/>
        <v>6.2500117755070805</v>
      </c>
      <c r="N106" s="18">
        <f t="shared" si="215"/>
        <v>-23.158226690312254</v>
      </c>
      <c r="O106" s="18">
        <f t="shared" si="215"/>
        <v>7.9588088735987883</v>
      </c>
      <c r="P106" s="18">
        <f t="shared" si="215"/>
        <v>4.8890345061867624</v>
      </c>
      <c r="Q106" s="18">
        <f t="shared" si="216"/>
        <v>3.8004634046917785</v>
      </c>
      <c r="S106" s="18">
        <f t="shared" si="217"/>
        <v>5.9024693149750895</v>
      </c>
      <c r="T106" s="18">
        <f t="shared" si="218"/>
        <v>3.8497490395517087</v>
      </c>
      <c r="U106" s="18">
        <f t="shared" si="219"/>
        <v>7.8944943904691867</v>
      </c>
      <c r="W106" t="str">
        <f t="shared" si="256"/>
        <v>91 Elementary trades and related occupations</v>
      </c>
      <c r="X106" s="18">
        <f t="shared" si="220"/>
        <v>-3.1834469318121505</v>
      </c>
      <c r="Y106" s="18">
        <f t="shared" si="220"/>
        <v>-6.7721056260044987</v>
      </c>
      <c r="Z106" s="18">
        <f t="shared" si="220"/>
        <v>1.7217893509765325</v>
      </c>
      <c r="AA106" s="18">
        <f t="shared" si="220"/>
        <v>1.0947811181233558</v>
      </c>
      <c r="AB106" s="18">
        <f t="shared" si="221"/>
        <v>0.77874589213104972</v>
      </c>
      <c r="AD106" s="18">
        <f t="shared" si="222"/>
        <v>1.3033532540966064</v>
      </c>
      <c r="AE106" s="18">
        <f t="shared" si="223"/>
        <v>3.334634005603343</v>
      </c>
      <c r="AF106" s="18">
        <f t="shared" si="224"/>
        <v>4.186615695974405</v>
      </c>
      <c r="AH106" t="str">
        <f t="shared" si="257"/>
        <v>91 Elementary trades and related occupations</v>
      </c>
      <c r="AI106" s="18">
        <f t="shared" si="225"/>
        <v>-1.6143249845974261</v>
      </c>
      <c r="AJ106" s="18">
        <f t="shared" si="225"/>
        <v>-13.264682826892294</v>
      </c>
      <c r="AK106" s="18">
        <f t="shared" si="225"/>
        <v>2.3191216267947956</v>
      </c>
      <c r="AL106" s="18">
        <f t="shared" si="225"/>
        <v>2.4158634907652354</v>
      </c>
      <c r="AM106" s="18">
        <f t="shared" si="226"/>
        <v>1.3277195247171303</v>
      </c>
      <c r="AO106" s="18">
        <f t="shared" si="227"/>
        <v>2.3836060438641393</v>
      </c>
      <c r="AP106" s="18">
        <f t="shared" si="228"/>
        <v>3.4233652831387573</v>
      </c>
      <c r="AQ106" s="18">
        <f t="shared" si="229"/>
        <v>5.0058350020387055</v>
      </c>
      <c r="AS106" t="str">
        <f t="shared" si="258"/>
        <v>91 Elementary trades and related occupations</v>
      </c>
      <c r="AT106" s="18">
        <f t="shared" si="230"/>
        <v>-2.2291400710890752</v>
      </c>
      <c r="AU106" s="18">
        <f t="shared" si="230"/>
        <v>-1.5159119946081434</v>
      </c>
      <c r="AV106" s="18">
        <f t="shared" si="230"/>
        <v>1.5468741491728055</v>
      </c>
      <c r="AW106" s="18">
        <f t="shared" si="230"/>
        <v>1.2548776074286394</v>
      </c>
      <c r="AX106" s="18">
        <f t="shared" si="231"/>
        <v>1.1704425349873038</v>
      </c>
      <c r="AZ106" s="18">
        <f t="shared" si="232"/>
        <v>1.3521163761650801</v>
      </c>
      <c r="BA106" s="18">
        <f t="shared" si="233"/>
        <v>2.9147770472951695</v>
      </c>
      <c r="BB106" s="18">
        <f t="shared" si="234"/>
        <v>3.8482583307501095</v>
      </c>
      <c r="BD106" t="str">
        <f t="shared" si="259"/>
        <v>91 Elementary trades and related occupations</v>
      </c>
      <c r="BE106" s="18">
        <f t="shared" si="235"/>
        <v>-2.2522379003728998</v>
      </c>
      <c r="BF106" s="18">
        <f t="shared" si="235"/>
        <v>-11.149640598660204</v>
      </c>
      <c r="BG106" s="18">
        <f t="shared" si="235"/>
        <v>0.26673585879917194</v>
      </c>
      <c r="BH106" s="18">
        <f t="shared" si="235"/>
        <v>1.6616428263255489</v>
      </c>
      <c r="BI106" s="18">
        <f t="shared" si="236"/>
        <v>0.37508487808877167</v>
      </c>
      <c r="BK106" s="18">
        <f t="shared" si="237"/>
        <v>1.1945308517772313</v>
      </c>
      <c r="BL106" s="18">
        <f t="shared" si="238"/>
        <v>2.1863973252497892</v>
      </c>
      <c r="BM106" s="18">
        <f t="shared" si="239"/>
        <v>3.0886482552798133</v>
      </c>
      <c r="BO106" t="str">
        <f t="shared" si="260"/>
        <v>91 Elementary trades and related occupations</v>
      </c>
      <c r="BP106" s="18">
        <f t="shared" si="240"/>
        <v>-6.2368503325065276</v>
      </c>
      <c r="BQ106" s="18">
        <f t="shared" si="240"/>
        <v>-8.346193763154286</v>
      </c>
      <c r="BR106" s="18">
        <f t="shared" si="240"/>
        <v>-4.0150739617322184</v>
      </c>
      <c r="BS106" s="18">
        <f t="shared" si="240"/>
        <v>-1.3643603858917386</v>
      </c>
      <c r="BT106" s="18">
        <f t="shared" si="241"/>
        <v>-2.6481922162156946</v>
      </c>
      <c r="BV106" s="18">
        <f t="shared" si="242"/>
        <v>-2.255966876351323</v>
      </c>
      <c r="BW106" s="18">
        <f t="shared" si="243"/>
        <v>1.874746662548521</v>
      </c>
      <c r="BX106" s="18">
        <f t="shared" si="244"/>
        <v>0.20662476543999997</v>
      </c>
      <c r="BZ106" t="str">
        <f t="shared" si="261"/>
        <v>91 Elementary trades and related occupations</v>
      </c>
      <c r="CA106" s="18">
        <f t="shared" si="245"/>
        <v>1.034720750662621</v>
      </c>
      <c r="CB106" s="18">
        <f t="shared" si="245"/>
        <v>-20.762833973481786</v>
      </c>
      <c r="CC106" s="18">
        <f t="shared" si="245"/>
        <v>-4.4101905366852323</v>
      </c>
      <c r="CD106" s="18">
        <f t="shared" si="245"/>
        <v>-2.2637599241935202</v>
      </c>
      <c r="CE106" s="18">
        <f t="shared" si="246"/>
        <v>-4.2042042354054177</v>
      </c>
      <c r="CG106" s="18">
        <f t="shared" si="247"/>
        <v>-2.9845392885126887</v>
      </c>
      <c r="CH106" s="18">
        <f t="shared" si="248"/>
        <v>1.5680361370635998</v>
      </c>
      <c r="CI106" s="18">
        <f t="shared" si="249"/>
        <v>-0.71740619665732197</v>
      </c>
      <c r="CK106" t="str">
        <f t="shared" si="262"/>
        <v>91 Elementary trades and related occupations</v>
      </c>
      <c r="CL106" s="18">
        <f t="shared" si="250"/>
        <v>-1.8750408069415636</v>
      </c>
      <c r="CM106" s="18">
        <f t="shared" si="250"/>
        <v>18.329519272656803</v>
      </c>
      <c r="CN106" s="18">
        <f t="shared" si="250"/>
        <v>-5.5756693429863553</v>
      </c>
      <c r="CO106" s="18">
        <f t="shared" si="250"/>
        <v>-0.66558891747304783</v>
      </c>
      <c r="CP106" s="18">
        <f t="shared" si="251"/>
        <v>-1.1516628239515492</v>
      </c>
      <c r="CR106" s="18">
        <f t="shared" si="252"/>
        <v>-2.3300154064694434</v>
      </c>
      <c r="CS106" s="18">
        <f t="shared" si="253"/>
        <v>1.4352546225206098</v>
      </c>
      <c r="CT106" s="18">
        <f t="shared" si="254"/>
        <v>-0.40846439526088796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2.5833986755103844</v>
      </c>
      <c r="C107" s="18">
        <f t="shared" si="210"/>
        <v>-13.334013726992122</v>
      </c>
      <c r="D107" s="18">
        <f t="shared" si="210"/>
        <v>10.807423895923973</v>
      </c>
      <c r="E107" s="18">
        <f t="shared" si="210"/>
        <v>3.493585185970649</v>
      </c>
      <c r="F107" s="18">
        <f t="shared" si="211"/>
        <v>4.5596704751929673</v>
      </c>
      <c r="H107" s="18">
        <f t="shared" si="212"/>
        <v>5.8762556719950343</v>
      </c>
      <c r="I107" s="18">
        <f t="shared" si="213"/>
        <v>4.5174347375764423</v>
      </c>
      <c r="J107" s="18">
        <f t="shared" si="214"/>
        <v>8.2740202202199686</v>
      </c>
      <c r="L107" t="str">
        <f t="shared" ref="L107" si="263">A107</f>
        <v>92 Elementary administration and service occupations</v>
      </c>
      <c r="M107" s="18">
        <f t="shared" si="215"/>
        <v>6.5930647022781619</v>
      </c>
      <c r="N107" s="18">
        <f t="shared" si="215"/>
        <v>-1.6621397951897654</v>
      </c>
      <c r="O107" s="18">
        <f t="shared" si="215"/>
        <v>10.741265741861984</v>
      </c>
      <c r="P107" s="18">
        <f t="shared" si="215"/>
        <v>6.0034353292169662</v>
      </c>
      <c r="Q107" s="18">
        <f t="shared" si="216"/>
        <v>6.9588495667224359</v>
      </c>
      <c r="S107" s="18">
        <f t="shared" si="217"/>
        <v>7.5597508800776758</v>
      </c>
      <c r="T107" s="18">
        <f t="shared" si="218"/>
        <v>5.1123457600739997</v>
      </c>
      <c r="U107" s="18">
        <f t="shared" si="219"/>
        <v>9.8563895550209502</v>
      </c>
      <c r="W107" t="str">
        <f t="shared" ref="W107" si="264">A107</f>
        <v>92 Elementary administration and service occupations</v>
      </c>
      <c r="X107" s="18">
        <f t="shared" si="220"/>
        <v>1.7866050155251667</v>
      </c>
      <c r="Y107" s="18">
        <f t="shared" si="220"/>
        <v>5.161749844939556</v>
      </c>
      <c r="Z107" s="18">
        <f t="shared" si="220"/>
        <v>5.6979623619838327</v>
      </c>
      <c r="AA107" s="18">
        <f t="shared" si="220"/>
        <v>2.6886588304181114</v>
      </c>
      <c r="AB107" s="18">
        <f t="shared" si="221"/>
        <v>3.7739818406971493</v>
      </c>
      <c r="AD107" s="18">
        <f t="shared" si="222"/>
        <v>3.6821178178352953</v>
      </c>
      <c r="AE107" s="18">
        <f t="shared" si="223"/>
        <v>4.4868581692206089</v>
      </c>
      <c r="AF107" s="18">
        <f t="shared" si="224"/>
        <v>6.7174704482324765</v>
      </c>
      <c r="AH107" t="str">
        <f t="shared" ref="AH107" si="265">L107</f>
        <v>92 Elementary administration and service occupations</v>
      </c>
      <c r="AI107" s="18">
        <f t="shared" si="225"/>
        <v>0.88873398279105675</v>
      </c>
      <c r="AJ107" s="18">
        <f t="shared" si="225"/>
        <v>5.8469921386169688</v>
      </c>
      <c r="AK107" s="18">
        <f t="shared" si="225"/>
        <v>5.5297235180967963</v>
      </c>
      <c r="AL107" s="18">
        <f t="shared" si="225"/>
        <v>2.7457280009056673</v>
      </c>
      <c r="AM107" s="18">
        <f t="shared" si="226"/>
        <v>3.8004870288356862</v>
      </c>
      <c r="AO107" s="18">
        <f t="shared" si="227"/>
        <v>3.6654687695458321</v>
      </c>
      <c r="AP107" s="18">
        <f t="shared" si="228"/>
        <v>4.2838911846398542</v>
      </c>
      <c r="AQ107" s="18">
        <f t="shared" si="229"/>
        <v>6.5556925672445088</v>
      </c>
      <c r="AS107" t="str">
        <f t="shared" ref="AS107" si="266">W107</f>
        <v>92 Elementary administration and service occupations</v>
      </c>
      <c r="AT107" s="18">
        <f t="shared" si="230"/>
        <v>0.56702437779991843</v>
      </c>
      <c r="AU107" s="18">
        <f t="shared" si="230"/>
        <v>11.289590140008322</v>
      </c>
      <c r="AV107" s="18">
        <f t="shared" si="230"/>
        <v>4.6021888408097178</v>
      </c>
      <c r="AW107" s="18">
        <f t="shared" si="230"/>
        <v>2.7293119325105586</v>
      </c>
      <c r="AX107" s="18">
        <f t="shared" si="231"/>
        <v>3.8290516671715125</v>
      </c>
      <c r="AZ107" s="18">
        <f t="shared" si="232"/>
        <v>3.3498483378381572</v>
      </c>
      <c r="BA107" s="18">
        <f t="shared" si="233"/>
        <v>4.102894368023513</v>
      </c>
      <c r="BB107" s="18">
        <f t="shared" si="234"/>
        <v>6.2052455354209002</v>
      </c>
      <c r="BD107" t="str">
        <f t="shared" ref="BD107" si="267">AH107</f>
        <v>92 Elementary administration and service occupations</v>
      </c>
      <c r="BE107" s="18">
        <f t="shared" si="235"/>
        <v>8.6228490559414617E-2</v>
      </c>
      <c r="BF107" s="18">
        <f t="shared" si="235"/>
        <v>-9.0450680550887448</v>
      </c>
      <c r="BG107" s="18">
        <f t="shared" si="235"/>
        <v>0.8804652704062832</v>
      </c>
      <c r="BH107" s="18">
        <f t="shared" si="235"/>
        <v>-9.3160465497654776E-2</v>
      </c>
      <c r="BI107" s="18">
        <f t="shared" si="236"/>
        <v>-0.37613991060506669</v>
      </c>
      <c r="BK107" s="18">
        <f t="shared" si="237"/>
        <v>0.2303328607989652</v>
      </c>
      <c r="BL107" s="18">
        <f t="shared" si="238"/>
        <v>2.6321808271927205</v>
      </c>
      <c r="BM107" s="18">
        <f t="shared" si="239"/>
        <v>2.7931077620155564</v>
      </c>
      <c r="BO107" t="str">
        <f t="shared" ref="BO107" si="268">AS107</f>
        <v>92 Elementary administration and service occupations</v>
      </c>
      <c r="BP107" s="18">
        <f t="shared" si="240"/>
        <v>-0.87693835081021909</v>
      </c>
      <c r="BQ107" s="18">
        <f t="shared" si="240"/>
        <v>-8.9076847813350568</v>
      </c>
      <c r="BR107" s="18">
        <f t="shared" si="240"/>
        <v>0.19850951271542794</v>
      </c>
      <c r="BS107" s="18">
        <f t="shared" si="240"/>
        <v>-1.7039223671397097</v>
      </c>
      <c r="BT107" s="18">
        <f t="shared" si="241"/>
        <v>-1.5826038582224422</v>
      </c>
      <c r="BV107" s="18">
        <f t="shared" si="242"/>
        <v>-1.0738260729405869</v>
      </c>
      <c r="BW107" s="18">
        <f t="shared" si="243"/>
        <v>2.6059156036762454</v>
      </c>
      <c r="BX107" s="18">
        <f t="shared" si="244"/>
        <v>1.8753003954582903</v>
      </c>
      <c r="BZ107" t="str">
        <f t="shared" ref="BZ107" si="269">BD107</f>
        <v>92 Elementary administration and service occupations</v>
      </c>
      <c r="CA107" s="18">
        <f t="shared" si="245"/>
        <v>3.6243349893145593</v>
      </c>
      <c r="CB107" s="18">
        <f t="shared" si="245"/>
        <v>-11.331905652982311</v>
      </c>
      <c r="CC107" s="18">
        <f t="shared" si="245"/>
        <v>0.43820205325482142</v>
      </c>
      <c r="CD107" s="18">
        <f t="shared" si="245"/>
        <v>-2.581165927350515</v>
      </c>
      <c r="CE107" s="18">
        <f t="shared" si="246"/>
        <v>-2.2243512541417876</v>
      </c>
      <c r="CG107" s="18">
        <f t="shared" si="247"/>
        <v>-1.5849324365974971</v>
      </c>
      <c r="CH107" s="18">
        <f t="shared" si="248"/>
        <v>1.9509507513621349</v>
      </c>
      <c r="CI107" s="18">
        <f t="shared" si="249"/>
        <v>0.77695998870694893</v>
      </c>
      <c r="CK107" t="str">
        <f t="shared" ref="CK107" si="270">BO107</f>
        <v>92 Elementary administration and service occupations</v>
      </c>
      <c r="CL107" s="18">
        <f t="shared" si="250"/>
        <v>-7.3798817158614476</v>
      </c>
      <c r="CM107" s="18">
        <f t="shared" si="250"/>
        <v>5.4200015510846411</v>
      </c>
      <c r="CN107" s="18">
        <f t="shared" si="250"/>
        <v>-7.7025492389346528</v>
      </c>
      <c r="CO107" s="18">
        <f t="shared" si="250"/>
        <v>-0.72801284912514808</v>
      </c>
      <c r="CP107" s="18">
        <f t="shared" si="251"/>
        <v>-2.597261155638908</v>
      </c>
      <c r="CR107" s="18">
        <f t="shared" si="252"/>
        <v>-3.1095337978674586</v>
      </c>
      <c r="CS107" s="18">
        <f t="shared" si="253"/>
        <v>1.2755283927207817</v>
      </c>
      <c r="CT107" s="18">
        <f t="shared" si="254"/>
        <v>-1.2186395683675744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7.8469912749985049</v>
      </c>
      <c r="C109" s="26">
        <f>IF(AND(D$6-C$6 &lt;&gt; 0,C35&lt;&gt;0,D35&lt;&gt;0),(EXP(LN(D35/C35)/(D$6-C$6))-1)*100,0)</f>
        <v>-1.8834630516832873</v>
      </c>
      <c r="D109" s="26">
        <f>IF(AND(E$6-D$6 &lt;&gt; 0,D35&lt;&gt;0,E35&lt;&gt;0),(EXP(LN(E35/D35)/(E$6-D$6))-1)*100,0)</f>
        <v>5.5845843841277443</v>
      </c>
      <c r="E109" s="26">
        <f>IF(AND(F$6-E$6 &lt;&gt; 0,E35&lt;&gt;0,F35&lt;&gt;0),(EXP(LN(F35/E35)/(F$6-E$6))-1)*100,0)</f>
        <v>3.9699623890844915</v>
      </c>
      <c r="F109" s="26">
        <f>IF(AND(F$6-C$6 &lt;&gt; 0,C35&lt;&gt;0,F35&lt;&gt;0),(EXP(LN(F35/C35)/(F$6-C$6))-1)*100,0)</f>
        <v>4.094187180775033</v>
      </c>
      <c r="H109" s="26">
        <f t="shared" ref="H109" si="271">IF($F$6-$D$6 &lt;&gt; 0,(EXP(LN(1+(H72/100))/($F$6-$D$6))-1)*100,0)</f>
        <v>4.5054074462283378</v>
      </c>
      <c r="I109" s="26">
        <f t="shared" ref="I109" si="272">IF(D35&gt;0,((1+(I35/D35))^(1/($F$6-$D$6))-1)*100,0)</f>
        <v>3.616228531768062</v>
      </c>
      <c r="J109" s="26">
        <f t="shared" ref="J109" si="273">IF($F$6-$D$6 &lt;&gt; 0,(EXP(LN(1+(J72/100))/($F$6-$D$6))-1)*100,0)</f>
        <v>6.6874323216397746</v>
      </c>
      <c r="L109" s="24" t="str">
        <f>L35</f>
        <v>All occupations</v>
      </c>
      <c r="M109" s="26">
        <f>IF(AND(N$6-M$6 &lt;&gt; 0,M35&lt;&gt;0,N35&lt;&gt;0),(EXP(LN(N35/M35)/(N$6-M$6))-1)*100,0)</f>
        <v>8.066633491295061</v>
      </c>
      <c r="N109" s="26">
        <f>IF(AND(O$6-N$6 &lt;&gt; 0,N35&lt;&gt;0,O35&lt;&gt;0),(EXP(LN(O35/N35)/(O$6-N$6))-1)*100,0)</f>
        <v>2.102985280567049</v>
      </c>
      <c r="O109" s="26">
        <f>IF(AND(P$6-O$6 &lt;&gt; 0,O35&lt;&gt;0,P35&lt;&gt;0),(EXP(LN(P35/O35)/(P$6-O$6))-1)*100,0)</f>
        <v>5.3570879358383117</v>
      </c>
      <c r="P109" s="26">
        <f>IF(AND(Q$6-P$6 &lt;&gt; 0,P35&lt;&gt;0,Q35&lt;&gt;0),(EXP(LN(Q35/P35)/(Q$6-P$6))-1)*100,0)</f>
        <v>3.9620109045753082</v>
      </c>
      <c r="Q109" s="26">
        <f>IF(AND(Q$6-N$6 &lt;&gt; 0,N35&lt;&gt;0,Q35&lt;&gt;0),(EXP(LN(Q35/N35)/(Q$6-N$6))-1)*100,0)</f>
        <v>4.278312986893873</v>
      </c>
      <c r="S109" s="26">
        <f t="shared" ref="S109" si="274">IF($F$6-$D$6 &lt;&gt; 0,(EXP(LN(1+(S72/100))/($F$6-$D$6))-1)*100,0)</f>
        <v>4.4249718754061806</v>
      </c>
      <c r="T109" s="26">
        <f t="shared" ref="T109" si="275">IF(O35&gt;0,((1+(T35/O35))^(1/($F$6-$D$6))-1)*100,0)</f>
        <v>3.7529832833737675</v>
      </c>
      <c r="U109" s="26">
        <f t="shared" ref="U109" si="276">IF($F$6-$D$6 &lt;&gt; 0,(EXP(LN(1+(U72/100))/($F$6-$D$6))-1)*100,0)</f>
        <v>6.7191592182000548</v>
      </c>
      <c r="W109" s="24" t="str">
        <f>W35</f>
        <v>All occupations</v>
      </c>
      <c r="X109" s="26">
        <f>IF(AND(Y$6-X$6 &lt;&gt; 0,X35&lt;&gt;0,Y35&lt;&gt;0),(EXP(LN(Y35/X35)/(Y$6-X$6))-1)*100,0)</f>
        <v>1.7916143070037194</v>
      </c>
      <c r="Y109" s="26">
        <f>IF(AND(Z$6-Y$6 &lt;&gt; 0,Y35&lt;&gt;0,Z35&lt;&gt;0),(EXP(LN(Z35/Y35)/(Z$6-Y$6))-1)*100,0)</f>
        <v>4.9127641125318089</v>
      </c>
      <c r="Z109" s="26">
        <f>IF(AND(AA$6-Z$6 &lt;&gt; 0,Z35&lt;&gt;0,AA35&lt;&gt;0),(EXP(LN(AA35/Z35)/(AA$6-Z$6))-1)*100,0)</f>
        <v>2.1274073279521577</v>
      </c>
      <c r="AA109" s="26">
        <f>IF(AND(AB$6-AA$6 &lt;&gt; 0,AA35&lt;&gt;0,AB35&lt;&gt;0),(EXP(LN(AB35/AA35)/(AB$6-AA$6))-1)*100,0)</f>
        <v>1.1401446551134287</v>
      </c>
      <c r="AB109" s="26">
        <f>IF(AND(AB$6-Y$6 &lt;&gt; 0,Y35&lt;&gt;0,AB35&lt;&gt;0),(EXP(LN(AB35/Y35)/(AB$6-Y$6))-1)*100,0)</f>
        <v>1.6801019474611545</v>
      </c>
      <c r="AD109" s="26">
        <f t="shared" ref="AD109" si="277">IF($F$6-$D$6 &lt;&gt; 0,(EXP(LN(1+(AD72/100))/($F$6-$D$6))-1)*100,0)</f>
        <v>1.4681672042051286</v>
      </c>
      <c r="AE109" s="26">
        <f t="shared" ref="AE109" si="278">IF(Z35&gt;0,((1+(AE35/Z35))^(1/($F$6-$D$6))-1)*100,0)</f>
        <v>3.3657503648026443</v>
      </c>
      <c r="AF109" s="26">
        <f t="shared" ref="AF109" si="279">IF($F$6-$D$6 &lt;&gt; 0,(EXP(LN(1+(AF72/100))/($F$6-$D$6))-1)*100,0)</f>
        <v>4.3256469131257358</v>
      </c>
      <c r="AH109" s="24" t="str">
        <f>AH35</f>
        <v>All occupations</v>
      </c>
      <c r="AI109" s="26">
        <f>IF(AND(AJ$6-AI$6 &lt;&gt; 0,AI35&lt;&gt;0,AJ35&lt;&gt;0),(EXP(LN(AJ35/AI35)/(AJ$6-AI$6))-1)*100,0)</f>
        <v>-1.7169292303938599</v>
      </c>
      <c r="AJ109" s="26">
        <f>IF(AND(AK$6-AJ$6 &lt;&gt; 0,AJ35&lt;&gt;0,AK35&lt;&gt;0),(EXP(LN(AK35/AJ35)/(AK$6-AJ$6))-1)*100,0)</f>
        <v>5.4536497566256337</v>
      </c>
      <c r="AK109" s="26">
        <f>IF(AND(AL$6-AK$6 &lt;&gt; 0,AK35&lt;&gt;0,AL35&lt;&gt;0),(EXP(LN(AL35/AK35)/(AL$6-AK$6))-1)*100,0)</f>
        <v>0.93889414767440726</v>
      </c>
      <c r="AL109" s="26">
        <f>IF(AND(AM$6-AL$6 &lt;&gt; 0,AL35&lt;&gt;0,AM35&lt;&gt;0),(EXP(LN(AM35/AL35)/(AM$6-AL$6))-1)*100,0)</f>
        <v>0.97211846597708984</v>
      </c>
      <c r="AM109" s="26">
        <f>IF(AND(AM$6-AJ$6 &lt;&gt; 0,AJ35&lt;&gt;0,AM35&lt;&gt;0),(EXP(LN(AM35/AJ35)/(AM$6-AJ$6))-1)*100,0)</f>
        <v>1.2361365825191539</v>
      </c>
      <c r="AO109" s="26">
        <f t="shared" ref="AO109" si="280">IF($F$6-$D$6 &lt;&gt; 0,(EXP(LN(1+(AO72/100))/($F$6-$D$6))-1)*100,0)</f>
        <v>0.9610424782898086</v>
      </c>
      <c r="AP109" s="26">
        <f t="shared" ref="AP109" si="281">IF(AK35&gt;0,((1+(AP35/AK35))^(1/($F$6-$D$6))-1)*100,0)</f>
        <v>3.1740401671888741</v>
      </c>
      <c r="AQ109" s="26">
        <f t="shared" ref="AQ109" si="282">IF($F$6-$D$6 &lt;&gt; 0,(EXP(LN(1+(AQ72/100))/($F$6-$D$6))-1)*100,0)</f>
        <v>3.8099157789196703</v>
      </c>
      <c r="AS109" s="24" t="str">
        <f>AS35</f>
        <v>All occupations</v>
      </c>
      <c r="AT109" s="26">
        <f>IF(AND(AU$6-AT$6 &lt;&gt; 0,AT35&lt;&gt;0,AU35&lt;&gt;0),(EXP(LN(AU35/AT35)/(AU$6-AT$6))-1)*100,0)</f>
        <v>0.80303012813853769</v>
      </c>
      <c r="AU109" s="26">
        <f>IF(AND(AV$6-AU$6 &lt;&gt; 0,AU35&lt;&gt;0,AV35&lt;&gt;0),(EXP(LN(AV35/AU35)/(AV$6-AU$6))-1)*100,0)</f>
        <v>4.703099559377133</v>
      </c>
      <c r="AV109" s="26">
        <f>IF(AND(AW$6-AV$6 &lt;&gt; 0,AV35&lt;&gt;0,AW35&lt;&gt;0),(EXP(LN(AW35/AV35)/(AW$6-AV$6))-1)*100,0)</f>
        <v>1.7737487501011895</v>
      </c>
      <c r="AW109" s="26">
        <f>IF(AND(AX$6-AW$6 &lt;&gt; 0,AW35&lt;&gt;0,AX35&lt;&gt;0),(EXP(LN(AX35/AW35)/(AX$6-AW$6))-1)*100,0)</f>
        <v>1.1683504114546883</v>
      </c>
      <c r="AX109" s="26">
        <f>IF(AND(AX$6-AU$6 &lt;&gt; 0,AU35&lt;&gt;0,AX35&lt;&gt;0),(EXP(LN(AX35/AU35)/(AX$6-AU$6))-1)*100,0)</f>
        <v>1.5749384299275304</v>
      </c>
      <c r="AZ109" s="26">
        <f t="shared" ref="AZ109" si="283">IF($F$6-$D$6 &lt;&gt; 0,(EXP(LN(1+(AZ72/100))/($F$6-$D$6))-1)*100,0)</f>
        <v>1.369748663313386</v>
      </c>
      <c r="BA109" s="26">
        <f t="shared" ref="BA109" si="284">IF(AV35&gt;0,((1+(BA35/AV35))^(1/($F$6-$D$6))-1)*100,0)</f>
        <v>3.2302092062658661</v>
      </c>
      <c r="BB109" s="26">
        <f t="shared" ref="BB109" si="285">IF($F$6-$D$6 &lt;&gt; 0,(EXP(LN(1+(BB72/100))/($F$6-$D$6))-1)*100,0)</f>
        <v>4.1390643593750776</v>
      </c>
      <c r="BD109" s="24" t="str">
        <f>BD35</f>
        <v>All occupations</v>
      </c>
      <c r="BE109" s="26">
        <f>IF(AND(BF$6-BE$6 &lt;&gt; 0,BE35&lt;&gt;0,BF35&lt;&gt;0),(EXP(LN(BF35/BE35)/(BF$6-BE$6))-1)*100,0)</f>
        <v>2.1293446300094221</v>
      </c>
      <c r="BF109" s="26">
        <f>IF(AND(BG$6-BF$6 &lt;&gt; 0,BF35&lt;&gt;0,BG35&lt;&gt;0),(EXP(LN(BG35/BF35)/(BG$6-BF$6))-1)*100,0)</f>
        <v>-4.8426808691620193</v>
      </c>
      <c r="BG109" s="26">
        <f>IF(AND(BH$6-BG$6 &lt;&gt; 0,BG35&lt;&gt;0,BH35&lt;&gt;0),(EXP(LN(BH35/BG35)/(BH$6-BG$6))-1)*100,0)</f>
        <v>0.60101137469483756</v>
      </c>
      <c r="BH109" s="26">
        <f>IF(AND(BI$6-BH$6 &lt;&gt; 0,BH35&lt;&gt;0,BI35&lt;&gt;0),(EXP(LN(BI35/BH35)/(BI$6-BH$6))-1)*100,0)</f>
        <v>0.36114622242879868</v>
      </c>
      <c r="BI109" s="26">
        <f>IF(AND(BI$6-BF$6 &lt;&gt; 0,BF35&lt;&gt;0,BI35&lt;&gt;0),(EXP(LN(BI35/BF35)/(BI$6-BF$6))-1)*100,0)</f>
        <v>0.10237435193687361</v>
      </c>
      <c r="BK109" s="26">
        <f t="shared" ref="BK109" si="286">IF($F$6-$D$6 &lt;&gt; 0,(EXP(LN(1+(BK72/100))/($F$6-$D$6))-1)*100,0)</f>
        <v>0.44103765956891028</v>
      </c>
      <c r="BL109" s="26">
        <f t="shared" ref="BL109" si="287">IF(BG35&gt;0,((1+(BL35/BG35))^(1/($F$6-$D$6))-1)*100,0)</f>
        <v>2.5082734948551177</v>
      </c>
      <c r="BM109" s="26">
        <f t="shared" ref="BM109" si="288">IF($F$6-$D$6 &lt;&gt; 0,(EXP(LN(1+(BM72/100))/($F$6-$D$6))-1)*100,0)</f>
        <v>2.8230118936487081</v>
      </c>
      <c r="BO109" s="24" t="str">
        <f>BO35</f>
        <v>All occupations</v>
      </c>
      <c r="BP109" s="26">
        <f>IF(AND(BQ$6-BP$6 &lt;&gt; 0,BP35&lt;&gt;0,BQ35&lt;&gt;0),(EXP(LN(BQ35/BP35)/(BQ$6-BP$6))-1)*100,0)</f>
        <v>-0.78759391044614935</v>
      </c>
      <c r="BQ109" s="26">
        <f>IF(AND(BR$6-BQ$6 &lt;&gt; 0,BQ35&lt;&gt;0,BR35&lt;&gt;0),(EXP(LN(BR35/BQ35)/(BR$6-BQ$6))-1)*100,0)</f>
        <v>-5.3103567783599033</v>
      </c>
      <c r="BR109" s="26">
        <f>IF(AND(BS$6-BR$6 &lt;&gt; 0,BR35&lt;&gt;0,BS35&lt;&gt;0),(EXP(LN(BS35/BR35)/(BS$6-BR$6))-1)*100,0)</f>
        <v>-1.800127758453085</v>
      </c>
      <c r="BS109" s="26">
        <f>IF(AND(BT$6-BS$6 &lt;&gt; 0,BS35&lt;&gt;0,BT35&lt;&gt;0),(EXP(LN(BT35/BS35)/(BT$6-BS$6))-1)*100,0)</f>
        <v>-2.3764670868803961</v>
      </c>
      <c r="BT109" s="26">
        <f>IF(AND(BT$6-BQ$6 &lt;&gt; 0,BQ35&lt;&gt;0,BT35&lt;&gt;0),(EXP(LN(BT35/BQ35)/(BT$6-BQ$6))-1)*100,0)</f>
        <v>-2.3830703615039028</v>
      </c>
      <c r="BV109" s="26">
        <f t="shared" ref="BV109" si="289">IF($F$6-$D$6 &lt;&gt; 0,(EXP(LN(1+(BV72/100))/($F$6-$D$6))-1)*100,0)</f>
        <v>-2.1847308012091671</v>
      </c>
      <c r="BW109" s="26">
        <f t="shared" ref="BW109" si="290">IF(BR35&gt;0,((1+(BW35/BR35))^(1/($F$6-$D$6))-1)*100,0)</f>
        <v>2.2819233458237775</v>
      </c>
      <c r="BX109" s="26">
        <f t="shared" ref="BX109" si="291">IF($F$6-$D$6 &lt;&gt; 0,(EXP(LN(1+(BX72/100))/($F$6-$D$6))-1)*100,0)</f>
        <v>0.76269690582166927</v>
      </c>
      <c r="BZ109" s="24" t="str">
        <f>BZ35</f>
        <v>All occupations</v>
      </c>
      <c r="CA109" s="26">
        <f>IF(AND(CB$6-CA$6 &lt;&gt; 0,CA35&lt;&gt;0,CB35&lt;&gt;0),(EXP(LN(CB35/CA35)/(CB$6-CA$6))-1)*100,0)</f>
        <v>4.2954711600218021</v>
      </c>
      <c r="CB109" s="26">
        <f>IF(AND(CC$6-CB$6 &lt;&gt; 0,CB35&lt;&gt;0,CC35&lt;&gt;0),(EXP(LN(CC35/CB35)/(CC$6-CB$6))-1)*100,0)</f>
        <v>-9.1765524567647088</v>
      </c>
      <c r="CC109" s="26">
        <f>IF(AND(CD$6-CC$6 &lt;&gt; 0,CC35&lt;&gt;0,CD35&lt;&gt;0),(EXP(LN(CD35/CC35)/(CD$6-CC$6))-1)*100,0)</f>
        <v>-1.9932713751709352</v>
      </c>
      <c r="CD109" s="26">
        <f>IF(AND(CE$6-CD$6 &lt;&gt; 0,CD35&lt;&gt;0,CE35&lt;&gt;0),(EXP(LN(CE35/CD35)/(CE$6-CD$6))-1)*100,0)</f>
        <v>-3.0979213039157183</v>
      </c>
      <c r="CE109" s="26">
        <f>IF(AND(CE$6-CB$6 &lt;&gt; 0,CB35&lt;&gt;0,CE35&lt;&gt;0),(EXP(LN(CE35/CB35)/(CE$6-CB$6))-1)*100,0)</f>
        <v>-3.1470119339707558</v>
      </c>
      <c r="CG109" s="26">
        <f t="shared" ref="CG109" si="292">IF($F$6-$D$6 &lt;&gt; 0,(EXP(LN(1+(CG72/100))/($F$6-$D$6))-1)*100,0)</f>
        <v>-2.7310950470515238</v>
      </c>
      <c r="CH109" s="26">
        <f t="shared" ref="CH109" si="293">IF(CC35&gt;0,((1+(CH35/CC35))^(1/($F$6-$D$6))-1)*100,0)</f>
        <v>1.7525740534495293</v>
      </c>
      <c r="CI109" s="26">
        <f t="shared" ref="CI109" si="294">IF($F$6-$D$6 &lt;&gt; 0,(EXP(LN(1+(CI72/100))/($F$6-$D$6))-1)*100,0)</f>
        <v>-0.286881947313955</v>
      </c>
      <c r="CK109" s="24" t="str">
        <f>CK35</f>
        <v>All occupations</v>
      </c>
      <c r="CL109" s="26">
        <f>IF(AND(CM$6-CL$6 &lt;&gt; 0,CL35&lt;&gt;0,CM35&lt;&gt;0),(EXP(LN(CM35/CL35)/(CM$6-CL$6))-1)*100,0)</f>
        <v>-1.7060589219912936</v>
      </c>
      <c r="CM109" s="26">
        <f>IF(AND(CN$6-CM$6 &lt;&gt; 0,CM35&lt;&gt;0,CN35&lt;&gt;0),(EXP(LN(CN35/CM35)/(CN$6-CM$6))-1)*100,0)</f>
        <v>19.86796979332064</v>
      </c>
      <c r="CN109" s="26">
        <f>IF(AND(CO$6-CN$6 &lt;&gt; 0,CN35&lt;&gt;0,CO35&lt;&gt;0),(EXP(LN(CO35/CN35)/(CO$6-CN$6))-1)*100,0)</f>
        <v>-5.6640753293807471</v>
      </c>
      <c r="CO109" s="26">
        <f>IF(AND(CP$6-CO$6 &lt;&gt; 0,CO35&lt;&gt;0,CP35&lt;&gt;0),(EXP(LN(CP35/CO35)/(CP$6-CO$6))-1)*100,0)</f>
        <v>-2.8645007813765444</v>
      </c>
      <c r="CP109" s="26">
        <f>IF(AND(CP$6-CM$6 &lt;&gt; 0,CM35&lt;&gt;0,CP35&lt;&gt;0),(EXP(LN(CP35/CM35)/(CP$6-CM$6))-1)*100,0)</f>
        <v>-2.474815792401952</v>
      </c>
      <c r="CR109" s="26">
        <f t="shared" ref="CR109" si="295">IF($F$6-$D$6 &lt;&gt; 0,(EXP(LN(1+(CR72/100))/($F$6-$D$6))-1)*100,0)</f>
        <v>-3.8068039402803899</v>
      </c>
      <c r="CS109" s="26">
        <f t="shared" ref="CS109" si="296">IF(CN35&gt;0,((1+(CS35/CN35))^(1/($F$6-$D$6))-1)*100,0)</f>
        <v>1.442732102553701</v>
      </c>
      <c r="CT109" s="26">
        <f t="shared" ref="CT109" si="297">IF($F$6-$D$6 &lt;&gt; 0,(EXP(LN(1+(CT72/100))/($F$6-$D$6))-1)*100,0)</f>
        <v>-1.4899629177790974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and North Somerset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and North Somerset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and North Somerset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and North Somerset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and North Somerset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and North Somerset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and North Somerset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and North Somerset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and North Somerset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0.27674700635628413</v>
      </c>
      <c r="C119" s="27">
        <f t="shared" si="299"/>
        <v>1.9322062580920396E-2</v>
      </c>
      <c r="D119" s="27">
        <f t="shared" si="299"/>
        <v>0.22735652103127457</v>
      </c>
      <c r="E119" s="27">
        <f t="shared" si="299"/>
        <v>0.62356255452459775</v>
      </c>
      <c r="F119" s="27">
        <f t="shared" ref="F119:F144" si="300">F8-D8</f>
        <v>0.85091907555587232</v>
      </c>
      <c r="L119" t="str">
        <f>A119</f>
        <v>11 Corporate managers and directors</v>
      </c>
      <c r="M119" s="27">
        <f t="shared" ref="M119:P144" si="301">N8-M8</f>
        <v>2.3871605257490716</v>
      </c>
      <c r="N119" s="27">
        <f t="shared" si="301"/>
        <v>9.948702898658901E-3</v>
      </c>
      <c r="O119" s="27">
        <f t="shared" si="301"/>
        <v>1.406520744185725</v>
      </c>
      <c r="P119" s="27">
        <f t="shared" si="301"/>
        <v>4.5113135423546034</v>
      </c>
      <c r="Q119" s="27">
        <f t="shared" ref="Q119:Q144" si="302">Q8-O8</f>
        <v>5.9178342865403284</v>
      </c>
      <c r="W119" t="str">
        <f>A119</f>
        <v>11 Corporate managers and directors</v>
      </c>
      <c r="X119" s="27">
        <f t="shared" ref="X119:AA144" si="303">Y8-X8</f>
        <v>2.5120908558405031</v>
      </c>
      <c r="Y119" s="27">
        <f t="shared" si="303"/>
        <v>0.28399276283664143</v>
      </c>
      <c r="Z119" s="27">
        <f t="shared" si="303"/>
        <v>-0.10354278019533858</v>
      </c>
      <c r="AA119" s="27">
        <f t="shared" si="303"/>
        <v>1.6604727866389659</v>
      </c>
      <c r="AB119" s="27">
        <f t="shared" ref="AB119:AB144" si="304">AB8-Z8</f>
        <v>1.5569300064436273</v>
      </c>
      <c r="AH119" t="str">
        <f>L119</f>
        <v>11 Corporate managers and directors</v>
      </c>
      <c r="AI119" s="27">
        <f t="shared" ref="AI119:AL144" si="305">AJ8-AI8</f>
        <v>0.23938163435917614</v>
      </c>
      <c r="AJ119" s="27">
        <f t="shared" si="305"/>
        <v>0.2634639810749464</v>
      </c>
      <c r="AK119" s="27">
        <f t="shared" si="305"/>
        <v>-0.17119103492814025</v>
      </c>
      <c r="AL119" s="27">
        <f t="shared" si="305"/>
        <v>0.15031243119915461</v>
      </c>
      <c r="AM119" s="27">
        <f t="shared" ref="AM119:AM144" si="306">AM8-AK8</f>
        <v>-2.0878603728985645E-2</v>
      </c>
      <c r="AS119" t="str">
        <f>W119</f>
        <v>11 Corporate managers and directors</v>
      </c>
      <c r="AT119" s="27">
        <f t="shared" ref="AT119:AW144" si="307">AU8-AT8</f>
        <v>0.34362756134893147</v>
      </c>
      <c r="AU119" s="27">
        <f t="shared" si="307"/>
        <v>0.30286349229532261</v>
      </c>
      <c r="AV119" s="27">
        <f t="shared" si="307"/>
        <v>-0.25831274171797913</v>
      </c>
      <c r="AW119" s="27">
        <f t="shared" si="307"/>
        <v>0.24363710960887497</v>
      </c>
      <c r="AX119" s="27">
        <f t="shared" ref="AX119:AX144" si="308">AX8-AV8</f>
        <v>-1.4675632109104164E-2</v>
      </c>
      <c r="BD119" t="str">
        <f>AH119</f>
        <v>11 Corporate managers and directors</v>
      </c>
      <c r="BE119" s="27">
        <f t="shared" ref="BE119:BH144" si="309">BF8-BE8</f>
        <v>1.8944633217912443</v>
      </c>
      <c r="BF119" s="27">
        <f t="shared" si="309"/>
        <v>-2.6606732254867538E-2</v>
      </c>
      <c r="BG119" s="27">
        <f t="shared" si="309"/>
        <v>-1.5532666684953149</v>
      </c>
      <c r="BH119" s="27">
        <f t="shared" si="309"/>
        <v>0.18335286983032617</v>
      </c>
      <c r="BI119" s="27">
        <f t="shared" ref="BI119:BI144" si="310">BI8-BG8</f>
        <v>-1.3699137986649887</v>
      </c>
      <c r="BO119" t="str">
        <f>AS119</f>
        <v>11 Corporate managers and directors</v>
      </c>
      <c r="BP119" s="27">
        <f t="shared" ref="BP119:BS144" si="311">BQ8-BP8</f>
        <v>0.51563644372591089</v>
      </c>
      <c r="BQ119" s="27">
        <f t="shared" si="311"/>
        <v>0.32554578468707884</v>
      </c>
      <c r="BR119" s="27">
        <f t="shared" si="311"/>
        <v>-1.8617620757085609</v>
      </c>
      <c r="BS119" s="27">
        <f t="shared" si="311"/>
        <v>-1.4891226599507594</v>
      </c>
      <c r="BT119" s="27">
        <f t="shared" ref="BT119:BT144" si="312">BT8-BR8</f>
        <v>-3.3508847356593203</v>
      </c>
      <c r="BZ119" t="str">
        <f>BD119</f>
        <v>11 Corporate managers and directors</v>
      </c>
      <c r="CA119" s="68">
        <f t="shared" ref="CA119:CD144" si="313">CB8-CA8</f>
        <v>1.5430373941645996</v>
      </c>
      <c r="CB119" s="68">
        <f t="shared" si="313"/>
        <v>-9.0068707012402882E-2</v>
      </c>
      <c r="CC119" s="68">
        <f t="shared" si="313"/>
        <v>-0.71558777383819905</v>
      </c>
      <c r="CD119" s="68">
        <f t="shared" si="313"/>
        <v>-0.54030161491146211</v>
      </c>
      <c r="CE119" s="68">
        <f t="shared" ref="CE119:CE144" si="314">CE8-CC8</f>
        <v>-1.2558893887496612</v>
      </c>
      <c r="CK119" t="str">
        <f>BO119</f>
        <v>11 Corporate managers and directors</v>
      </c>
      <c r="CL119" s="68">
        <f t="shared" ref="CL119:CO144" si="315">CM8-CL8</f>
        <v>0.21846348520056946</v>
      </c>
      <c r="CM119" s="68">
        <f t="shared" si="315"/>
        <v>0.22307824143304544</v>
      </c>
      <c r="CN119" s="68">
        <f t="shared" si="315"/>
        <v>-0.24342915980021262</v>
      </c>
      <c r="CO119" s="68">
        <f t="shared" si="315"/>
        <v>-0.12325908263135366</v>
      </c>
      <c r="CP119" s="68">
        <f t="shared" ref="CP119:CP144" si="316">CP8-CN8</f>
        <v>-0.36668824243156628</v>
      </c>
    </row>
    <row r="120" spans="1:94" x14ac:dyDescent="0.2">
      <c r="A120" t="str">
        <f t="shared" si="298"/>
        <v>12 Other managers and proprietors</v>
      </c>
      <c r="B120" s="27">
        <f t="shared" si="299"/>
        <v>0.11288347893594453</v>
      </c>
      <c r="C120" s="27">
        <f t="shared" si="299"/>
        <v>-4.1786009522587708E-2</v>
      </c>
      <c r="D120" s="27">
        <f t="shared" si="299"/>
        <v>0.24383759816309358</v>
      </c>
      <c r="E120" s="27">
        <f t="shared" si="299"/>
        <v>0.37885298240570597</v>
      </c>
      <c r="F120" s="27">
        <f t="shared" si="300"/>
        <v>0.62269058056879956</v>
      </c>
      <c r="L120" t="str">
        <f t="shared" ref="L120:L143" si="317">A120</f>
        <v>12 Other managers and proprietors</v>
      </c>
      <c r="M120" s="27">
        <f t="shared" si="301"/>
        <v>0.81152768199800907</v>
      </c>
      <c r="N120" s="27">
        <f t="shared" si="301"/>
        <v>-2.3415501843130127E-2</v>
      </c>
      <c r="O120" s="27">
        <f t="shared" si="301"/>
        <v>1.7784051529400422</v>
      </c>
      <c r="P120" s="27">
        <f t="shared" si="301"/>
        <v>3.0824671187601753</v>
      </c>
      <c r="Q120" s="27">
        <f t="shared" si="302"/>
        <v>4.8608722717002175</v>
      </c>
      <c r="W120" t="str">
        <f t="shared" ref="W120:W143" si="318">A120</f>
        <v>12 Other managers and proprietors</v>
      </c>
      <c r="X120" s="27">
        <f t="shared" si="303"/>
        <v>0.60367267308069916</v>
      </c>
      <c r="Y120" s="27">
        <f t="shared" si="303"/>
        <v>6.7353603781642235E-2</v>
      </c>
      <c r="Z120" s="27">
        <f t="shared" si="303"/>
        <v>2.09151722307816</v>
      </c>
      <c r="AA120" s="27">
        <f t="shared" si="303"/>
        <v>1.532193889429859</v>
      </c>
      <c r="AB120" s="27">
        <f t="shared" si="304"/>
        <v>3.623711112508019</v>
      </c>
      <c r="AH120" t="str">
        <f t="shared" ref="AH120:AH143" si="319">L120</f>
        <v>12 Other managers and proprietors</v>
      </c>
      <c r="AI120" s="27">
        <f t="shared" si="305"/>
        <v>0.1006055783032398</v>
      </c>
      <c r="AJ120" s="27">
        <f t="shared" si="305"/>
        <v>0.13075784570105742</v>
      </c>
      <c r="AK120" s="27">
        <f t="shared" si="305"/>
        <v>0.41159578645138639</v>
      </c>
      <c r="AL120" s="27">
        <f t="shared" si="305"/>
        <v>0.45911794803300454</v>
      </c>
      <c r="AM120" s="27">
        <f t="shared" si="306"/>
        <v>0.87071373448439093</v>
      </c>
      <c r="AS120" t="str">
        <f t="shared" ref="AS120:AS143" si="320">W120</f>
        <v>12 Other managers and proprietors</v>
      </c>
      <c r="AT120" s="27">
        <f t="shared" si="307"/>
        <v>0.12019700579264803</v>
      </c>
      <c r="AU120" s="27">
        <f t="shared" si="307"/>
        <v>6.4656155432084139E-2</v>
      </c>
      <c r="AV120" s="27">
        <f t="shared" si="307"/>
        <v>0.53899314946845611</v>
      </c>
      <c r="AW120" s="27">
        <f t="shared" si="307"/>
        <v>0.1899755875497422</v>
      </c>
      <c r="AX120" s="27">
        <f t="shared" si="308"/>
        <v>0.72896873701819831</v>
      </c>
      <c r="BD120" t="str">
        <f t="shared" ref="BD120:BD143" si="321">AH120</f>
        <v>12 Other managers and proprietors</v>
      </c>
      <c r="BE120" s="27">
        <f t="shared" si="309"/>
        <v>0.16298254876961504</v>
      </c>
      <c r="BF120" s="27">
        <f t="shared" si="309"/>
        <v>8.172305576632688E-2</v>
      </c>
      <c r="BG120" s="27">
        <f t="shared" si="309"/>
        <v>0.54516471116465404</v>
      </c>
      <c r="BH120" s="27">
        <f t="shared" si="309"/>
        <v>0.32240354117975034</v>
      </c>
      <c r="BI120" s="27">
        <f t="shared" si="310"/>
        <v>0.86756825234440438</v>
      </c>
      <c r="BO120" t="str">
        <f t="shared" ref="BO120:BO143" si="322">AS120</f>
        <v>12 Other managers and proprietors</v>
      </c>
      <c r="BP120" s="27">
        <f t="shared" si="311"/>
        <v>0.17601770052011911</v>
      </c>
      <c r="BQ120" s="27">
        <f t="shared" si="311"/>
        <v>8.1228209350473257E-2</v>
      </c>
      <c r="BR120" s="27">
        <f t="shared" si="311"/>
        <v>0.3232936209347903</v>
      </c>
      <c r="BS120" s="27">
        <f t="shared" si="311"/>
        <v>-0.81859878845288669</v>
      </c>
      <c r="BT120" s="27">
        <f t="shared" si="312"/>
        <v>-0.49530516751809639</v>
      </c>
      <c r="BZ120" t="str">
        <f t="shared" ref="BZ120:BZ143" si="323">BD120</f>
        <v>12 Other managers and proprietors</v>
      </c>
      <c r="CA120" s="68">
        <f t="shared" si="313"/>
        <v>0.88322749634205922</v>
      </c>
      <c r="CB120" s="68">
        <f t="shared" si="313"/>
        <v>-0.17276705304961748</v>
      </c>
      <c r="CC120" s="68">
        <f t="shared" si="313"/>
        <v>0.25673415432676094</v>
      </c>
      <c r="CD120" s="68">
        <f t="shared" si="313"/>
        <v>-0.46663183044925516</v>
      </c>
      <c r="CE120" s="68">
        <f t="shared" si="314"/>
        <v>-0.20989767612249421</v>
      </c>
      <c r="CK120" t="str">
        <f t="shared" ref="CK120:CK143" si="324">BO120</f>
        <v>12 Other managers and proprietors</v>
      </c>
      <c r="CL120" s="68">
        <f t="shared" si="315"/>
        <v>1.541040234902713E-2</v>
      </c>
      <c r="CM120" s="68">
        <f t="shared" si="315"/>
        <v>0.19514419129068117</v>
      </c>
      <c r="CN120" s="68">
        <f t="shared" si="315"/>
        <v>-2.9124395303316009E-3</v>
      </c>
      <c r="CO120" s="68">
        <f t="shared" si="315"/>
        <v>5.6324921085658675E-3</v>
      </c>
      <c r="CP120" s="68">
        <f t="shared" si="316"/>
        <v>2.7200525782342666E-3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0.63895625901918995</v>
      </c>
      <c r="C121" s="27">
        <f t="shared" si="299"/>
        <v>-7.2163415206002668E-2</v>
      </c>
      <c r="D121" s="27">
        <f t="shared" si="299"/>
        <v>0.6253428364031528</v>
      </c>
      <c r="E121" s="27">
        <f t="shared" si="299"/>
        <v>1.1957011246539175</v>
      </c>
      <c r="F121" s="27">
        <f t="shared" si="300"/>
        <v>1.8210439610570703</v>
      </c>
      <c r="L121" t="str">
        <f t="shared" si="317"/>
        <v>21 Science, research, engineering and technology professionals</v>
      </c>
      <c r="M121" s="27">
        <f t="shared" si="301"/>
        <v>2.9920053329567491</v>
      </c>
      <c r="N121" s="27">
        <f t="shared" si="301"/>
        <v>8.2570632860967663E-2</v>
      </c>
      <c r="O121" s="27">
        <f t="shared" si="301"/>
        <v>3.3622550778819065</v>
      </c>
      <c r="P121" s="27">
        <f t="shared" si="301"/>
        <v>6.1257161869844179</v>
      </c>
      <c r="Q121" s="27">
        <f t="shared" si="302"/>
        <v>9.4879712648663244</v>
      </c>
      <c r="W121" t="str">
        <f t="shared" si="318"/>
        <v>21 Science, research, engineering and technology professionals</v>
      </c>
      <c r="X121" s="27">
        <f t="shared" si="303"/>
        <v>1.633421620437824</v>
      </c>
      <c r="Y121" s="27">
        <f t="shared" si="303"/>
        <v>0.16321993595581752</v>
      </c>
      <c r="Z121" s="27">
        <f t="shared" si="303"/>
        <v>0.74543262587851977</v>
      </c>
      <c r="AA121" s="27">
        <f t="shared" si="303"/>
        <v>0.1409190030161831</v>
      </c>
      <c r="AB121" s="27">
        <f t="shared" si="304"/>
        <v>0.88635162889470287</v>
      </c>
      <c r="AH121" t="str">
        <f t="shared" si="319"/>
        <v>21 Science, research, engineering and technology professionals</v>
      </c>
      <c r="AI121" s="27">
        <f t="shared" si="305"/>
        <v>4.661224590178259E-2</v>
      </c>
      <c r="AJ121" s="27">
        <f t="shared" si="305"/>
        <v>0.19233529795509585</v>
      </c>
      <c r="AK121" s="27">
        <f t="shared" si="305"/>
        <v>8.7707248170747487E-2</v>
      </c>
      <c r="AL121" s="27">
        <f t="shared" si="305"/>
        <v>0.10007730113790125</v>
      </c>
      <c r="AM121" s="27">
        <f t="shared" si="306"/>
        <v>0.18778454930864874</v>
      </c>
      <c r="AS121" t="str">
        <f t="shared" si="320"/>
        <v>21 Science, research, engineering and technology professionals</v>
      </c>
      <c r="AT121" s="27">
        <f t="shared" si="307"/>
        <v>0.30877013516632434</v>
      </c>
      <c r="AU121" s="27">
        <f t="shared" si="307"/>
        <v>-8.6737773011745123E-2</v>
      </c>
      <c r="AV121" s="27">
        <f t="shared" si="307"/>
        <v>-0.17924310571004121</v>
      </c>
      <c r="AW121" s="27">
        <f t="shared" si="307"/>
        <v>-0.16670587969369821</v>
      </c>
      <c r="AX121" s="27">
        <f t="shared" si="308"/>
        <v>-0.34594898540373942</v>
      </c>
      <c r="BD121" t="str">
        <f t="shared" si="321"/>
        <v>21 Science, research, engineering and technology professionals</v>
      </c>
      <c r="BE121" s="27">
        <f t="shared" si="309"/>
        <v>0.68546337419880921</v>
      </c>
      <c r="BF121" s="27">
        <f t="shared" si="309"/>
        <v>0.12861911457041941</v>
      </c>
      <c r="BG121" s="27">
        <f t="shared" si="309"/>
        <v>-0.7080796086415031</v>
      </c>
      <c r="BH121" s="27">
        <f t="shared" si="309"/>
        <v>-0.29982573907006582</v>
      </c>
      <c r="BI121" s="27">
        <f t="shared" si="310"/>
        <v>-1.0079053477115689</v>
      </c>
      <c r="BO121" t="str">
        <f t="shared" si="322"/>
        <v>21 Science, research, engineering and technology professionals</v>
      </c>
      <c r="BP121" s="27">
        <f t="shared" si="311"/>
        <v>0.25888316306393211</v>
      </c>
      <c r="BQ121" s="27">
        <f t="shared" si="311"/>
        <v>0.34338990029586292</v>
      </c>
      <c r="BR121" s="27">
        <f t="shared" si="311"/>
        <v>-0.66192916566010407</v>
      </c>
      <c r="BS121" s="27">
        <f t="shared" si="311"/>
        <v>-0.71693783493555729</v>
      </c>
      <c r="BT121" s="27">
        <f t="shared" si="312"/>
        <v>-1.3788670005956614</v>
      </c>
      <c r="BZ121" t="str">
        <f t="shared" si="323"/>
        <v>21 Science, research, engineering and technology professionals</v>
      </c>
      <c r="CA121" s="68">
        <f t="shared" si="313"/>
        <v>0.82917355306349982</v>
      </c>
      <c r="CB121" s="68">
        <f t="shared" si="313"/>
        <v>-4.3631381959694515E-2</v>
      </c>
      <c r="CC121" s="68">
        <f t="shared" si="313"/>
        <v>-0.27714346145306168</v>
      </c>
      <c r="CD121" s="68">
        <f t="shared" si="313"/>
        <v>-0.63920707081707939</v>
      </c>
      <c r="CE121" s="68">
        <f t="shared" si="314"/>
        <v>-0.91635053227014107</v>
      </c>
      <c r="CK121" t="str">
        <f t="shared" si="324"/>
        <v>21 Science, research, engineering and technology professionals</v>
      </c>
      <c r="CL121" s="68">
        <f t="shared" si="315"/>
        <v>0.11567261457928227</v>
      </c>
      <c r="CM121" s="68">
        <f t="shared" si="315"/>
        <v>0.17862169716979409</v>
      </c>
      <c r="CN121" s="68">
        <f t="shared" si="315"/>
        <v>-3.2103511106084115E-2</v>
      </c>
      <c r="CO121" s="68">
        <f t="shared" si="315"/>
        <v>-2.8730460321021056E-2</v>
      </c>
      <c r="CP121" s="68">
        <f t="shared" si="316"/>
        <v>-6.0833971427105171E-2</v>
      </c>
    </row>
    <row r="122" spans="1:94" x14ac:dyDescent="0.2">
      <c r="A122" t="str">
        <f t="shared" si="298"/>
        <v>22 Health professionals</v>
      </c>
      <c r="B122" s="27">
        <f t="shared" si="299"/>
        <v>0.56748830108450043</v>
      </c>
      <c r="C122" s="27">
        <f t="shared" si="299"/>
        <v>2.0662833092213173E-2</v>
      </c>
      <c r="D122" s="27">
        <f t="shared" si="299"/>
        <v>0.87824900594218391</v>
      </c>
      <c r="E122" s="27">
        <f t="shared" si="299"/>
        <v>1.7752415905052237</v>
      </c>
      <c r="F122" s="27">
        <f t="shared" si="300"/>
        <v>2.6534905964474076</v>
      </c>
      <c r="L122" t="str">
        <f t="shared" si="317"/>
        <v>22 Health professionals</v>
      </c>
      <c r="M122" s="27">
        <f t="shared" si="301"/>
        <v>1.6419482822383422</v>
      </c>
      <c r="N122" s="27">
        <f t="shared" si="301"/>
        <v>-3.9692648000289488E-2</v>
      </c>
      <c r="O122" s="27">
        <f t="shared" si="301"/>
        <v>1.934322028737995</v>
      </c>
      <c r="P122" s="27">
        <f t="shared" si="301"/>
        <v>4.0433898380555888</v>
      </c>
      <c r="Q122" s="27">
        <f t="shared" si="302"/>
        <v>5.9777118667935838</v>
      </c>
      <c r="W122" t="str">
        <f t="shared" si="318"/>
        <v>22 Health professionals</v>
      </c>
      <c r="X122" s="27">
        <f t="shared" si="303"/>
        <v>1.0432997615150388</v>
      </c>
      <c r="Y122" s="27">
        <f t="shared" si="303"/>
        <v>0.29233471007687051</v>
      </c>
      <c r="Z122" s="27">
        <f t="shared" si="303"/>
        <v>1.8265248036440962</v>
      </c>
      <c r="AA122" s="27">
        <f t="shared" si="303"/>
        <v>1.5376837169020678</v>
      </c>
      <c r="AB122" s="27">
        <f t="shared" si="304"/>
        <v>3.364208520546164</v>
      </c>
      <c r="AH122" t="str">
        <f t="shared" si="319"/>
        <v>22 Health professionals</v>
      </c>
      <c r="AI122" s="27">
        <f t="shared" si="305"/>
        <v>-1.4152679413298466</v>
      </c>
      <c r="AJ122" s="27">
        <f t="shared" si="305"/>
        <v>-0.3171522033105334</v>
      </c>
      <c r="AK122" s="27">
        <f t="shared" si="305"/>
        <v>-1.3866763720557462</v>
      </c>
      <c r="AL122" s="27">
        <f t="shared" si="305"/>
        <v>-1.3322301907832061</v>
      </c>
      <c r="AM122" s="27">
        <f t="shared" si="306"/>
        <v>-2.7189065628389524</v>
      </c>
      <c r="AS122" t="str">
        <f t="shared" si="320"/>
        <v>22 Health professionals</v>
      </c>
      <c r="AT122" s="27">
        <f t="shared" si="307"/>
        <v>6.6219375635203304E-2</v>
      </c>
      <c r="AU122" s="27">
        <f t="shared" si="307"/>
        <v>0.10283822377503948</v>
      </c>
      <c r="AV122" s="27">
        <f t="shared" si="307"/>
        <v>0.10962265458380149</v>
      </c>
      <c r="AW122" s="27">
        <f t="shared" si="307"/>
        <v>0.12446899925508259</v>
      </c>
      <c r="AX122" s="27">
        <f t="shared" si="308"/>
        <v>0.23409165383888408</v>
      </c>
      <c r="BD122" t="str">
        <f t="shared" si="321"/>
        <v>22 Health professionals</v>
      </c>
      <c r="BE122" s="27">
        <f t="shared" si="309"/>
        <v>1.0447562939611434</v>
      </c>
      <c r="BF122" s="27">
        <f t="shared" si="309"/>
        <v>-3.67809526340106E-2</v>
      </c>
      <c r="BG122" s="27">
        <f t="shared" si="309"/>
        <v>0.51141978283962786</v>
      </c>
      <c r="BH122" s="27">
        <f t="shared" si="309"/>
        <v>0.53541184045991308</v>
      </c>
      <c r="BI122" s="27">
        <f t="shared" si="310"/>
        <v>1.0468316232995409</v>
      </c>
      <c r="BO122" t="str">
        <f t="shared" si="322"/>
        <v>22 Health professionals</v>
      </c>
      <c r="BP122" s="27">
        <f t="shared" si="311"/>
        <v>0.4488611293458562</v>
      </c>
      <c r="BQ122" s="27">
        <f t="shared" si="311"/>
        <v>-9.5074990762229028E-2</v>
      </c>
      <c r="BR122" s="27">
        <f t="shared" si="311"/>
        <v>-9.3827344130096524E-2</v>
      </c>
      <c r="BS122" s="27">
        <f t="shared" si="311"/>
        <v>-0.55025490847556768</v>
      </c>
      <c r="BT122" s="27">
        <f t="shared" si="312"/>
        <v>-0.64408225260566421</v>
      </c>
      <c r="BZ122" t="str">
        <f t="shared" si="323"/>
        <v>22 Health professionals</v>
      </c>
      <c r="CA122" s="68">
        <f t="shared" si="313"/>
        <v>0.48740153609357262</v>
      </c>
      <c r="CB122" s="68">
        <f t="shared" si="313"/>
        <v>-0.11035819222873378</v>
      </c>
      <c r="CC122" s="68">
        <f t="shared" si="313"/>
        <v>-4.5681775450093332E-2</v>
      </c>
      <c r="CD122" s="68">
        <f t="shared" si="313"/>
        <v>-0.35191650908320682</v>
      </c>
      <c r="CE122" s="68">
        <f t="shared" si="314"/>
        <v>-0.39759828453330015</v>
      </c>
      <c r="CK122" t="str">
        <f t="shared" si="324"/>
        <v>22 Health professionals</v>
      </c>
      <c r="CL122" s="68">
        <f t="shared" si="315"/>
        <v>1.6871667841306018E-2</v>
      </c>
      <c r="CM122" s="68">
        <f t="shared" si="315"/>
        <v>3.6642501671142871E-2</v>
      </c>
      <c r="CN122" s="68">
        <f t="shared" si="315"/>
        <v>7.1009193674246435E-2</v>
      </c>
      <c r="CO122" s="68">
        <f t="shared" si="315"/>
        <v>7.5140746690059851E-2</v>
      </c>
      <c r="CP122" s="68">
        <f t="shared" si="316"/>
        <v>0.14614994036430629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0.68201036576793239</v>
      </c>
      <c r="C123" s="27">
        <f t="shared" si="299"/>
        <v>-9.5308077529303592E-2</v>
      </c>
      <c r="D123" s="27">
        <f t="shared" si="299"/>
        <v>0.60409717052472534</v>
      </c>
      <c r="E123" s="27">
        <f t="shared" si="299"/>
        <v>0.99911409037862464</v>
      </c>
      <c r="F123" s="27">
        <f t="shared" si="300"/>
        <v>1.60321126090335</v>
      </c>
      <c r="L123" t="str">
        <f t="shared" si="317"/>
        <v>23 Teaching and other educational professionals</v>
      </c>
      <c r="M123" s="27">
        <f t="shared" si="301"/>
        <v>4.2247223559348814</v>
      </c>
      <c r="N123" s="27">
        <f t="shared" si="301"/>
        <v>0.18710128293484019</v>
      </c>
      <c r="O123" s="27">
        <f t="shared" si="301"/>
        <v>3.0639206904074534</v>
      </c>
      <c r="P123" s="27">
        <f t="shared" si="301"/>
        <v>5.5092580924797474</v>
      </c>
      <c r="Q123" s="27">
        <f t="shared" si="302"/>
        <v>8.5731787828872008</v>
      </c>
      <c r="W123" t="str">
        <f t="shared" si="318"/>
        <v>23 Teaching and other educational professionals</v>
      </c>
      <c r="X123" s="27">
        <f t="shared" si="303"/>
        <v>-0.61332077982814326</v>
      </c>
      <c r="Y123" s="27">
        <f t="shared" si="303"/>
        <v>0.46052649524313871</v>
      </c>
      <c r="Z123" s="27">
        <f t="shared" si="303"/>
        <v>-1.110538449054923</v>
      </c>
      <c r="AA123" s="27">
        <f t="shared" si="303"/>
        <v>-1.9751957698729505</v>
      </c>
      <c r="AB123" s="27">
        <f t="shared" si="304"/>
        <v>-3.0857342189278736</v>
      </c>
      <c r="AH123" t="str">
        <f t="shared" si="319"/>
        <v>23 Teaching and other educational professionals</v>
      </c>
      <c r="AI123" s="27">
        <f t="shared" si="305"/>
        <v>-0.59681000802634299</v>
      </c>
      <c r="AJ123" s="27">
        <f t="shared" si="305"/>
        <v>-0.12810196063584478</v>
      </c>
      <c r="AK123" s="27">
        <f t="shared" si="305"/>
        <v>-0.22312883894887947</v>
      </c>
      <c r="AL123" s="27">
        <f t="shared" si="305"/>
        <v>1.9577500075050214E-2</v>
      </c>
      <c r="AM123" s="27">
        <f t="shared" si="306"/>
        <v>-0.20355133887382926</v>
      </c>
      <c r="AS123" t="str">
        <f t="shared" si="320"/>
        <v>23 Teaching and other educational professionals</v>
      </c>
      <c r="AT123" s="27">
        <f t="shared" si="307"/>
        <v>2.714808624692816E-2</v>
      </c>
      <c r="AU123" s="27">
        <f t="shared" si="307"/>
        <v>-3.5146221733472149E-2</v>
      </c>
      <c r="AV123" s="27">
        <f t="shared" si="307"/>
        <v>-5.1111214243118819E-2</v>
      </c>
      <c r="AW123" s="27">
        <f t="shared" si="307"/>
        <v>-7.1272191478679997E-2</v>
      </c>
      <c r="AX123" s="27">
        <f t="shared" si="308"/>
        <v>-0.12238340572179882</v>
      </c>
      <c r="BD123" t="str">
        <f t="shared" si="321"/>
        <v>23 Teaching and other educational professionals</v>
      </c>
      <c r="BE123" s="27">
        <f t="shared" si="309"/>
        <v>0.35048076327832844</v>
      </c>
      <c r="BF123" s="27">
        <f t="shared" si="309"/>
        <v>-8.0929049814674636E-2</v>
      </c>
      <c r="BG123" s="27">
        <f t="shared" si="309"/>
        <v>7.7137077806233023E-3</v>
      </c>
      <c r="BH123" s="27">
        <f t="shared" si="309"/>
        <v>0.19260256584954694</v>
      </c>
      <c r="BI123" s="27">
        <f t="shared" si="310"/>
        <v>0.20031627363017024</v>
      </c>
      <c r="BO123" t="str">
        <f t="shared" si="322"/>
        <v>23 Teaching and other educational professionals</v>
      </c>
      <c r="BP123" s="27">
        <f t="shared" si="311"/>
        <v>0.10486515922135631</v>
      </c>
      <c r="BQ123" s="27">
        <f t="shared" si="311"/>
        <v>-9.1764195964979089E-2</v>
      </c>
      <c r="BR123" s="27">
        <f t="shared" si="311"/>
        <v>-0.1281991645628362</v>
      </c>
      <c r="BS123" s="27">
        <f t="shared" si="311"/>
        <v>-0.22337130873392907</v>
      </c>
      <c r="BT123" s="27">
        <f t="shared" si="312"/>
        <v>-0.35157047329676527</v>
      </c>
      <c r="BZ123" t="str">
        <f t="shared" si="323"/>
        <v>23 Teaching and other educational professionals</v>
      </c>
      <c r="CA123" s="68">
        <f t="shared" si="313"/>
        <v>0.26685829069540523</v>
      </c>
      <c r="CB123" s="68">
        <f t="shared" si="313"/>
        <v>7.0253645944583609E-2</v>
      </c>
      <c r="CC123" s="68">
        <f t="shared" si="313"/>
        <v>-7.8067245801298202E-2</v>
      </c>
      <c r="CD123" s="68">
        <f t="shared" si="313"/>
        <v>-0.14580367139365857</v>
      </c>
      <c r="CE123" s="68">
        <f t="shared" si="314"/>
        <v>-0.22387091719495678</v>
      </c>
      <c r="CK123" t="str">
        <f t="shared" si="324"/>
        <v>23 Teaching and other educational professionals</v>
      </c>
      <c r="CL123" s="68">
        <f t="shared" si="315"/>
        <v>2.6469757637948732E-2</v>
      </c>
      <c r="CM123" s="68">
        <f t="shared" si="315"/>
        <v>5.0325879176948904E-2</v>
      </c>
      <c r="CN123" s="68">
        <f t="shared" si="315"/>
        <v>6.5181232552437574E-3</v>
      </c>
      <c r="CO123" s="68">
        <f t="shared" si="315"/>
        <v>-4.7244021699575006E-2</v>
      </c>
      <c r="CP123" s="68">
        <f t="shared" si="316"/>
        <v>-4.0725898444331249E-2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0.29442178255297202</v>
      </c>
      <c r="C124" s="27">
        <f t="shared" si="299"/>
        <v>1.0282766756093631E-2</v>
      </c>
      <c r="D124" s="27">
        <f t="shared" si="299"/>
        <v>0.41407886356877388</v>
      </c>
      <c r="E124" s="27">
        <f t="shared" si="299"/>
        <v>0.73103145580591544</v>
      </c>
      <c r="F124" s="27">
        <f t="shared" si="300"/>
        <v>1.1451103193746892</v>
      </c>
      <c r="L124" t="str">
        <f t="shared" si="317"/>
        <v>24 Business, media and public service professionals</v>
      </c>
      <c r="M124" s="27">
        <f t="shared" si="301"/>
        <v>3.5829514056458702</v>
      </c>
      <c r="N124" s="27">
        <f t="shared" si="301"/>
        <v>0.82067337007124408</v>
      </c>
      <c r="O124" s="27">
        <f t="shared" si="301"/>
        <v>4.136880597932544</v>
      </c>
      <c r="P124" s="27">
        <f t="shared" si="301"/>
        <v>7.4270261805139164</v>
      </c>
      <c r="Q124" s="27">
        <f t="shared" si="302"/>
        <v>11.56390677844646</v>
      </c>
      <c r="W124" t="str">
        <f t="shared" si="318"/>
        <v>24 Business, media and public service professionals</v>
      </c>
      <c r="X124" s="27">
        <f t="shared" si="303"/>
        <v>1.9278856287696637</v>
      </c>
      <c r="Y124" s="27">
        <f t="shared" si="303"/>
        <v>1.5086540918949645</v>
      </c>
      <c r="Z124" s="27">
        <f t="shared" si="303"/>
        <v>1.943654912135127</v>
      </c>
      <c r="AA124" s="27">
        <f t="shared" si="303"/>
        <v>0.35022433925956165</v>
      </c>
      <c r="AB124" s="27">
        <f t="shared" si="304"/>
        <v>2.2938792513946886</v>
      </c>
      <c r="AH124" t="str">
        <f t="shared" si="319"/>
        <v>24 Business, media and public service professionals</v>
      </c>
      <c r="AI124" s="27">
        <f t="shared" si="305"/>
        <v>-8.098780925222715E-2</v>
      </c>
      <c r="AJ124" s="27">
        <f t="shared" si="305"/>
        <v>0.15346281473062096</v>
      </c>
      <c r="AK124" s="27">
        <f t="shared" si="305"/>
        <v>5.2217063421025056E-3</v>
      </c>
      <c r="AL124" s="27">
        <f t="shared" si="305"/>
        <v>1.4528862912315033E-2</v>
      </c>
      <c r="AM124" s="27">
        <f t="shared" si="306"/>
        <v>1.9750569254417538E-2</v>
      </c>
      <c r="AS124" t="str">
        <f t="shared" si="320"/>
        <v>24 Business, media and public service professionals</v>
      </c>
      <c r="AT124" s="27">
        <f t="shared" si="307"/>
        <v>0.26227122198519703</v>
      </c>
      <c r="AU124" s="27">
        <f t="shared" si="307"/>
        <v>0.27319789055050414</v>
      </c>
      <c r="AV124" s="27">
        <f t="shared" si="307"/>
        <v>0.29739363336835289</v>
      </c>
      <c r="AW124" s="27">
        <f t="shared" si="307"/>
        <v>0.16791785021372529</v>
      </c>
      <c r="AX124" s="27">
        <f t="shared" si="308"/>
        <v>0.46531148358207819</v>
      </c>
      <c r="BD124" t="str">
        <f t="shared" si="321"/>
        <v>24 Business, media and public service professionals</v>
      </c>
      <c r="BE124" s="27">
        <f t="shared" si="309"/>
        <v>1.2544725762700573</v>
      </c>
      <c r="BF124" s="27">
        <f t="shared" si="309"/>
        <v>0.35277182620908665</v>
      </c>
      <c r="BG124" s="27">
        <f t="shared" si="309"/>
        <v>0.35050556854011461</v>
      </c>
      <c r="BH124" s="27">
        <f t="shared" si="309"/>
        <v>0.36429256429934487</v>
      </c>
      <c r="BI124" s="27">
        <f t="shared" si="310"/>
        <v>0.71479813283945948</v>
      </c>
      <c r="BO124" t="str">
        <f t="shared" si="322"/>
        <v>24 Business, media and public service professionals</v>
      </c>
      <c r="BP124" s="27">
        <f t="shared" si="311"/>
        <v>0.28151697267143838</v>
      </c>
      <c r="BQ124" s="27">
        <f t="shared" si="311"/>
        <v>0.54107996978779127</v>
      </c>
      <c r="BR124" s="27">
        <f t="shared" si="311"/>
        <v>-0.48438103874508931</v>
      </c>
      <c r="BS124" s="27">
        <f t="shared" si="311"/>
        <v>-0.9653316106099501</v>
      </c>
      <c r="BT124" s="27">
        <f t="shared" si="312"/>
        <v>-1.4497126493550394</v>
      </c>
      <c r="BZ124" t="str">
        <f t="shared" si="323"/>
        <v>24 Business, media and public service professionals</v>
      </c>
      <c r="CA124" s="68">
        <f t="shared" si="313"/>
        <v>0.83205940148306468</v>
      </c>
      <c r="CB124" s="68">
        <f t="shared" si="313"/>
        <v>0.11508329944956008</v>
      </c>
      <c r="CC124" s="68">
        <f t="shared" si="313"/>
        <v>-0.20015532908814526</v>
      </c>
      <c r="CD124" s="68">
        <f t="shared" si="313"/>
        <v>-0.57741474383533475</v>
      </c>
      <c r="CE124" s="68">
        <f t="shared" si="314"/>
        <v>-0.77757007292348002</v>
      </c>
      <c r="CK124" t="str">
        <f t="shared" si="324"/>
        <v>24 Business, media and public service professionals</v>
      </c>
      <c r="CL124" s="68">
        <f t="shared" si="315"/>
        <v>0.10407634443586788</v>
      </c>
      <c r="CM124" s="68">
        <f t="shared" si="315"/>
        <v>0.16395755597215395</v>
      </c>
      <c r="CN124" s="68">
        <f t="shared" si="315"/>
        <v>-3.0558809739261839E-2</v>
      </c>
      <c r="CO124" s="68">
        <f t="shared" si="315"/>
        <v>-7.3792394483031709E-2</v>
      </c>
      <c r="CP124" s="68">
        <f t="shared" si="316"/>
        <v>-0.10435120422229355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0.1109807382593534</v>
      </c>
      <c r="C125" s="27">
        <f t="shared" si="299"/>
        <v>4.1398642457679768E-2</v>
      </c>
      <c r="D125" s="27">
        <f t="shared" si="299"/>
        <v>6.2208301291434676E-2</v>
      </c>
      <c r="E125" s="27">
        <f t="shared" si="299"/>
        <v>0.25039733135731607</v>
      </c>
      <c r="F125" s="27">
        <f t="shared" si="300"/>
        <v>0.31260563264875074</v>
      </c>
      <c r="L125" t="str">
        <f t="shared" si="317"/>
        <v>31 Science, engineering and technology associate professionals</v>
      </c>
      <c r="M125" s="27">
        <f t="shared" si="301"/>
        <v>0.54345229569879749</v>
      </c>
      <c r="N125" s="27">
        <f t="shared" si="301"/>
        <v>0.12858378755725153</v>
      </c>
      <c r="O125" s="27">
        <f t="shared" si="301"/>
        <v>0.26004587727583228</v>
      </c>
      <c r="P125" s="27">
        <f t="shared" si="301"/>
        <v>1.0214808602268235</v>
      </c>
      <c r="Q125" s="27">
        <f t="shared" si="302"/>
        <v>1.2815267375026558</v>
      </c>
      <c r="W125" t="str">
        <f t="shared" si="318"/>
        <v>31 Science, engineering and technology associate professionals</v>
      </c>
      <c r="X125" s="27">
        <f t="shared" si="303"/>
        <v>0.66363239512384942</v>
      </c>
      <c r="Y125" s="27">
        <f t="shared" si="303"/>
        <v>0.26412261220069766</v>
      </c>
      <c r="Z125" s="27">
        <f t="shared" si="303"/>
        <v>-0.23105293108098612</v>
      </c>
      <c r="AA125" s="27">
        <f t="shared" si="303"/>
        <v>0.27402372882473713</v>
      </c>
      <c r="AB125" s="27">
        <f t="shared" si="304"/>
        <v>4.297079774375101E-2</v>
      </c>
      <c r="AH125" t="str">
        <f t="shared" si="319"/>
        <v>31 Science, engineering and technology associate professionals</v>
      </c>
      <c r="AI125" s="27">
        <f t="shared" si="305"/>
        <v>0.17622844679151872</v>
      </c>
      <c r="AJ125" s="27">
        <f t="shared" si="305"/>
        <v>1.4056516372659367E-2</v>
      </c>
      <c r="AK125" s="27">
        <f t="shared" si="305"/>
        <v>4.2600594275004067E-2</v>
      </c>
      <c r="AL125" s="27">
        <f t="shared" si="305"/>
        <v>0.23046448604325498</v>
      </c>
      <c r="AM125" s="27">
        <f t="shared" si="306"/>
        <v>0.27306508031825905</v>
      </c>
      <c r="AS125" t="str">
        <f t="shared" si="320"/>
        <v>31 Science, engineering and technology associate professionals</v>
      </c>
      <c r="AT125" s="27">
        <f t="shared" si="307"/>
        <v>0.18708491599922183</v>
      </c>
      <c r="AU125" s="27">
        <f t="shared" si="307"/>
        <v>-1.9179102020698835E-3</v>
      </c>
      <c r="AV125" s="27">
        <f t="shared" si="307"/>
        <v>-0.22162624129719855</v>
      </c>
      <c r="AW125" s="27">
        <f t="shared" si="307"/>
        <v>-5.499362364320648E-2</v>
      </c>
      <c r="AX125" s="27">
        <f t="shared" si="308"/>
        <v>-0.27661986494040502</v>
      </c>
      <c r="BD125" t="str">
        <f t="shared" si="321"/>
        <v>31 Science, engineering and technology associate professionals</v>
      </c>
      <c r="BE125" s="27">
        <f t="shared" si="309"/>
        <v>0.24571837014801412</v>
      </c>
      <c r="BF125" s="27">
        <f t="shared" si="309"/>
        <v>0.2245615175479232</v>
      </c>
      <c r="BG125" s="27">
        <f t="shared" si="309"/>
        <v>-0.6885442804753259</v>
      </c>
      <c r="BH125" s="27">
        <f t="shared" si="309"/>
        <v>-0.44376688345740756</v>
      </c>
      <c r="BI125" s="27">
        <f t="shared" si="310"/>
        <v>-1.1323111639327335</v>
      </c>
      <c r="BO125" t="str">
        <f t="shared" si="322"/>
        <v>31 Science, engineering and technology associate professionals</v>
      </c>
      <c r="BP125" s="27">
        <f t="shared" si="311"/>
        <v>0.21220818906287908</v>
      </c>
      <c r="BQ125" s="27">
        <f t="shared" si="311"/>
        <v>0.20753690313832229</v>
      </c>
      <c r="BR125" s="27">
        <f t="shared" si="311"/>
        <v>-0.4868822436161262</v>
      </c>
      <c r="BS125" s="27">
        <f t="shared" si="311"/>
        <v>-0.17859542449155485</v>
      </c>
      <c r="BT125" s="27">
        <f t="shared" si="312"/>
        <v>-0.66547766810768105</v>
      </c>
      <c r="BZ125" t="str">
        <f t="shared" si="323"/>
        <v>31 Science, engineering and technology associate professionals</v>
      </c>
      <c r="CA125" s="68">
        <f t="shared" si="313"/>
        <v>0.50041363611662404</v>
      </c>
      <c r="CB125" s="68">
        <f t="shared" si="313"/>
        <v>0.11151731091614558</v>
      </c>
      <c r="CC125" s="68">
        <f t="shared" si="313"/>
        <v>-0.31357435273770529</v>
      </c>
      <c r="CD125" s="68">
        <f t="shared" si="313"/>
        <v>-0.1643050318768029</v>
      </c>
      <c r="CE125" s="68">
        <f t="shared" si="314"/>
        <v>-0.47787938461450818</v>
      </c>
      <c r="CK125" t="str">
        <f t="shared" si="324"/>
        <v>31 Science, engineering and technology associate professionals</v>
      </c>
      <c r="CL125" s="68">
        <f t="shared" si="315"/>
        <v>5.3631225558407797E-2</v>
      </c>
      <c r="CM125" s="68">
        <f t="shared" si="315"/>
        <v>7.7047710008595449E-2</v>
      </c>
      <c r="CN125" s="68">
        <f t="shared" si="315"/>
        <v>-1.9734384131824823E-3</v>
      </c>
      <c r="CO125" s="68">
        <f t="shared" si="315"/>
        <v>5.0033982533511101E-2</v>
      </c>
      <c r="CP125" s="68">
        <f t="shared" si="316"/>
        <v>4.8060544120328619E-2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2.1958528658341248E-2</v>
      </c>
      <c r="C126" s="27">
        <f t="shared" si="299"/>
        <v>-1.1124972483035095E-2</v>
      </c>
      <c r="D126" s="27">
        <f t="shared" si="299"/>
        <v>2.9990658511274179E-2</v>
      </c>
      <c r="E126" s="27">
        <f t="shared" si="299"/>
        <v>7.7344362073822906E-2</v>
      </c>
      <c r="F126" s="27">
        <f t="shared" si="300"/>
        <v>0.10733502058509709</v>
      </c>
      <c r="L126" t="str">
        <f t="shared" si="317"/>
        <v>32 Health and social care associate professionals</v>
      </c>
      <c r="M126" s="27">
        <f t="shared" si="301"/>
        <v>0.37773546088880927</v>
      </c>
      <c r="N126" s="27">
        <f t="shared" si="301"/>
        <v>3.6148078976503628E-2</v>
      </c>
      <c r="O126" s="27">
        <f t="shared" si="301"/>
        <v>0.47887486989489148</v>
      </c>
      <c r="P126" s="27">
        <f t="shared" si="301"/>
        <v>1.4047425980452037</v>
      </c>
      <c r="Q126" s="27">
        <f t="shared" si="302"/>
        <v>1.8836174679400952</v>
      </c>
      <c r="W126" t="str">
        <f t="shared" si="318"/>
        <v>32 Health and social care associate professionals</v>
      </c>
      <c r="X126" s="27">
        <f t="shared" si="303"/>
        <v>0.18683389804786987</v>
      </c>
      <c r="Y126" s="27">
        <f t="shared" si="303"/>
        <v>0.25456791730698347</v>
      </c>
      <c r="Z126" s="27">
        <f t="shared" si="303"/>
        <v>0.6310406652259859</v>
      </c>
      <c r="AA126" s="27">
        <f t="shared" si="303"/>
        <v>1.0996497639503007</v>
      </c>
      <c r="AB126" s="27">
        <f t="shared" si="304"/>
        <v>1.7306904291762866</v>
      </c>
      <c r="AH126" t="str">
        <f t="shared" si="319"/>
        <v>32 Health and social care associate professionals</v>
      </c>
      <c r="AI126" s="27">
        <f t="shared" si="305"/>
        <v>-0.54381172143360446</v>
      </c>
      <c r="AJ126" s="27">
        <f t="shared" si="305"/>
        <v>8.1645710916875558E-3</v>
      </c>
      <c r="AK126" s="27">
        <f t="shared" si="305"/>
        <v>-0.41585183985122498</v>
      </c>
      <c r="AL126" s="27">
        <f t="shared" si="305"/>
        <v>-0.55227776792485384</v>
      </c>
      <c r="AM126" s="27">
        <f t="shared" si="306"/>
        <v>-0.96812960777607882</v>
      </c>
      <c r="AS126" t="str">
        <f t="shared" si="320"/>
        <v>32 Health and social care associate professionals</v>
      </c>
      <c r="AT126" s="27">
        <f t="shared" si="307"/>
        <v>2.118816721241823E-2</v>
      </c>
      <c r="AU126" s="27">
        <f t="shared" si="307"/>
        <v>8.4892084464051498E-2</v>
      </c>
      <c r="AV126" s="27">
        <f t="shared" si="307"/>
        <v>2.3053956363515926E-2</v>
      </c>
      <c r="AW126" s="27">
        <f t="shared" si="307"/>
        <v>9.7054021853611006E-2</v>
      </c>
      <c r="AX126" s="27">
        <f t="shared" si="308"/>
        <v>0.12010797821712693</v>
      </c>
      <c r="BD126" t="str">
        <f t="shared" si="321"/>
        <v>32 Health and social care associate professionals</v>
      </c>
      <c r="BE126" s="27">
        <f t="shared" si="309"/>
        <v>0.7244226563520697</v>
      </c>
      <c r="BF126" s="27">
        <f t="shared" si="309"/>
        <v>-3.0001031466593275E-3</v>
      </c>
      <c r="BG126" s="27">
        <f t="shared" si="309"/>
        <v>0.18618129578847586</v>
      </c>
      <c r="BH126" s="27">
        <f t="shared" si="309"/>
        <v>0.57570434321137798</v>
      </c>
      <c r="BI126" s="27">
        <f t="shared" si="310"/>
        <v>0.76188563899985384</v>
      </c>
      <c r="BO126" t="str">
        <f t="shared" si="322"/>
        <v>32 Health and social care associate professionals</v>
      </c>
      <c r="BP126" s="27">
        <f t="shared" si="311"/>
        <v>0.27318268608215712</v>
      </c>
      <c r="BQ126" s="27">
        <f t="shared" si="311"/>
        <v>-0.16988077303371241</v>
      </c>
      <c r="BR126" s="27">
        <f t="shared" si="311"/>
        <v>-0.21014478439137285</v>
      </c>
      <c r="BS126" s="27">
        <f t="shared" si="311"/>
        <v>-0.39918065186092822</v>
      </c>
      <c r="BT126" s="27">
        <f t="shared" si="312"/>
        <v>-0.60932543625230107</v>
      </c>
      <c r="BZ126" t="str">
        <f t="shared" si="323"/>
        <v>32 Health and social care associate professionals</v>
      </c>
      <c r="CA126" s="68">
        <f t="shared" si="313"/>
        <v>9.2303969843906875E-2</v>
      </c>
      <c r="CB126" s="68">
        <f t="shared" si="313"/>
        <v>-3.7754618279630781E-2</v>
      </c>
      <c r="CC126" s="68">
        <f t="shared" si="313"/>
        <v>-9.7976632786312745E-2</v>
      </c>
      <c r="CD126" s="68">
        <f t="shared" si="313"/>
        <v>-0.14087806808080616</v>
      </c>
      <c r="CE126" s="68">
        <f t="shared" si="314"/>
        <v>-0.23885470086711891</v>
      </c>
      <c r="CK126" t="str">
        <f t="shared" si="324"/>
        <v>32 Health and social care associate professionals</v>
      </c>
      <c r="CL126" s="68">
        <f t="shared" si="315"/>
        <v>-1.6291405819160443E-4</v>
      </c>
      <c r="CM126" s="68">
        <f t="shared" si="315"/>
        <v>2.3325957524542806E-2</v>
      </c>
      <c r="CN126" s="68">
        <f t="shared" si="315"/>
        <v>5.8418180149057974E-3</v>
      </c>
      <c r="CO126" s="68">
        <f t="shared" si="315"/>
        <v>2.2012439481081461E-2</v>
      </c>
      <c r="CP126" s="68">
        <f t="shared" si="316"/>
        <v>2.7854257495987259E-2</v>
      </c>
    </row>
    <row r="127" spans="1:94" x14ac:dyDescent="0.2">
      <c r="A127" t="str">
        <f t="shared" si="298"/>
        <v>33 Protective service occupations</v>
      </c>
      <c r="B127" s="27">
        <f t="shared" si="299"/>
        <v>3.3982494827574684E-3</v>
      </c>
      <c r="C127" s="27">
        <f t="shared" si="299"/>
        <v>1.2574545063673802E-3</v>
      </c>
      <c r="D127" s="27">
        <f t="shared" si="299"/>
        <v>1.7016342848649529E-2</v>
      </c>
      <c r="E127" s="27">
        <f t="shared" si="299"/>
        <v>2.9225345614415817E-2</v>
      </c>
      <c r="F127" s="27">
        <f t="shared" si="300"/>
        <v>4.6241688463065346E-2</v>
      </c>
      <c r="L127" t="str">
        <f t="shared" si="317"/>
        <v>33 Protective service occupations</v>
      </c>
      <c r="M127" s="27">
        <f t="shared" si="301"/>
        <v>0.10601649329049212</v>
      </c>
      <c r="N127" s="27">
        <f t="shared" si="301"/>
        <v>1.4922729098288789E-2</v>
      </c>
      <c r="O127" s="27">
        <f t="shared" si="301"/>
        <v>0.2616418767621288</v>
      </c>
      <c r="P127" s="27">
        <f t="shared" si="301"/>
        <v>0.52297186719354294</v>
      </c>
      <c r="Q127" s="27">
        <f t="shared" si="302"/>
        <v>0.78461374395567174</v>
      </c>
      <c r="W127" t="str">
        <f t="shared" si="318"/>
        <v>33 Protective service occupations</v>
      </c>
      <c r="X127" s="27">
        <f t="shared" si="303"/>
        <v>0.31891363115139737</v>
      </c>
      <c r="Y127" s="27">
        <f t="shared" si="303"/>
        <v>0.19045137008743018</v>
      </c>
      <c r="Z127" s="27">
        <f t="shared" si="303"/>
        <v>0.68072014267957837</v>
      </c>
      <c r="AA127" s="27">
        <f t="shared" si="303"/>
        <v>0.89679156885501632</v>
      </c>
      <c r="AB127" s="27">
        <f t="shared" si="304"/>
        <v>1.5775117115345947</v>
      </c>
      <c r="AH127" t="str">
        <f t="shared" si="319"/>
        <v>33 Protective service occupations</v>
      </c>
      <c r="AI127" s="27">
        <f t="shared" si="305"/>
        <v>6.2973217119340841E-2</v>
      </c>
      <c r="AJ127" s="27">
        <f t="shared" si="305"/>
        <v>5.082080772961961E-2</v>
      </c>
      <c r="AK127" s="27">
        <f t="shared" si="305"/>
        <v>0.1627475310790561</v>
      </c>
      <c r="AL127" s="27">
        <f t="shared" si="305"/>
        <v>0.20409978198528367</v>
      </c>
      <c r="AM127" s="27">
        <f t="shared" si="306"/>
        <v>0.36684731306433976</v>
      </c>
      <c r="AS127" t="str">
        <f t="shared" si="320"/>
        <v>33 Protective service occupations</v>
      </c>
      <c r="AT127" s="27">
        <f t="shared" si="307"/>
        <v>1.1367143328765206E-2</v>
      </c>
      <c r="AU127" s="27">
        <f t="shared" si="307"/>
        <v>3.4062847216954129E-2</v>
      </c>
      <c r="AV127" s="27">
        <f t="shared" si="307"/>
        <v>4.3158075063083445E-2</v>
      </c>
      <c r="AW127" s="27">
        <f t="shared" si="307"/>
        <v>1.2335899962238051E-2</v>
      </c>
      <c r="AX127" s="27">
        <f t="shared" si="308"/>
        <v>5.5493975025321496E-2</v>
      </c>
      <c r="BD127" t="str">
        <f t="shared" si="321"/>
        <v>33 Protective service occupations</v>
      </c>
      <c r="BE127" s="27">
        <f t="shared" si="309"/>
        <v>8.146166439461533E-2</v>
      </c>
      <c r="BF127" s="27">
        <f t="shared" si="309"/>
        <v>2.6953699828196065E-2</v>
      </c>
      <c r="BG127" s="27">
        <f t="shared" si="309"/>
        <v>0.13446384887495655</v>
      </c>
      <c r="BH127" s="27">
        <f t="shared" si="309"/>
        <v>-0.11913100960393108</v>
      </c>
      <c r="BI127" s="27">
        <f t="shared" si="310"/>
        <v>1.5332839271025467E-2</v>
      </c>
      <c r="BO127" t="str">
        <f t="shared" si="322"/>
        <v>33 Protective service occupations</v>
      </c>
      <c r="BP127" s="27">
        <f t="shared" si="311"/>
        <v>6.3644931382271119E-2</v>
      </c>
      <c r="BQ127" s="27">
        <f t="shared" si="311"/>
        <v>0.10337321235426966</v>
      </c>
      <c r="BR127" s="27">
        <f t="shared" si="311"/>
        <v>-6.5962390379350255E-2</v>
      </c>
      <c r="BS127" s="27">
        <f t="shared" si="311"/>
        <v>-0.56584978975449873</v>
      </c>
      <c r="BT127" s="27">
        <f t="shared" si="312"/>
        <v>-0.63181218013384899</v>
      </c>
      <c r="BZ127" t="str">
        <f t="shared" si="323"/>
        <v>33 Protective service occupations</v>
      </c>
      <c r="CA127" s="68">
        <f t="shared" si="313"/>
        <v>0.30388661556013286</v>
      </c>
      <c r="CB127" s="68">
        <f t="shared" si="313"/>
        <v>-5.8781976315636086E-4</v>
      </c>
      <c r="CC127" s="68">
        <f t="shared" si="313"/>
        <v>0.1146011785909713</v>
      </c>
      <c r="CD127" s="68">
        <f t="shared" si="313"/>
        <v>3.9312646291444819E-2</v>
      </c>
      <c r="CE127" s="68">
        <f t="shared" si="314"/>
        <v>0.15391382488241612</v>
      </c>
      <c r="CK127" t="str">
        <f t="shared" si="324"/>
        <v>33 Protective service occupations</v>
      </c>
      <c r="CL127" s="68">
        <f t="shared" si="315"/>
        <v>-1.1024070803303115E-3</v>
      </c>
      <c r="CM127" s="68">
        <f t="shared" si="315"/>
        <v>2.9828187885743457E-2</v>
      </c>
      <c r="CN127" s="68">
        <f t="shared" si="315"/>
        <v>-4.2036282056869573E-2</v>
      </c>
      <c r="CO127" s="68">
        <f t="shared" si="315"/>
        <v>4.5734461508607771E-5</v>
      </c>
      <c r="CP127" s="68">
        <f t="shared" si="316"/>
        <v>-4.1990547595360965E-2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8.4505940200342439E-2</v>
      </c>
      <c r="C128" s="27">
        <f t="shared" si="299"/>
        <v>-1.5887919844216891E-3</v>
      </c>
      <c r="D128" s="27">
        <f t="shared" si="299"/>
        <v>5.1815459294400873E-2</v>
      </c>
      <c r="E128" s="27">
        <f t="shared" si="299"/>
        <v>0.14205824693346658</v>
      </c>
      <c r="F128" s="27">
        <f t="shared" si="300"/>
        <v>0.19387370622786745</v>
      </c>
      <c r="L128" t="str">
        <f t="shared" si="317"/>
        <v>34 Culture, media and sports occupations</v>
      </c>
      <c r="M128" s="27">
        <f t="shared" si="301"/>
        <v>0.93774885926718987</v>
      </c>
      <c r="N128" s="27">
        <f t="shared" si="301"/>
        <v>0.11928767730898349</v>
      </c>
      <c r="O128" s="27">
        <f t="shared" si="301"/>
        <v>0.8606528264795994</v>
      </c>
      <c r="P128" s="27">
        <f t="shared" si="301"/>
        <v>2.0817905241071255</v>
      </c>
      <c r="Q128" s="27">
        <f t="shared" si="302"/>
        <v>2.9424433505867249</v>
      </c>
      <c r="W128" t="str">
        <f t="shared" si="318"/>
        <v>34 Culture, media and sports occupations</v>
      </c>
      <c r="X128" s="27">
        <f t="shared" si="303"/>
        <v>0.35067434760889427</v>
      </c>
      <c r="Y128" s="27">
        <f t="shared" si="303"/>
        <v>6.6964728557974418E-2</v>
      </c>
      <c r="Z128" s="27">
        <f t="shared" si="303"/>
        <v>0.31605790403164491</v>
      </c>
      <c r="AA128" s="27">
        <f t="shared" si="303"/>
        <v>0.4331672309723924</v>
      </c>
      <c r="AB128" s="27">
        <f t="shared" si="304"/>
        <v>0.74922513500403731</v>
      </c>
      <c r="AH128" t="str">
        <f t="shared" si="319"/>
        <v>34 Culture, media and sports occupations</v>
      </c>
      <c r="AI128" s="27">
        <f t="shared" si="305"/>
        <v>-1.0947134798246605E-2</v>
      </c>
      <c r="AJ128" s="27">
        <f t="shared" si="305"/>
        <v>0.14635598450317411</v>
      </c>
      <c r="AK128" s="27">
        <f t="shared" si="305"/>
        <v>2.9709808457498821E-2</v>
      </c>
      <c r="AL128" s="27">
        <f t="shared" si="305"/>
        <v>0.15865398948028964</v>
      </c>
      <c r="AM128" s="27">
        <f t="shared" si="306"/>
        <v>0.18836379793778846</v>
      </c>
      <c r="AS128" t="str">
        <f t="shared" si="320"/>
        <v>34 Culture, media and sports occupations</v>
      </c>
      <c r="AT128" s="27">
        <f t="shared" si="307"/>
        <v>-1.1840643464066103E-3</v>
      </c>
      <c r="AU128" s="27">
        <f t="shared" si="307"/>
        <v>1.3144735804936802E-2</v>
      </c>
      <c r="AV128" s="27">
        <f t="shared" si="307"/>
        <v>-1.2420035617883074E-2</v>
      </c>
      <c r="AW128" s="27">
        <f t="shared" si="307"/>
        <v>6.4911049281800581E-3</v>
      </c>
      <c r="AX128" s="27">
        <f t="shared" si="308"/>
        <v>-5.9289306897030158E-3</v>
      </c>
      <c r="BD128" t="str">
        <f t="shared" si="321"/>
        <v>34 Culture, media and sports occupations</v>
      </c>
      <c r="BE128" s="27">
        <f t="shared" si="309"/>
        <v>0.21184350504978822</v>
      </c>
      <c r="BF128" s="27">
        <f t="shared" si="309"/>
        <v>-0.19463088821909746</v>
      </c>
      <c r="BG128" s="27">
        <f t="shared" si="309"/>
        <v>-0.10565391821265013</v>
      </c>
      <c r="BH128" s="27">
        <f t="shared" si="309"/>
        <v>0.15503820899860132</v>
      </c>
      <c r="BI128" s="27">
        <f t="shared" si="310"/>
        <v>4.938429078595119E-2</v>
      </c>
      <c r="BO128" t="str">
        <f t="shared" si="322"/>
        <v>34 Culture, media and sports occupations</v>
      </c>
      <c r="BP128" s="27">
        <f t="shared" si="311"/>
        <v>-1.3221899765088141E-2</v>
      </c>
      <c r="BQ128" s="27">
        <f t="shared" si="311"/>
        <v>-0.17058318176056853</v>
      </c>
      <c r="BR128" s="27">
        <f t="shared" si="311"/>
        <v>-0.26073976778905572</v>
      </c>
      <c r="BS128" s="27">
        <f t="shared" si="311"/>
        <v>-0.34044619785021596</v>
      </c>
      <c r="BT128" s="27">
        <f t="shared" si="312"/>
        <v>-0.60118596563927174</v>
      </c>
      <c r="BZ128" t="str">
        <f t="shared" si="323"/>
        <v>34 Culture, media and sports occupations</v>
      </c>
      <c r="CA128" s="68">
        <f t="shared" si="313"/>
        <v>0.27932483089036142</v>
      </c>
      <c r="CB128" s="68">
        <f t="shared" si="313"/>
        <v>-0.10435361331038329</v>
      </c>
      <c r="CC128" s="68">
        <f t="shared" si="313"/>
        <v>-0.17247883297564692</v>
      </c>
      <c r="CD128" s="68">
        <f t="shared" si="313"/>
        <v>-0.18019574067105393</v>
      </c>
      <c r="CE128" s="68">
        <f t="shared" si="314"/>
        <v>-0.35267457364670085</v>
      </c>
      <c r="CK128" t="str">
        <f t="shared" si="324"/>
        <v>34 Culture, media and sports occupations</v>
      </c>
      <c r="CL128" s="68">
        <f t="shared" si="315"/>
        <v>4.5640540337305135E-2</v>
      </c>
      <c r="CM128" s="68">
        <f t="shared" si="315"/>
        <v>4.6375669332419822E-2</v>
      </c>
      <c r="CN128" s="68">
        <f t="shared" si="315"/>
        <v>-3.5690843545715195E-2</v>
      </c>
      <c r="CO128" s="68">
        <f t="shared" si="315"/>
        <v>-4.6799043459576806E-2</v>
      </c>
      <c r="CP128" s="68">
        <f t="shared" si="316"/>
        <v>-8.2489887005292001E-2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0.17571250392031584</v>
      </c>
      <c r="C129" s="27">
        <f t="shared" si="299"/>
        <v>-2.8500084256683822E-2</v>
      </c>
      <c r="D129" s="27">
        <f t="shared" si="299"/>
        <v>0.18350659959925908</v>
      </c>
      <c r="E129" s="27">
        <f t="shared" si="299"/>
        <v>0.43410423744258197</v>
      </c>
      <c r="F129" s="27">
        <f t="shared" si="300"/>
        <v>0.61761083704184105</v>
      </c>
      <c r="L129" t="str">
        <f t="shared" si="317"/>
        <v>35 Business and public service associate professionals</v>
      </c>
      <c r="M129" s="27">
        <f t="shared" si="301"/>
        <v>1.737383103698158</v>
      </c>
      <c r="N129" s="27">
        <f t="shared" si="301"/>
        <v>0.32223877088199337</v>
      </c>
      <c r="O129" s="27">
        <f t="shared" si="301"/>
        <v>1.7375908293505606</v>
      </c>
      <c r="P129" s="27">
        <f t="shared" si="301"/>
        <v>3.8311042215335345</v>
      </c>
      <c r="Q129" s="27">
        <f t="shared" si="302"/>
        <v>5.5686950508840951</v>
      </c>
      <c r="W129" t="str">
        <f t="shared" si="318"/>
        <v>35 Business and public service associate professionals</v>
      </c>
      <c r="X129" s="27">
        <f t="shared" si="303"/>
        <v>0.53595743896957515</v>
      </c>
      <c r="Y129" s="27">
        <f t="shared" si="303"/>
        <v>0.56207693960826965</v>
      </c>
      <c r="Z129" s="27">
        <f t="shared" si="303"/>
        <v>0.19693477518225144</v>
      </c>
      <c r="AA129" s="27">
        <f t="shared" si="303"/>
        <v>0.21440105081629923</v>
      </c>
      <c r="AB129" s="27">
        <f t="shared" si="304"/>
        <v>0.41133582599855067</v>
      </c>
      <c r="AH129" t="str">
        <f t="shared" si="319"/>
        <v>35 Business and public service associate professionals</v>
      </c>
      <c r="AI129" s="27">
        <f t="shared" si="305"/>
        <v>9.0932018555113903E-2</v>
      </c>
      <c r="AJ129" s="27">
        <f t="shared" si="305"/>
        <v>0.28245804643281236</v>
      </c>
      <c r="AK129" s="27">
        <f t="shared" si="305"/>
        <v>2.8189084748990734E-2</v>
      </c>
      <c r="AL129" s="27">
        <f t="shared" si="305"/>
        <v>0.22017665455147295</v>
      </c>
      <c r="AM129" s="27">
        <f t="shared" si="306"/>
        <v>0.24836573930046368</v>
      </c>
      <c r="AS129" t="str">
        <f t="shared" si="320"/>
        <v>35 Business and public service associate professionals</v>
      </c>
      <c r="AT129" s="27">
        <f t="shared" si="307"/>
        <v>-4.0643942923503928E-2</v>
      </c>
      <c r="AU129" s="27">
        <f t="shared" si="307"/>
        <v>0.16857966283726444</v>
      </c>
      <c r="AV129" s="27">
        <f t="shared" si="307"/>
        <v>-2.9289915605455796E-2</v>
      </c>
      <c r="AW129" s="27">
        <f t="shared" si="307"/>
        <v>0.10159541654778392</v>
      </c>
      <c r="AX129" s="27">
        <f t="shared" si="308"/>
        <v>7.2305500942328127E-2</v>
      </c>
      <c r="BD129" t="str">
        <f t="shared" si="321"/>
        <v>35 Business and public service associate professionals</v>
      </c>
      <c r="BE129" s="27">
        <f t="shared" si="309"/>
        <v>0.80829252408465457</v>
      </c>
      <c r="BF129" s="27">
        <f t="shared" si="309"/>
        <v>0.11578037187462442</v>
      </c>
      <c r="BG129" s="27">
        <f t="shared" si="309"/>
        <v>-0.95881853817473139</v>
      </c>
      <c r="BH129" s="27">
        <f t="shared" si="309"/>
        <v>-0.46862237586529609</v>
      </c>
      <c r="BI129" s="27">
        <f t="shared" si="310"/>
        <v>-1.4274409140400275</v>
      </c>
      <c r="BO129" t="str">
        <f t="shared" si="322"/>
        <v>35 Business and public service associate professionals</v>
      </c>
      <c r="BP129" s="27">
        <f t="shared" si="311"/>
        <v>-0.15003404445016777</v>
      </c>
      <c r="BQ129" s="27">
        <f t="shared" si="311"/>
        <v>0.2965936987994251</v>
      </c>
      <c r="BR129" s="27">
        <f t="shared" si="311"/>
        <v>-1.393323100158077</v>
      </c>
      <c r="BS129" s="27">
        <f t="shared" si="311"/>
        <v>-1.3898548633509651</v>
      </c>
      <c r="BT129" s="27">
        <f t="shared" si="312"/>
        <v>-2.7831779635090421</v>
      </c>
      <c r="BZ129" t="str">
        <f t="shared" si="323"/>
        <v>35 Business and public service associate professionals</v>
      </c>
      <c r="CA129" s="68">
        <f t="shared" si="313"/>
        <v>0.9006720163410642</v>
      </c>
      <c r="CB129" s="68">
        <f t="shared" si="313"/>
        <v>-0.19487472505163428</v>
      </c>
      <c r="CC129" s="68">
        <f t="shared" si="313"/>
        <v>-0.79908639383887659</v>
      </c>
      <c r="CD129" s="68">
        <f t="shared" si="313"/>
        <v>-0.88570753000967173</v>
      </c>
      <c r="CE129" s="68">
        <f t="shared" si="314"/>
        <v>-1.6847939238485483</v>
      </c>
      <c r="CK129" t="str">
        <f t="shared" si="324"/>
        <v>35 Business and public service associate professionals</v>
      </c>
      <c r="CL129" s="68">
        <f t="shared" si="315"/>
        <v>4.5526883348006419E-2</v>
      </c>
      <c r="CM129" s="68">
        <f t="shared" si="315"/>
        <v>0.13048985871820495</v>
      </c>
      <c r="CN129" s="68">
        <f t="shared" si="315"/>
        <v>-0.184966391009802</v>
      </c>
      <c r="CO129" s="68">
        <f t="shared" si="315"/>
        <v>-0.11182103039877683</v>
      </c>
      <c r="CP129" s="68">
        <f t="shared" si="316"/>
        <v>-0.29678742140857883</v>
      </c>
    </row>
    <row r="130" spans="1:94" x14ac:dyDescent="0.2">
      <c r="A130" t="str">
        <f t="shared" si="298"/>
        <v>41 Administrative occupations</v>
      </c>
      <c r="B130" s="27">
        <f t="shared" si="299"/>
        <v>8.6997237778762782E-2</v>
      </c>
      <c r="C130" s="27">
        <f t="shared" si="299"/>
        <v>-7.8487821327128948E-3</v>
      </c>
      <c r="D130" s="27">
        <f t="shared" si="299"/>
        <v>0.11172780693011719</v>
      </c>
      <c r="E130" s="27">
        <f t="shared" si="299"/>
        <v>0.30677608836351022</v>
      </c>
      <c r="F130" s="27">
        <f t="shared" si="300"/>
        <v>0.41850389529362741</v>
      </c>
      <c r="L130" t="str">
        <f t="shared" si="317"/>
        <v>41 Administrative occupations</v>
      </c>
      <c r="M130" s="27">
        <f t="shared" si="301"/>
        <v>0.97344084852637103</v>
      </c>
      <c r="N130" s="27">
        <f t="shared" si="301"/>
        <v>0.34866955680357758</v>
      </c>
      <c r="O130" s="27">
        <f t="shared" si="301"/>
        <v>1.237154305584319</v>
      </c>
      <c r="P130" s="27">
        <f t="shared" si="301"/>
        <v>3.3297802803900307</v>
      </c>
      <c r="Q130" s="27">
        <f t="shared" si="302"/>
        <v>4.5669345859743498</v>
      </c>
      <c r="W130" t="str">
        <f t="shared" si="318"/>
        <v>41 Administrative occupations</v>
      </c>
      <c r="X130" s="27">
        <f t="shared" si="303"/>
        <v>-9.7840613028921553E-2</v>
      </c>
      <c r="Y130" s="27">
        <f t="shared" si="303"/>
        <v>1.4931231581470392</v>
      </c>
      <c r="Z130" s="27">
        <f t="shared" si="303"/>
        <v>0.85469797444240747</v>
      </c>
      <c r="AA130" s="27">
        <f t="shared" si="303"/>
        <v>1.5452734816590112</v>
      </c>
      <c r="AB130" s="27">
        <f t="shared" si="304"/>
        <v>2.3999714561014187</v>
      </c>
      <c r="AH130" t="str">
        <f t="shared" si="319"/>
        <v>41 Administrative occupations</v>
      </c>
      <c r="AI130" s="27">
        <f t="shared" si="305"/>
        <v>1.384573872609085E-2</v>
      </c>
      <c r="AJ130" s="27">
        <f t="shared" si="305"/>
        <v>0.46187714659752022</v>
      </c>
      <c r="AK130" s="27">
        <f t="shared" si="305"/>
        <v>0.18629678446862119</v>
      </c>
      <c r="AL130" s="27">
        <f t="shared" si="305"/>
        <v>0.53621121467874389</v>
      </c>
      <c r="AM130" s="27">
        <f t="shared" si="306"/>
        <v>0.72250799914736508</v>
      </c>
      <c r="AS130" t="str">
        <f t="shared" si="320"/>
        <v>41 Administrative occupations</v>
      </c>
      <c r="AT130" s="27">
        <f t="shared" si="307"/>
        <v>1.0667909728663716E-2</v>
      </c>
      <c r="AU130" s="27">
        <f t="shared" si="307"/>
        <v>0.49107694807422408</v>
      </c>
      <c r="AV130" s="27">
        <f t="shared" si="307"/>
        <v>9.4298429444311438E-2</v>
      </c>
      <c r="AW130" s="27">
        <f t="shared" si="307"/>
        <v>0.44401820265698078</v>
      </c>
      <c r="AX130" s="27">
        <f t="shared" si="308"/>
        <v>0.53831663210129221</v>
      </c>
      <c r="BD130" t="str">
        <f t="shared" si="321"/>
        <v>41 Administrative occupations</v>
      </c>
      <c r="BE130" s="27">
        <f t="shared" si="309"/>
        <v>0.7709401824069122</v>
      </c>
      <c r="BF130" s="27">
        <f t="shared" si="309"/>
        <v>0.29181357557533083</v>
      </c>
      <c r="BG130" s="27">
        <f t="shared" si="309"/>
        <v>-1.3908750610815535</v>
      </c>
      <c r="BH130" s="27">
        <f t="shared" si="309"/>
        <v>-1.8776742183508404</v>
      </c>
      <c r="BI130" s="27">
        <f t="shared" si="310"/>
        <v>-3.2685492794323938</v>
      </c>
      <c r="BO130" t="str">
        <f t="shared" si="322"/>
        <v>41 Administrative occupations</v>
      </c>
      <c r="BP130" s="27">
        <f t="shared" si="311"/>
        <v>-1.0962100465008167</v>
      </c>
      <c r="BQ130" s="27">
        <f t="shared" si="311"/>
        <v>-0.52687221457419042</v>
      </c>
      <c r="BR130" s="27">
        <f t="shared" si="311"/>
        <v>-3.3851380696032027</v>
      </c>
      <c r="BS130" s="27">
        <f t="shared" si="311"/>
        <v>-4.5221840984125645</v>
      </c>
      <c r="BT130" s="27">
        <f t="shared" si="312"/>
        <v>-7.9073221680157673</v>
      </c>
      <c r="BZ130" t="str">
        <f t="shared" si="323"/>
        <v>41 Administrative occupations</v>
      </c>
      <c r="CA130" s="68">
        <f t="shared" si="313"/>
        <v>0.64730451479929396</v>
      </c>
      <c r="CB130" s="68">
        <f t="shared" si="313"/>
        <v>0.12515950965376899</v>
      </c>
      <c r="CC130" s="68">
        <f t="shared" si="313"/>
        <v>-2.6147972158710813</v>
      </c>
      <c r="CD130" s="68">
        <f t="shared" si="313"/>
        <v>-3.3036207336540757</v>
      </c>
      <c r="CE130" s="68">
        <f t="shared" si="314"/>
        <v>-5.918417949525157</v>
      </c>
      <c r="CK130" t="str">
        <f t="shared" si="324"/>
        <v>41 Administrative occupations</v>
      </c>
      <c r="CL130" s="68">
        <f t="shared" si="315"/>
        <v>-0.189045457492933</v>
      </c>
      <c r="CM130" s="68">
        <f t="shared" si="315"/>
        <v>0.11084849233454808</v>
      </c>
      <c r="CN130" s="68">
        <f t="shared" si="315"/>
        <v>-0.42013137180135773</v>
      </c>
      <c r="CO130" s="68">
        <f t="shared" si="315"/>
        <v>-0.4187374447278453</v>
      </c>
      <c r="CP130" s="68">
        <f t="shared" si="316"/>
        <v>-0.83886881652920309</v>
      </c>
    </row>
    <row r="131" spans="1:94" x14ac:dyDescent="0.2">
      <c r="A131" t="str">
        <f t="shared" si="298"/>
        <v>42 Secretarial and related occupations</v>
      </c>
      <c r="B131" s="27">
        <f t="shared" si="299"/>
        <v>6.5777843014734397E-3</v>
      </c>
      <c r="C131" s="27">
        <f t="shared" si="299"/>
        <v>-2.1759566714971423E-3</v>
      </c>
      <c r="D131" s="27">
        <f t="shared" si="299"/>
        <v>2.1203700920752203E-2</v>
      </c>
      <c r="E131" s="27">
        <f t="shared" si="299"/>
        <v>5.8668137594252483E-2</v>
      </c>
      <c r="F131" s="27">
        <f t="shared" si="300"/>
        <v>7.9871838515004678E-2</v>
      </c>
      <c r="L131" t="str">
        <f t="shared" si="317"/>
        <v>42 Secretarial and related occupations</v>
      </c>
      <c r="M131" s="27">
        <f t="shared" si="301"/>
        <v>5.6796023791130246E-2</v>
      </c>
      <c r="N131" s="27">
        <f t="shared" si="301"/>
        <v>4.4739555701938771E-2</v>
      </c>
      <c r="O131" s="27">
        <f t="shared" si="301"/>
        <v>0.4610994206149901</v>
      </c>
      <c r="P131" s="27">
        <f t="shared" si="301"/>
        <v>0.44528307649881338</v>
      </c>
      <c r="Q131" s="27">
        <f t="shared" si="302"/>
        <v>0.90638249711380348</v>
      </c>
      <c r="W131" t="str">
        <f t="shared" si="318"/>
        <v>42 Secretarial and related occupations</v>
      </c>
      <c r="X131" s="27">
        <f t="shared" si="303"/>
        <v>-0.11993819267016104</v>
      </c>
      <c r="Y131" s="27">
        <f t="shared" si="303"/>
        <v>0.14844722456725501</v>
      </c>
      <c r="Z131" s="27">
        <f t="shared" si="303"/>
        <v>1.122720257802591</v>
      </c>
      <c r="AA131" s="27">
        <f t="shared" si="303"/>
        <v>2.2420703443684045</v>
      </c>
      <c r="AB131" s="27">
        <f t="shared" si="304"/>
        <v>3.3647906021709955</v>
      </c>
      <c r="AH131" t="str">
        <f t="shared" si="319"/>
        <v>42 Secretarial and related occupations</v>
      </c>
      <c r="AI131" s="27">
        <f t="shared" si="305"/>
        <v>-0.11620690107161391</v>
      </c>
      <c r="AJ131" s="27">
        <f t="shared" si="305"/>
        <v>0.134538373315645</v>
      </c>
      <c r="AK131" s="27">
        <f t="shared" si="305"/>
        <v>0.37373600821723096</v>
      </c>
      <c r="AL131" s="27">
        <f t="shared" si="305"/>
        <v>0.19782533977982308</v>
      </c>
      <c r="AM131" s="27">
        <f t="shared" si="306"/>
        <v>0.57156134799705405</v>
      </c>
      <c r="AS131" t="str">
        <f t="shared" si="320"/>
        <v>42 Secretarial and related occupations</v>
      </c>
      <c r="AT131" s="27">
        <f t="shared" si="307"/>
        <v>-0.10820317046995975</v>
      </c>
      <c r="AU131" s="27">
        <f t="shared" si="307"/>
        <v>0.13097813622804388</v>
      </c>
      <c r="AV131" s="27">
        <f t="shared" si="307"/>
        <v>0.22193288056757365</v>
      </c>
      <c r="AW131" s="27">
        <f t="shared" si="307"/>
        <v>0.4121944012038623</v>
      </c>
      <c r="AX131" s="27">
        <f t="shared" si="308"/>
        <v>0.63412728177143596</v>
      </c>
      <c r="BD131" t="str">
        <f t="shared" si="321"/>
        <v>42 Secretarial and related occupations</v>
      </c>
      <c r="BE131" s="27">
        <f t="shared" si="309"/>
        <v>-3.5309852666045582E-2</v>
      </c>
      <c r="BF131" s="27">
        <f t="shared" si="309"/>
        <v>-0.17209354296527035</v>
      </c>
      <c r="BG131" s="27">
        <f t="shared" si="309"/>
        <v>0.33298636246198621</v>
      </c>
      <c r="BH131" s="27">
        <f t="shared" si="309"/>
        <v>-1.9417185633370584</v>
      </c>
      <c r="BI131" s="27">
        <f t="shared" si="310"/>
        <v>-1.6087322008750722</v>
      </c>
      <c r="BO131" t="str">
        <f t="shared" si="322"/>
        <v>42 Secretarial and related occupations</v>
      </c>
      <c r="BP131" s="27">
        <f t="shared" si="311"/>
        <v>-0.5529284278332911</v>
      </c>
      <c r="BQ131" s="27">
        <f t="shared" si="311"/>
        <v>-0.49488606941583368</v>
      </c>
      <c r="BR131" s="27">
        <f t="shared" si="311"/>
        <v>-0.72728243578244545</v>
      </c>
      <c r="BS131" s="27">
        <f t="shared" si="311"/>
        <v>-1.6564772434676265</v>
      </c>
      <c r="BT131" s="27">
        <f t="shared" si="312"/>
        <v>-2.3837596792500717</v>
      </c>
      <c r="BZ131" t="str">
        <f t="shared" si="323"/>
        <v>42 Secretarial and related occupations</v>
      </c>
      <c r="CA131" s="68">
        <f t="shared" si="313"/>
        <v>0.28126708947343992</v>
      </c>
      <c r="CB131" s="68">
        <f t="shared" si="313"/>
        <v>-9.1168880990424306E-2</v>
      </c>
      <c r="CC131" s="68">
        <f t="shared" si="313"/>
        <v>-1.2545419452981079</v>
      </c>
      <c r="CD131" s="68">
        <f t="shared" si="313"/>
        <v>-1.0518955828169507</v>
      </c>
      <c r="CE131" s="68">
        <f t="shared" si="314"/>
        <v>-2.3064375281150586</v>
      </c>
      <c r="CK131" t="str">
        <f t="shared" si="324"/>
        <v>42 Secretarial and related occupations</v>
      </c>
      <c r="CL131" s="68">
        <f t="shared" si="315"/>
        <v>-2.7148093958223096E-2</v>
      </c>
      <c r="CM131" s="68">
        <f t="shared" si="315"/>
        <v>2.1636151640661738E-2</v>
      </c>
      <c r="CN131" s="68">
        <f t="shared" si="315"/>
        <v>2.5528593288364987E-2</v>
      </c>
      <c r="CO131" s="68">
        <f t="shared" si="315"/>
        <v>-0.35363002313176517</v>
      </c>
      <c r="CP131" s="68">
        <f t="shared" si="316"/>
        <v>-0.32810142984340018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1.0737378472216135E-2</v>
      </c>
      <c r="C132" s="27">
        <f t="shared" si="299"/>
        <v>-2.6364583738580499E-3</v>
      </c>
      <c r="D132" s="27">
        <f t="shared" si="299"/>
        <v>7.1479312510728671E-3</v>
      </c>
      <c r="E132" s="27">
        <f t="shared" si="299"/>
        <v>2.0343404754997484E-2</v>
      </c>
      <c r="F132" s="27">
        <f t="shared" si="300"/>
        <v>2.7491336006070351E-2</v>
      </c>
      <c r="L132" t="str">
        <f t="shared" si="317"/>
        <v>51 Skilled agricultural and related trades</v>
      </c>
      <c r="M132" s="27">
        <f t="shared" si="301"/>
        <v>1.9722459969826606E-2</v>
      </c>
      <c r="N132" s="27">
        <f t="shared" si="301"/>
        <v>4.4961993575007297E-3</v>
      </c>
      <c r="O132" s="27">
        <f t="shared" si="301"/>
        <v>4.3125462991451591E-2</v>
      </c>
      <c r="P132" s="27">
        <f t="shared" si="301"/>
        <v>0.10875317328461107</v>
      </c>
      <c r="Q132" s="27">
        <f t="shared" si="302"/>
        <v>0.15187863627606266</v>
      </c>
      <c r="W132" t="str">
        <f t="shared" si="318"/>
        <v>51 Skilled agricultural and related trades</v>
      </c>
      <c r="X132" s="27">
        <f t="shared" si="303"/>
        <v>1.8097987918762937E-2</v>
      </c>
      <c r="Y132" s="27">
        <f t="shared" si="303"/>
        <v>0.15450943726543775</v>
      </c>
      <c r="Z132" s="27">
        <f t="shared" si="303"/>
        <v>0.21941756209093355</v>
      </c>
      <c r="AA132" s="27">
        <f t="shared" si="303"/>
        <v>0.43562880500045753</v>
      </c>
      <c r="AB132" s="27">
        <f t="shared" si="304"/>
        <v>0.65504636709139108</v>
      </c>
      <c r="AH132" t="str">
        <f t="shared" si="319"/>
        <v>51 Skilled agricultural and related trades</v>
      </c>
      <c r="AI132" s="27">
        <f t="shared" si="305"/>
        <v>4.1685756922578976E-2</v>
      </c>
      <c r="AJ132" s="27">
        <f t="shared" si="305"/>
        <v>3.0622907638341856E-3</v>
      </c>
      <c r="AK132" s="27">
        <f t="shared" si="305"/>
        <v>0.13190287870092982</v>
      </c>
      <c r="AL132" s="27">
        <f t="shared" si="305"/>
        <v>0.21440349842718198</v>
      </c>
      <c r="AM132" s="27">
        <f t="shared" si="306"/>
        <v>0.3463063771281118</v>
      </c>
      <c r="AS132" t="str">
        <f t="shared" si="320"/>
        <v>51 Skilled agricultural and related trades</v>
      </c>
      <c r="AT132" s="27">
        <f t="shared" si="307"/>
        <v>5.1493017797612395E-2</v>
      </c>
      <c r="AU132" s="27">
        <f t="shared" si="307"/>
        <v>1.2784207227548472E-2</v>
      </c>
      <c r="AV132" s="27">
        <f t="shared" si="307"/>
        <v>0.13092420455068488</v>
      </c>
      <c r="AW132" s="27">
        <f t="shared" si="307"/>
        <v>0.25732926699726799</v>
      </c>
      <c r="AX132" s="27">
        <f t="shared" si="308"/>
        <v>0.38825347154795287</v>
      </c>
      <c r="BD132" t="str">
        <f t="shared" si="321"/>
        <v>51 Skilled agricultural and related trades</v>
      </c>
      <c r="BE132" s="27">
        <f t="shared" si="309"/>
        <v>1.9462683732751396E-2</v>
      </c>
      <c r="BF132" s="27">
        <f t="shared" si="309"/>
        <v>1.5301860342276985E-2</v>
      </c>
      <c r="BG132" s="27">
        <f t="shared" si="309"/>
        <v>1.2032007583051119E-2</v>
      </c>
      <c r="BH132" s="27">
        <f t="shared" si="309"/>
        <v>9.7483008698879825E-2</v>
      </c>
      <c r="BI132" s="27">
        <f t="shared" si="310"/>
        <v>0.10951501628193094</v>
      </c>
      <c r="BO132" t="str">
        <f t="shared" si="322"/>
        <v>51 Skilled agricultural and related trades</v>
      </c>
      <c r="BP132" s="27">
        <f t="shared" si="311"/>
        <v>-7.7177405793536158E-2</v>
      </c>
      <c r="BQ132" s="27">
        <f t="shared" si="311"/>
        <v>2.1593216186763131E-2</v>
      </c>
      <c r="BR132" s="27">
        <f t="shared" si="311"/>
        <v>-0.10707261588520511</v>
      </c>
      <c r="BS132" s="27">
        <f t="shared" si="311"/>
        <v>-5.8797171163722517E-2</v>
      </c>
      <c r="BT132" s="27">
        <f t="shared" si="312"/>
        <v>-0.16586978704892763</v>
      </c>
      <c r="BZ132" t="str">
        <f t="shared" si="323"/>
        <v>51 Skilled agricultural and related trades</v>
      </c>
      <c r="CA132" s="68">
        <f t="shared" si="313"/>
        <v>0.25558850992758209</v>
      </c>
      <c r="CB132" s="68">
        <f t="shared" si="313"/>
        <v>-0.10611197828610575</v>
      </c>
      <c r="CC132" s="68">
        <f t="shared" si="313"/>
        <v>-4.1583480768623948E-2</v>
      </c>
      <c r="CD132" s="68">
        <f t="shared" si="313"/>
        <v>0.24828811543668339</v>
      </c>
      <c r="CE132" s="68">
        <f t="shared" si="314"/>
        <v>0.20670463466805944</v>
      </c>
      <c r="CK132" t="str">
        <f t="shared" si="324"/>
        <v>51 Skilled agricultural and related trades</v>
      </c>
      <c r="CL132" s="68">
        <f t="shared" si="315"/>
        <v>8.0925587274825239E-2</v>
      </c>
      <c r="CM132" s="68">
        <f t="shared" si="315"/>
        <v>0.35767498437283707</v>
      </c>
      <c r="CN132" s="68">
        <f t="shared" si="315"/>
        <v>-0.18518811059952955</v>
      </c>
      <c r="CO132" s="68">
        <f t="shared" si="315"/>
        <v>-0.39994440611088361</v>
      </c>
      <c r="CP132" s="68">
        <f t="shared" si="316"/>
        <v>-0.58513251671041311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5.8619511731092776E-3</v>
      </c>
      <c r="C133" s="27">
        <f t="shared" si="299"/>
        <v>-9.7963815736910181E-4</v>
      </c>
      <c r="D133" s="27">
        <f t="shared" si="299"/>
        <v>1.0907869212415138E-2</v>
      </c>
      <c r="E133" s="27">
        <f t="shared" si="299"/>
        <v>2.0642713047912126E-2</v>
      </c>
      <c r="F133" s="27">
        <f t="shared" si="300"/>
        <v>3.1550582260327267E-2</v>
      </c>
      <c r="L133" t="str">
        <f t="shared" si="317"/>
        <v>52 Skilled metal, electrical and electronic trades</v>
      </c>
      <c r="M133" s="27">
        <f t="shared" si="301"/>
        <v>0.14055007027276956</v>
      </c>
      <c r="N133" s="27">
        <f t="shared" si="301"/>
        <v>-0.13083505164352693</v>
      </c>
      <c r="O133" s="27">
        <f t="shared" si="301"/>
        <v>0.37263955457578746</v>
      </c>
      <c r="P133" s="27">
        <f t="shared" si="301"/>
        <v>0.7637396663163537</v>
      </c>
      <c r="Q133" s="27">
        <f t="shared" si="302"/>
        <v>1.1363792208921413</v>
      </c>
      <c r="W133" t="str">
        <f t="shared" si="318"/>
        <v>52 Skilled metal, electrical and electronic trades</v>
      </c>
      <c r="X133" s="27">
        <f t="shared" si="303"/>
        <v>8.119932976943578E-2</v>
      </c>
      <c r="Y133" s="27">
        <f t="shared" si="303"/>
        <v>-0.23525556724217278</v>
      </c>
      <c r="Z133" s="27">
        <f t="shared" si="303"/>
        <v>0.42987665259569119</v>
      </c>
      <c r="AA133" s="27">
        <f t="shared" si="303"/>
        <v>0.4994706526928212</v>
      </c>
      <c r="AB133" s="27">
        <f t="shared" si="304"/>
        <v>0.92934730528851239</v>
      </c>
      <c r="AH133" t="str">
        <f t="shared" si="319"/>
        <v>52 Skilled metal, electrical and electronic trades</v>
      </c>
      <c r="AI133" s="27">
        <f t="shared" si="305"/>
        <v>-7.5579980800584701E-3</v>
      </c>
      <c r="AJ133" s="27">
        <f t="shared" si="305"/>
        <v>-4.7445459521550659E-2</v>
      </c>
      <c r="AK133" s="27">
        <f t="shared" si="305"/>
        <v>8.5204159096880283E-2</v>
      </c>
      <c r="AL133" s="27">
        <f t="shared" si="305"/>
        <v>0.12004461400465727</v>
      </c>
      <c r="AM133" s="27">
        <f t="shared" si="306"/>
        <v>0.20524877310153755</v>
      </c>
      <c r="AS133" t="str">
        <f t="shared" si="320"/>
        <v>52 Skilled metal, electrical and electronic trades</v>
      </c>
      <c r="AT133" s="27">
        <f t="shared" si="307"/>
        <v>2.4061406526949325E-2</v>
      </c>
      <c r="AU133" s="27">
        <f t="shared" si="307"/>
        <v>-0.22870080762873335</v>
      </c>
      <c r="AV133" s="27">
        <f t="shared" si="307"/>
        <v>0.28619543949189352</v>
      </c>
      <c r="AW133" s="27">
        <f t="shared" si="307"/>
        <v>0.41555706023062022</v>
      </c>
      <c r="AX133" s="27">
        <f t="shared" si="308"/>
        <v>0.70175249972251375</v>
      </c>
      <c r="BD133" t="str">
        <f t="shared" si="321"/>
        <v>52 Skilled metal, electrical and electronic trades</v>
      </c>
      <c r="BE133" s="27">
        <f t="shared" si="309"/>
        <v>0.12416738305780939</v>
      </c>
      <c r="BF133" s="27">
        <f t="shared" si="309"/>
        <v>-1.3719707362751308</v>
      </c>
      <c r="BG133" s="27">
        <f t="shared" si="309"/>
        <v>6.9447758321386388E-2</v>
      </c>
      <c r="BH133" s="27">
        <f t="shared" si="309"/>
        <v>2.6421202596520033E-2</v>
      </c>
      <c r="BI133" s="27">
        <f t="shared" si="310"/>
        <v>9.5868960917906421E-2</v>
      </c>
      <c r="BO133" t="str">
        <f t="shared" si="322"/>
        <v>52 Skilled metal, electrical and electronic trades</v>
      </c>
      <c r="BP133" s="27">
        <f t="shared" si="311"/>
        <v>-0.68525631484824245</v>
      </c>
      <c r="BQ133" s="27">
        <f t="shared" si="311"/>
        <v>-0.18114414103759557</v>
      </c>
      <c r="BR133" s="27">
        <f t="shared" si="311"/>
        <v>-0.77954494585192169</v>
      </c>
      <c r="BS133" s="27">
        <f t="shared" si="311"/>
        <v>-1.0926143926596885</v>
      </c>
      <c r="BT133" s="27">
        <f t="shared" si="312"/>
        <v>-1.8721593385116102</v>
      </c>
      <c r="BZ133" t="str">
        <f t="shared" si="323"/>
        <v>52 Skilled metal, electrical and electronic trades</v>
      </c>
      <c r="CA133" s="68">
        <f t="shared" si="313"/>
        <v>0.51047440462686655</v>
      </c>
      <c r="CB133" s="68">
        <f t="shared" si="313"/>
        <v>-0.76242014438548367</v>
      </c>
      <c r="CC133" s="68">
        <f t="shared" si="313"/>
        <v>-0.19457487109072513</v>
      </c>
      <c r="CD133" s="68">
        <f t="shared" si="313"/>
        <v>-1.0229833583108341</v>
      </c>
      <c r="CE133" s="68">
        <f t="shared" si="314"/>
        <v>-1.2175582294015592</v>
      </c>
      <c r="CK133" t="str">
        <f t="shared" si="324"/>
        <v>52 Skilled metal, electrical and electronic trades</v>
      </c>
      <c r="CL133" s="68">
        <f t="shared" si="315"/>
        <v>8.3940590677767712E-2</v>
      </c>
      <c r="CM133" s="68">
        <f t="shared" si="315"/>
        <v>0.16967759028486551</v>
      </c>
      <c r="CN133" s="68">
        <f t="shared" si="315"/>
        <v>-0.25403472952728734</v>
      </c>
      <c r="CO133" s="68">
        <f t="shared" si="315"/>
        <v>-0.35662358725701859</v>
      </c>
      <c r="CP133" s="68">
        <f t="shared" si="316"/>
        <v>-0.61065831678430593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-2.9759979069630543E-3</v>
      </c>
      <c r="C134" s="27">
        <f t="shared" si="299"/>
        <v>-4.2442497138392892E-3</v>
      </c>
      <c r="D134" s="27">
        <f t="shared" si="299"/>
        <v>8.9432878179028993E-3</v>
      </c>
      <c r="E134" s="27">
        <f t="shared" si="299"/>
        <v>4.6732029954366754E-3</v>
      </c>
      <c r="F134" s="27">
        <f t="shared" si="300"/>
        <v>1.3616490813339575E-2</v>
      </c>
      <c r="L134" t="str">
        <f t="shared" si="317"/>
        <v>53 Skilled construction and building trades</v>
      </c>
      <c r="M134" s="27">
        <f t="shared" si="301"/>
        <v>5.1623292539285159E-2</v>
      </c>
      <c r="N134" s="27">
        <f t="shared" si="301"/>
        <v>-7.6117372342511119E-2</v>
      </c>
      <c r="O134" s="27">
        <f t="shared" si="301"/>
        <v>0.14264400993557383</v>
      </c>
      <c r="P134" s="27">
        <f t="shared" si="301"/>
        <v>0.16932547547931132</v>
      </c>
      <c r="Q134" s="27">
        <f t="shared" si="302"/>
        <v>0.31196948541488512</v>
      </c>
      <c r="W134" t="str">
        <f t="shared" si="318"/>
        <v>53 Skilled construction and building trades</v>
      </c>
      <c r="X134" s="27">
        <f t="shared" si="303"/>
        <v>-5.6529258354119372E-2</v>
      </c>
      <c r="Y134" s="27">
        <f t="shared" si="303"/>
        <v>-0.14535778414561606</v>
      </c>
      <c r="Z134" s="27">
        <f t="shared" si="303"/>
        <v>0.29115374260431581</v>
      </c>
      <c r="AA134" s="27">
        <f t="shared" si="303"/>
        <v>0.21011343514553182</v>
      </c>
      <c r="AB134" s="27">
        <f t="shared" si="304"/>
        <v>0.50126717774984764</v>
      </c>
      <c r="AH134" t="str">
        <f t="shared" si="319"/>
        <v>53 Skilled construction and building trades</v>
      </c>
      <c r="AI134" s="27">
        <f t="shared" si="305"/>
        <v>8.9316677083613627E-2</v>
      </c>
      <c r="AJ134" s="27">
        <f t="shared" si="305"/>
        <v>-0.12972433416177864</v>
      </c>
      <c r="AK134" s="27">
        <f t="shared" si="305"/>
        <v>0.19809455342520121</v>
      </c>
      <c r="AL134" s="27">
        <f t="shared" si="305"/>
        <v>0.16784183846780332</v>
      </c>
      <c r="AM134" s="27">
        <f t="shared" si="306"/>
        <v>0.36593639189300453</v>
      </c>
      <c r="AS134" t="str">
        <f t="shared" si="320"/>
        <v>53 Skilled construction and building trades</v>
      </c>
      <c r="AT134" s="27">
        <f t="shared" si="307"/>
        <v>4.1357607495739801E-2</v>
      </c>
      <c r="AU134" s="27">
        <f t="shared" si="307"/>
        <v>-0.14293999129564561</v>
      </c>
      <c r="AV134" s="27">
        <f t="shared" si="307"/>
        <v>0.31272964013849402</v>
      </c>
      <c r="AW134" s="27">
        <f t="shared" si="307"/>
        <v>0.21119505647035686</v>
      </c>
      <c r="AX134" s="27">
        <f t="shared" si="308"/>
        <v>0.52392469660885088</v>
      </c>
      <c r="BD134" t="str">
        <f t="shared" si="321"/>
        <v>53 Skilled construction and building trades</v>
      </c>
      <c r="BE134" s="27">
        <f t="shared" si="309"/>
        <v>0.54650723643308297</v>
      </c>
      <c r="BF134" s="27">
        <f t="shared" si="309"/>
        <v>-2.2318588820998713</v>
      </c>
      <c r="BG134" s="27">
        <f t="shared" si="309"/>
        <v>0.84758116981512543</v>
      </c>
      <c r="BH134" s="27">
        <f t="shared" si="309"/>
        <v>4.5360147643595639E-2</v>
      </c>
      <c r="BI134" s="27">
        <f t="shared" si="310"/>
        <v>0.89294131745872107</v>
      </c>
      <c r="BO134" t="str">
        <f t="shared" si="322"/>
        <v>53 Skilled construction and building trades</v>
      </c>
      <c r="BP134" s="27">
        <f t="shared" si="311"/>
        <v>0.37519364732299376</v>
      </c>
      <c r="BQ134" s="27">
        <f t="shared" si="311"/>
        <v>-0.99295317228006308</v>
      </c>
      <c r="BR134" s="27">
        <f t="shared" si="311"/>
        <v>0.51586579321420789</v>
      </c>
      <c r="BS134" s="27">
        <f t="shared" si="311"/>
        <v>-9.9500774237604617E-2</v>
      </c>
      <c r="BT134" s="27">
        <f t="shared" si="312"/>
        <v>0.41636501897660327</v>
      </c>
      <c r="BZ134" t="str">
        <f t="shared" si="323"/>
        <v>53 Skilled construction and building trades</v>
      </c>
      <c r="CA134" s="68">
        <f t="shared" si="313"/>
        <v>1.1193265263898264</v>
      </c>
      <c r="CB134" s="68">
        <f t="shared" si="313"/>
        <v>-1.3365771461298221</v>
      </c>
      <c r="CC134" s="68">
        <f t="shared" si="313"/>
        <v>0.32181490491935438</v>
      </c>
      <c r="CD134" s="68">
        <f t="shared" si="313"/>
        <v>0.2586231003720294</v>
      </c>
      <c r="CE134" s="68">
        <f t="shared" si="314"/>
        <v>0.58043800529138379</v>
      </c>
      <c r="CK134" t="str">
        <f t="shared" si="324"/>
        <v>53 Skilled construction and building trades</v>
      </c>
      <c r="CL134" s="68">
        <f t="shared" si="315"/>
        <v>0.20189132095732942</v>
      </c>
      <c r="CM134" s="68">
        <f t="shared" si="315"/>
        <v>0.17521339193259378</v>
      </c>
      <c r="CN134" s="68">
        <f t="shared" si="315"/>
        <v>-0.50957103860247932</v>
      </c>
      <c r="CO134" s="68">
        <f t="shared" si="315"/>
        <v>-0.62255527248495968</v>
      </c>
      <c r="CP134" s="68">
        <f t="shared" si="316"/>
        <v>-1.1321263110874391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9.9851998544745399E-3</v>
      </c>
      <c r="C135" s="27">
        <f t="shared" si="299"/>
        <v>-8.805724907397533E-3</v>
      </c>
      <c r="D135" s="27">
        <f t="shared" si="299"/>
        <v>2.5100040496507867E-2</v>
      </c>
      <c r="E135" s="27">
        <f t="shared" si="299"/>
        <v>4.718792394004781E-2</v>
      </c>
      <c r="F135" s="27">
        <f t="shared" si="300"/>
        <v>7.2287964436555677E-2</v>
      </c>
      <c r="L135" t="str">
        <f t="shared" si="317"/>
        <v>54 Textiles, printing and other skilled trades</v>
      </c>
      <c r="M135" s="27">
        <f t="shared" si="301"/>
        <v>0.13476038633790671</v>
      </c>
      <c r="N135" s="27">
        <f t="shared" si="301"/>
        <v>4.5153029582828963E-3</v>
      </c>
      <c r="O135" s="27">
        <f t="shared" si="301"/>
        <v>0.22998607510881869</v>
      </c>
      <c r="P135" s="27">
        <f t="shared" si="301"/>
        <v>0.44126117767497941</v>
      </c>
      <c r="Q135" s="27">
        <f t="shared" si="302"/>
        <v>0.67124725278379804</v>
      </c>
      <c r="W135" t="str">
        <f t="shared" si="318"/>
        <v>54 Textiles, printing and other skilled trades</v>
      </c>
      <c r="X135" s="27">
        <f t="shared" si="303"/>
        <v>6.8697830108817026E-3</v>
      </c>
      <c r="Y135" s="27">
        <f t="shared" si="303"/>
        <v>2.6925142699332216E-3</v>
      </c>
      <c r="Z135" s="27">
        <f t="shared" si="303"/>
        <v>0.28712789045138742</v>
      </c>
      <c r="AA135" s="27">
        <f t="shared" si="303"/>
        <v>0.20440421772786221</v>
      </c>
      <c r="AB135" s="27">
        <f t="shared" si="304"/>
        <v>0.49153210817924964</v>
      </c>
      <c r="AH135" t="str">
        <f t="shared" si="319"/>
        <v>54 Textiles, printing and other skilled trades</v>
      </c>
      <c r="AI135" s="27">
        <f t="shared" si="305"/>
        <v>-4.3663105256641133E-2</v>
      </c>
      <c r="AJ135" s="27">
        <f t="shared" si="305"/>
        <v>7.0772884130407832E-2</v>
      </c>
      <c r="AK135" s="27">
        <f t="shared" si="305"/>
        <v>7.6842923959599518E-2</v>
      </c>
      <c r="AL135" s="27">
        <f t="shared" si="305"/>
        <v>0.1493355546005829</v>
      </c>
      <c r="AM135" s="27">
        <f t="shared" si="306"/>
        <v>0.22617847856018242</v>
      </c>
      <c r="AS135" t="str">
        <f t="shared" si="320"/>
        <v>54 Textiles, printing and other skilled trades</v>
      </c>
      <c r="AT135" s="27">
        <f t="shared" si="307"/>
        <v>-3.8386669115222316E-2</v>
      </c>
      <c r="AU135" s="27">
        <f t="shared" si="307"/>
        <v>4.0976858761372359E-2</v>
      </c>
      <c r="AV135" s="27">
        <f t="shared" si="307"/>
        <v>0.11798214852582728</v>
      </c>
      <c r="AW135" s="27">
        <f t="shared" si="307"/>
        <v>-6.9368191893589559E-3</v>
      </c>
      <c r="AX135" s="27">
        <f t="shared" si="308"/>
        <v>0.11104532933646832</v>
      </c>
      <c r="BD135" t="str">
        <f t="shared" si="321"/>
        <v>54 Textiles, printing and other skilled trades</v>
      </c>
      <c r="BE135" s="27">
        <f t="shared" si="309"/>
        <v>-1.0267699057308732E-2</v>
      </c>
      <c r="BF135" s="27">
        <f t="shared" si="309"/>
        <v>-0.41303202507109038</v>
      </c>
      <c r="BG135" s="27">
        <f t="shared" si="309"/>
        <v>0.27266114535729891</v>
      </c>
      <c r="BH135" s="27">
        <f t="shared" si="309"/>
        <v>-8.0079211927364113E-4</v>
      </c>
      <c r="BI135" s="27">
        <f t="shared" si="310"/>
        <v>0.27186035323802527</v>
      </c>
      <c r="BO135" t="str">
        <f t="shared" si="322"/>
        <v>54 Textiles, printing and other skilled trades</v>
      </c>
      <c r="BP135" s="27">
        <f t="shared" si="311"/>
        <v>-0.47436691912119056</v>
      </c>
      <c r="BQ135" s="27">
        <f t="shared" si="311"/>
        <v>-1.6415120640573821E-2</v>
      </c>
      <c r="BR135" s="27">
        <f t="shared" si="311"/>
        <v>-0.3257506412051332</v>
      </c>
      <c r="BS135" s="27">
        <f t="shared" si="311"/>
        <v>-0.40489274321722046</v>
      </c>
      <c r="BT135" s="27">
        <f t="shared" si="312"/>
        <v>-0.73064338442235366</v>
      </c>
      <c r="BZ135" t="str">
        <f t="shared" si="323"/>
        <v>54 Textiles, printing and other skilled trades</v>
      </c>
      <c r="CA135" s="68">
        <f t="shared" si="313"/>
        <v>0.26675683727094501</v>
      </c>
      <c r="CB135" s="68">
        <f t="shared" si="313"/>
        <v>-0.18868061662463154</v>
      </c>
      <c r="CC135" s="68">
        <f t="shared" si="313"/>
        <v>-0.11745967223222387</v>
      </c>
      <c r="CD135" s="68">
        <f t="shared" si="313"/>
        <v>-0.54583440528179183</v>
      </c>
      <c r="CE135" s="68">
        <f t="shared" si="314"/>
        <v>-0.6632940775140157</v>
      </c>
      <c r="CK135" t="str">
        <f t="shared" si="324"/>
        <v>54 Textiles, printing and other skilled trades</v>
      </c>
      <c r="CL135" s="68">
        <f t="shared" si="315"/>
        <v>-6.7505063247117025E-2</v>
      </c>
      <c r="CM135" s="68">
        <f t="shared" si="315"/>
        <v>0.1524503621448785</v>
      </c>
      <c r="CN135" s="68">
        <f t="shared" si="315"/>
        <v>-0.33527785446605257</v>
      </c>
      <c r="CO135" s="68">
        <f t="shared" si="315"/>
        <v>-0.20296016946430551</v>
      </c>
      <c r="CP135" s="68">
        <f t="shared" si="316"/>
        <v>-0.53823802393035813</v>
      </c>
    </row>
    <row r="136" spans="1:94" x14ac:dyDescent="0.2">
      <c r="A136" t="str">
        <f t="shared" si="298"/>
        <v>61 Caring personal service occupations</v>
      </c>
      <c r="B136" s="27">
        <f t="shared" si="299"/>
        <v>5.3439363436981364E-3</v>
      </c>
      <c r="C136" s="27">
        <f t="shared" si="299"/>
        <v>-1.5603738346210705E-3</v>
      </c>
      <c r="D136" s="27">
        <f t="shared" si="299"/>
        <v>1.5390660584982424E-2</v>
      </c>
      <c r="E136" s="27">
        <f t="shared" si="299"/>
        <v>3.5772342870302745E-2</v>
      </c>
      <c r="F136" s="27">
        <f t="shared" si="300"/>
        <v>5.1163003455285169E-2</v>
      </c>
      <c r="L136" t="str">
        <f t="shared" si="317"/>
        <v>61 Caring personal service occupations</v>
      </c>
      <c r="M136" s="27">
        <f t="shared" si="301"/>
        <v>0.40727794257079775</v>
      </c>
      <c r="N136" s="27">
        <f t="shared" si="301"/>
        <v>7.2570387627983735E-2</v>
      </c>
      <c r="O136" s="27">
        <f t="shared" si="301"/>
        <v>0.92782297203720843</v>
      </c>
      <c r="P136" s="27">
        <f t="shared" si="301"/>
        <v>2.1100290226252629</v>
      </c>
      <c r="Q136" s="27">
        <f t="shared" si="302"/>
        <v>3.0378519946624714</v>
      </c>
      <c r="W136" t="str">
        <f t="shared" si="318"/>
        <v>61 Caring personal service occupations</v>
      </c>
      <c r="X136" s="27">
        <f t="shared" si="303"/>
        <v>-7.8118338009551813E-2</v>
      </c>
      <c r="Y136" s="27">
        <f t="shared" si="303"/>
        <v>0.53140486323701719</v>
      </c>
      <c r="Z136" s="27">
        <f t="shared" si="303"/>
        <v>1.3809176131403751</v>
      </c>
      <c r="AA136" s="27">
        <f t="shared" si="303"/>
        <v>1.7188415056327564</v>
      </c>
      <c r="AB136" s="27">
        <f t="shared" si="304"/>
        <v>3.0997591187731315</v>
      </c>
      <c r="AH136" t="str">
        <f t="shared" si="319"/>
        <v>61 Caring personal service occupations</v>
      </c>
      <c r="AI136" s="27">
        <f t="shared" si="305"/>
        <v>-0.75347382253863415</v>
      </c>
      <c r="AJ136" s="27">
        <f t="shared" si="305"/>
        <v>0.37371855627513817</v>
      </c>
      <c r="AK136" s="27">
        <f t="shared" si="305"/>
        <v>0.49653030199163872</v>
      </c>
      <c r="AL136" s="27">
        <f t="shared" si="305"/>
        <v>0.37919430384975783</v>
      </c>
      <c r="AM136" s="27">
        <f t="shared" si="306"/>
        <v>0.87572460584139655</v>
      </c>
      <c r="AS136" t="str">
        <f t="shared" si="320"/>
        <v>61 Caring personal service occupations</v>
      </c>
      <c r="AT136" s="27">
        <f t="shared" si="307"/>
        <v>-0.19238134824598729</v>
      </c>
      <c r="AU136" s="27">
        <f t="shared" si="307"/>
        <v>0.30678038488211978</v>
      </c>
      <c r="AV136" s="27">
        <f t="shared" si="307"/>
        <v>0.37697061318014313</v>
      </c>
      <c r="AW136" s="27">
        <f t="shared" si="307"/>
        <v>0.46217988867429938</v>
      </c>
      <c r="AX136" s="27">
        <f t="shared" si="308"/>
        <v>0.83915050185444251</v>
      </c>
      <c r="BD136" t="str">
        <f t="shared" si="321"/>
        <v>61 Caring personal service occupations</v>
      </c>
      <c r="BE136" s="27">
        <f t="shared" si="309"/>
        <v>2.9072813910779374</v>
      </c>
      <c r="BF136" s="27">
        <f t="shared" si="309"/>
        <v>-1.1097692182835246</v>
      </c>
      <c r="BG136" s="27">
        <f t="shared" si="309"/>
        <v>3.0898317089018512</v>
      </c>
      <c r="BH136" s="27">
        <f t="shared" si="309"/>
        <v>4.6232806835779883</v>
      </c>
      <c r="BI136" s="27">
        <f t="shared" si="310"/>
        <v>7.7131123924798395</v>
      </c>
      <c r="BO136" t="str">
        <f t="shared" si="322"/>
        <v>61 Caring personal service occupations</v>
      </c>
      <c r="BP136" s="27">
        <f t="shared" si="311"/>
        <v>-0.72834911563571758</v>
      </c>
      <c r="BQ136" s="27">
        <f t="shared" si="311"/>
        <v>-2.1782836443025513</v>
      </c>
      <c r="BR136" s="27">
        <f t="shared" si="311"/>
        <v>-0.45414578702278874</v>
      </c>
      <c r="BS136" s="27">
        <f t="shared" si="311"/>
        <v>-2.7532498874773346</v>
      </c>
      <c r="BT136" s="27">
        <f t="shared" si="312"/>
        <v>-3.2073956745001233</v>
      </c>
      <c r="BZ136" t="str">
        <f t="shared" si="323"/>
        <v>61 Caring personal service occupations</v>
      </c>
      <c r="CA136" s="68">
        <f t="shared" si="313"/>
        <v>-1.1388865063162079</v>
      </c>
      <c r="CB136" s="68">
        <f t="shared" si="313"/>
        <v>-0.23772014138078079</v>
      </c>
      <c r="CC136" s="68">
        <f t="shared" si="313"/>
        <v>-0.6315505829247976</v>
      </c>
      <c r="CD136" s="68">
        <f t="shared" si="313"/>
        <v>-7.900989321147267E-2</v>
      </c>
      <c r="CE136" s="68">
        <f t="shared" si="314"/>
        <v>-0.71056047613627027</v>
      </c>
      <c r="CK136" t="str">
        <f t="shared" si="324"/>
        <v>61 Caring personal service occupations</v>
      </c>
      <c r="CL136" s="68">
        <f t="shared" si="315"/>
        <v>-8.4266274255975715E-2</v>
      </c>
      <c r="CM136" s="68">
        <f t="shared" si="315"/>
        <v>6.3565441358951702E-2</v>
      </c>
      <c r="CN136" s="68">
        <f t="shared" si="315"/>
        <v>1.3954103320862166E-2</v>
      </c>
      <c r="CO136" s="68">
        <f t="shared" si="315"/>
        <v>4.6252739997592662E-2</v>
      </c>
      <c r="CP136" s="68">
        <f t="shared" si="316"/>
        <v>6.0206843318454828E-2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1.5039056598964387E-2</v>
      </c>
      <c r="C137" s="27">
        <f t="shared" si="299"/>
        <v>-5.3918677800946987E-4</v>
      </c>
      <c r="D137" s="27">
        <f t="shared" si="299"/>
        <v>1.4320466115972035E-2</v>
      </c>
      <c r="E137" s="27">
        <f t="shared" si="299"/>
        <v>2.8034469324652631E-2</v>
      </c>
      <c r="F137" s="27">
        <f t="shared" si="300"/>
        <v>4.2354935440624665E-2</v>
      </c>
      <c r="L137" t="str">
        <f t="shared" si="317"/>
        <v>62 Leisure, travel and related personal service occupations</v>
      </c>
      <c r="M137" s="27">
        <f t="shared" si="301"/>
        <v>7.4929027300448148E-2</v>
      </c>
      <c r="N137" s="27">
        <f t="shared" si="301"/>
        <v>-3.4603008817805481E-2</v>
      </c>
      <c r="O137" s="27">
        <f t="shared" si="301"/>
        <v>0.16845510780760736</v>
      </c>
      <c r="P137" s="27">
        <f t="shared" si="301"/>
        <v>0.38973730148612273</v>
      </c>
      <c r="Q137" s="27">
        <f t="shared" si="302"/>
        <v>0.55819240929373004</v>
      </c>
      <c r="W137" t="str">
        <f t="shared" si="318"/>
        <v>62 Leisure, travel and related personal service occupations</v>
      </c>
      <c r="X137" s="27">
        <f t="shared" si="303"/>
        <v>0.21535171874242587</v>
      </c>
      <c r="Y137" s="27">
        <f t="shared" si="303"/>
        <v>-4.9109679341514889E-2</v>
      </c>
      <c r="Z137" s="27">
        <f t="shared" si="303"/>
        <v>0.51017280220142736</v>
      </c>
      <c r="AA137" s="27">
        <f t="shared" si="303"/>
        <v>0.72197816916106161</v>
      </c>
      <c r="AB137" s="27">
        <f t="shared" si="304"/>
        <v>1.232150971362489</v>
      </c>
      <c r="AH137" t="str">
        <f t="shared" si="319"/>
        <v>62 Leisure, travel and related personal service occupations</v>
      </c>
      <c r="AI137" s="27">
        <f t="shared" si="305"/>
        <v>9.8918799205147123E-2</v>
      </c>
      <c r="AJ137" s="27">
        <f t="shared" si="305"/>
        <v>-1.499622386545052E-2</v>
      </c>
      <c r="AK137" s="27">
        <f t="shared" si="305"/>
        <v>0.22911605522052536</v>
      </c>
      <c r="AL137" s="27">
        <f t="shared" si="305"/>
        <v>0.41934452628256369</v>
      </c>
      <c r="AM137" s="27">
        <f t="shared" si="306"/>
        <v>0.64846058150308905</v>
      </c>
      <c r="AS137" t="str">
        <f t="shared" si="320"/>
        <v>62 Leisure, travel and related personal service occupations</v>
      </c>
      <c r="AT137" s="27">
        <f t="shared" si="307"/>
        <v>0.18047102439142026</v>
      </c>
      <c r="AU137" s="27">
        <f t="shared" si="307"/>
        <v>-1.1611579979367903E-2</v>
      </c>
      <c r="AV137" s="27">
        <f t="shared" si="307"/>
        <v>0.30486706229000049</v>
      </c>
      <c r="AW137" s="27">
        <f t="shared" si="307"/>
        <v>0.55358998894078804</v>
      </c>
      <c r="AX137" s="27">
        <f t="shared" si="308"/>
        <v>0.85845705123078853</v>
      </c>
      <c r="BD137" t="str">
        <f t="shared" si="321"/>
        <v>62 Leisure, travel and related personal service occupations</v>
      </c>
      <c r="BE137" s="27">
        <f t="shared" si="309"/>
        <v>0.43122696622347512</v>
      </c>
      <c r="BF137" s="27">
        <f t="shared" si="309"/>
        <v>-0.66292180947568413</v>
      </c>
      <c r="BG137" s="27">
        <f t="shared" si="309"/>
        <v>0.22018143028931858</v>
      </c>
      <c r="BH137" s="27">
        <f t="shared" si="309"/>
        <v>0.10045660044300675</v>
      </c>
      <c r="BI137" s="27">
        <f t="shared" si="310"/>
        <v>0.32063803073232533</v>
      </c>
      <c r="BO137" t="str">
        <f t="shared" si="322"/>
        <v>62 Leisure, travel and related personal service occupations</v>
      </c>
      <c r="BP137" s="27">
        <f t="shared" si="311"/>
        <v>7.2037538589048822E-2</v>
      </c>
      <c r="BQ137" s="27">
        <f t="shared" si="311"/>
        <v>-0.68845222958555041</v>
      </c>
      <c r="BR137" s="27">
        <f t="shared" si="311"/>
        <v>-0.22104602646296811</v>
      </c>
      <c r="BS137" s="27">
        <f t="shared" si="311"/>
        <v>-0.64921625580408726</v>
      </c>
      <c r="BT137" s="27">
        <f t="shared" si="312"/>
        <v>-0.87026228226705538</v>
      </c>
      <c r="BZ137" t="str">
        <f t="shared" si="323"/>
        <v>62 Leisure, travel and related personal service occupations</v>
      </c>
      <c r="CA137" s="68">
        <f t="shared" si="313"/>
        <v>0.65078507064256241</v>
      </c>
      <c r="CB137" s="68">
        <f t="shared" si="313"/>
        <v>-0.26684463699778593</v>
      </c>
      <c r="CC137" s="68">
        <f t="shared" si="313"/>
        <v>0.16887183132726991</v>
      </c>
      <c r="CD137" s="68">
        <f t="shared" si="313"/>
        <v>4.7240092742432349E-2</v>
      </c>
      <c r="CE137" s="68">
        <f t="shared" si="314"/>
        <v>0.21611192406970225</v>
      </c>
      <c r="CK137" t="str">
        <f t="shared" si="324"/>
        <v>62 Leisure, travel and related personal service occupations</v>
      </c>
      <c r="CL137" s="68">
        <f t="shared" si="315"/>
        <v>-7.7998818796354952E-2</v>
      </c>
      <c r="CM137" s="68">
        <f t="shared" si="315"/>
        <v>6.6277137211692483E-2</v>
      </c>
      <c r="CN137" s="68">
        <f t="shared" si="315"/>
        <v>-0.14571438876357273</v>
      </c>
      <c r="CO137" s="68">
        <f t="shared" si="315"/>
        <v>-0.13654258587380258</v>
      </c>
      <c r="CP137" s="68">
        <f t="shared" si="316"/>
        <v>-0.28225697463737531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4.9585021019088807E-6</v>
      </c>
      <c r="C138" s="27">
        <f t="shared" si="299"/>
        <v>1.4571829551557444E-4</v>
      </c>
      <c r="D138" s="27">
        <f t="shared" si="299"/>
        <v>4.1433203260690036E-4</v>
      </c>
      <c r="E138" s="27">
        <f t="shared" si="299"/>
        <v>1.0999417328029163E-3</v>
      </c>
      <c r="F138" s="27">
        <f t="shared" si="300"/>
        <v>1.5142737654098167E-3</v>
      </c>
      <c r="L138" t="str">
        <f t="shared" si="317"/>
        <v>63 Community and civil enforcement occupations</v>
      </c>
      <c r="M138" s="27">
        <f t="shared" si="301"/>
        <v>4.6396003317879589E-4</v>
      </c>
      <c r="N138" s="27">
        <f t="shared" si="301"/>
        <v>6.2166478037051845E-3</v>
      </c>
      <c r="O138" s="27">
        <f t="shared" si="301"/>
        <v>2.1771337911536091E-3</v>
      </c>
      <c r="P138" s="27">
        <f t="shared" si="301"/>
        <v>1.935845701535166E-2</v>
      </c>
      <c r="Q138" s="27">
        <f t="shared" si="302"/>
        <v>2.1535590806505269E-2</v>
      </c>
      <c r="W138" t="str">
        <f t="shared" si="318"/>
        <v>63 Community and civil enforcement occupations</v>
      </c>
      <c r="X138" s="27">
        <f t="shared" si="303"/>
        <v>1.0793856064681584E-2</v>
      </c>
      <c r="Y138" s="27">
        <f t="shared" si="303"/>
        <v>9.0198961008253753E-3</v>
      </c>
      <c r="Z138" s="27">
        <f t="shared" si="303"/>
        <v>2.1364151890248512E-2</v>
      </c>
      <c r="AA138" s="27">
        <f t="shared" si="303"/>
        <v>2.0488282195973095E-2</v>
      </c>
      <c r="AB138" s="27">
        <f t="shared" si="304"/>
        <v>4.1852434086221607E-2</v>
      </c>
      <c r="AH138" t="str">
        <f t="shared" si="319"/>
        <v>63 Community and civil enforcement occupations</v>
      </c>
      <c r="AI138" s="27">
        <f t="shared" si="305"/>
        <v>-4.7849681036385081E-4</v>
      </c>
      <c r="AJ138" s="27">
        <f t="shared" si="305"/>
        <v>6.6214954393533261E-3</v>
      </c>
      <c r="AK138" s="27">
        <f t="shared" si="305"/>
        <v>2.7297229546679319E-4</v>
      </c>
      <c r="AL138" s="27">
        <f t="shared" si="305"/>
        <v>4.7519508002473593E-3</v>
      </c>
      <c r="AM138" s="27">
        <f t="shared" si="306"/>
        <v>5.0249230957141525E-3</v>
      </c>
      <c r="AS138" t="str">
        <f t="shared" si="320"/>
        <v>63 Community and civil enforcement occupations</v>
      </c>
      <c r="AT138" s="27">
        <f t="shared" si="307"/>
        <v>-1.9725486946633106E-3</v>
      </c>
      <c r="AU138" s="27">
        <f t="shared" si="307"/>
        <v>4.9000173205432859E-3</v>
      </c>
      <c r="AV138" s="27">
        <f t="shared" si="307"/>
        <v>-3.1275981603681585E-3</v>
      </c>
      <c r="AW138" s="27">
        <f t="shared" si="307"/>
        <v>-1.2852507561250774E-3</v>
      </c>
      <c r="AX138" s="27">
        <f t="shared" si="308"/>
        <v>-4.4128489164932359E-3</v>
      </c>
      <c r="BD138" t="str">
        <f t="shared" si="321"/>
        <v>63 Community and civil enforcement occupations</v>
      </c>
      <c r="BE138" s="27">
        <f t="shared" si="309"/>
        <v>-3.6780681415749764E-2</v>
      </c>
      <c r="BF138" s="27">
        <f t="shared" si="309"/>
        <v>3.621446563341886E-2</v>
      </c>
      <c r="BG138" s="27">
        <f t="shared" si="309"/>
        <v>-4.5509111718305614E-2</v>
      </c>
      <c r="BH138" s="27">
        <f t="shared" si="309"/>
        <v>-2.3244044840029093E-3</v>
      </c>
      <c r="BI138" s="27">
        <f t="shared" si="310"/>
        <v>-4.7833516202308524E-2</v>
      </c>
      <c r="BO138" t="str">
        <f t="shared" si="322"/>
        <v>63 Community and civil enforcement occupations</v>
      </c>
      <c r="BP138" s="27">
        <f t="shared" si="311"/>
        <v>-3.1544657566778933E-2</v>
      </c>
      <c r="BQ138" s="27">
        <f t="shared" si="311"/>
        <v>4.340263527310631E-2</v>
      </c>
      <c r="BR138" s="27">
        <f t="shared" si="311"/>
        <v>-5.7590416504040121E-2</v>
      </c>
      <c r="BS138" s="27">
        <f t="shared" si="311"/>
        <v>-2.3954034051987302E-2</v>
      </c>
      <c r="BT138" s="27">
        <f t="shared" si="312"/>
        <v>-8.1544450556027423E-2</v>
      </c>
      <c r="BZ138" t="str">
        <f t="shared" si="323"/>
        <v>63 Community and civil enforcement occupations</v>
      </c>
      <c r="CA138" s="68">
        <f t="shared" si="313"/>
        <v>1.2025512335919808E-2</v>
      </c>
      <c r="CB138" s="68">
        <f t="shared" si="313"/>
        <v>2.2297312697664856E-2</v>
      </c>
      <c r="CC138" s="68">
        <f t="shared" si="313"/>
        <v>-2.1924266351989102E-2</v>
      </c>
      <c r="CD138" s="68">
        <f t="shared" si="313"/>
        <v>7.824112498112934E-4</v>
      </c>
      <c r="CE138" s="68">
        <f t="shared" si="314"/>
        <v>-2.1141855102177809E-2</v>
      </c>
      <c r="CK138" t="str">
        <f t="shared" si="324"/>
        <v>63 Community and civil enforcement occupations</v>
      </c>
      <c r="CL138" s="68">
        <f t="shared" si="315"/>
        <v>-8.3280128724642875E-3</v>
      </c>
      <c r="CM138" s="68">
        <f t="shared" si="315"/>
        <v>1.9182900253561178E-2</v>
      </c>
      <c r="CN138" s="68">
        <f t="shared" si="315"/>
        <v>-2.2378375277387695E-2</v>
      </c>
      <c r="CO138" s="68">
        <f t="shared" si="315"/>
        <v>-2.6808870473449421E-3</v>
      </c>
      <c r="CP138" s="68">
        <f t="shared" si="316"/>
        <v>-2.5059262324732635E-2</v>
      </c>
    </row>
    <row r="139" spans="1:94" x14ac:dyDescent="0.2">
      <c r="A139" t="str">
        <f t="shared" si="298"/>
        <v>71 Sales occupations</v>
      </c>
      <c r="B139" s="27">
        <f t="shared" si="299"/>
        <v>2.2650660584733015E-2</v>
      </c>
      <c r="C139" s="27">
        <f t="shared" si="299"/>
        <v>-1.936803534722159E-2</v>
      </c>
      <c r="D139" s="27">
        <f t="shared" si="299"/>
        <v>3.4019278022880461E-2</v>
      </c>
      <c r="E139" s="27">
        <f t="shared" si="299"/>
        <v>6.5483147415846321E-2</v>
      </c>
      <c r="F139" s="27">
        <f t="shared" si="300"/>
        <v>9.9502425438726783E-2</v>
      </c>
      <c r="L139" t="str">
        <f t="shared" si="317"/>
        <v>71 Sales occupations</v>
      </c>
      <c r="M139" s="27">
        <f t="shared" si="301"/>
        <v>0.20976121403529135</v>
      </c>
      <c r="N139" s="27">
        <f t="shared" si="301"/>
        <v>-2.5110271297476228E-2</v>
      </c>
      <c r="O139" s="27">
        <f t="shared" si="301"/>
        <v>0.52662505381386926</v>
      </c>
      <c r="P139" s="27">
        <f t="shared" si="301"/>
        <v>1.4276194311119164</v>
      </c>
      <c r="Q139" s="27">
        <f t="shared" si="302"/>
        <v>1.9542444849257856</v>
      </c>
      <c r="W139" t="str">
        <f t="shared" si="318"/>
        <v>71 Sales occupations</v>
      </c>
      <c r="X139" s="27">
        <f t="shared" si="303"/>
        <v>-0.28226900129025267</v>
      </c>
      <c r="Y139" s="27">
        <f t="shared" si="303"/>
        <v>0.39059982533321325</v>
      </c>
      <c r="Z139" s="27">
        <f t="shared" si="303"/>
        <v>0.71862811439918506</v>
      </c>
      <c r="AA139" s="27">
        <f t="shared" si="303"/>
        <v>1.5300442337529754</v>
      </c>
      <c r="AB139" s="27">
        <f t="shared" si="304"/>
        <v>2.2486723481521604</v>
      </c>
      <c r="AH139" t="str">
        <f t="shared" si="319"/>
        <v>71 Sales occupations</v>
      </c>
      <c r="AI139" s="27">
        <f t="shared" si="305"/>
        <v>-0.15642699677464411</v>
      </c>
      <c r="AJ139" s="27">
        <f t="shared" si="305"/>
        <v>0.20544217584948687</v>
      </c>
      <c r="AK139" s="27">
        <f t="shared" si="305"/>
        <v>0.1621685097202652</v>
      </c>
      <c r="AL139" s="27">
        <f t="shared" si="305"/>
        <v>0.52884373078249203</v>
      </c>
      <c r="AM139" s="27">
        <f t="shared" si="306"/>
        <v>0.69101224050275722</v>
      </c>
      <c r="AS139" t="str">
        <f t="shared" si="320"/>
        <v>71 Sales occupations</v>
      </c>
      <c r="AT139" s="27">
        <f t="shared" si="307"/>
        <v>-0.18724907453266515</v>
      </c>
      <c r="AU139" s="27">
        <f t="shared" si="307"/>
        <v>8.8669431979507163E-2</v>
      </c>
      <c r="AV139" s="27">
        <f t="shared" si="307"/>
        <v>7.2274864812286399E-2</v>
      </c>
      <c r="AW139" s="27">
        <f t="shared" si="307"/>
        <v>0.25338086273047145</v>
      </c>
      <c r="AX139" s="27">
        <f t="shared" si="308"/>
        <v>0.32565572754275784</v>
      </c>
      <c r="BD139" t="str">
        <f t="shared" si="321"/>
        <v>71 Sales occupations</v>
      </c>
      <c r="BE139" s="27">
        <f t="shared" si="309"/>
        <v>-0.22394195288801022</v>
      </c>
      <c r="BF139" s="27">
        <f t="shared" si="309"/>
        <v>-9.872616801211187E-2</v>
      </c>
      <c r="BG139" s="27">
        <f t="shared" si="309"/>
        <v>-0.13709187276582391</v>
      </c>
      <c r="BH139" s="27">
        <f t="shared" si="309"/>
        <v>0.90861983317884842</v>
      </c>
      <c r="BI139" s="27">
        <f t="shared" si="310"/>
        <v>0.77152796041302452</v>
      </c>
      <c r="BO139" t="str">
        <f t="shared" si="322"/>
        <v>71 Sales occupations</v>
      </c>
      <c r="BP139" s="27">
        <f t="shared" si="311"/>
        <v>-1.8598600566020718</v>
      </c>
      <c r="BQ139" s="27">
        <f t="shared" si="311"/>
        <v>-0.69655120142004989</v>
      </c>
      <c r="BR139" s="27">
        <f t="shared" si="311"/>
        <v>-1.6264702184389481</v>
      </c>
      <c r="BS139" s="27">
        <f t="shared" si="311"/>
        <v>-2.2258256195543504</v>
      </c>
      <c r="BT139" s="27">
        <f t="shared" si="312"/>
        <v>-3.8522958379932986</v>
      </c>
      <c r="BZ139" t="str">
        <f t="shared" si="323"/>
        <v>71 Sales occupations</v>
      </c>
      <c r="CA139" s="68">
        <f t="shared" si="313"/>
        <v>0.81284362790089393</v>
      </c>
      <c r="CB139" s="68">
        <f t="shared" si="313"/>
        <v>-0.26387309036253548</v>
      </c>
      <c r="CC139" s="68">
        <f t="shared" si="313"/>
        <v>-1.4270674490145057</v>
      </c>
      <c r="CD139" s="68">
        <f t="shared" si="313"/>
        <v>-4.2016057476735735</v>
      </c>
      <c r="CE139" s="68">
        <f t="shared" si="314"/>
        <v>-5.6286731966880801</v>
      </c>
      <c r="CK139" t="str">
        <f t="shared" si="324"/>
        <v>71 Sales occupations</v>
      </c>
      <c r="CL139" s="68">
        <f t="shared" si="315"/>
        <v>-0.55581803227927806</v>
      </c>
      <c r="CM139" s="68">
        <f t="shared" si="315"/>
        <v>0.35595221692560597</v>
      </c>
      <c r="CN139" s="68">
        <f t="shared" si="315"/>
        <v>-0.90575243220003387</v>
      </c>
      <c r="CO139" s="68">
        <f t="shared" si="315"/>
        <v>-0.43509641771589358</v>
      </c>
      <c r="CP139" s="68">
        <f t="shared" si="316"/>
        <v>-1.3408488499159275</v>
      </c>
    </row>
    <row r="140" spans="1:94" x14ac:dyDescent="0.2">
      <c r="A140" t="str">
        <f t="shared" si="298"/>
        <v>72 Customer service occupations</v>
      </c>
      <c r="B140" s="27">
        <f t="shared" si="299"/>
        <v>9.2417027119675241E-3</v>
      </c>
      <c r="C140" s="27">
        <f t="shared" si="299"/>
        <v>2.6173983840737103E-3</v>
      </c>
      <c r="D140" s="27">
        <f t="shared" si="299"/>
        <v>3.822522425499629E-2</v>
      </c>
      <c r="E140" s="27">
        <f t="shared" si="299"/>
        <v>6.2216854053838214E-2</v>
      </c>
      <c r="F140" s="27">
        <f t="shared" si="300"/>
        <v>0.1004420783088345</v>
      </c>
      <c r="L140" t="str">
        <f t="shared" si="317"/>
        <v>72 Customer service occupations</v>
      </c>
      <c r="M140" s="27">
        <f t="shared" si="301"/>
        <v>0.12420654367259509</v>
      </c>
      <c r="N140" s="27">
        <f t="shared" si="301"/>
        <v>2.8004254908848725E-2</v>
      </c>
      <c r="O140" s="27">
        <f t="shared" si="301"/>
        <v>0.39300609149043697</v>
      </c>
      <c r="P140" s="27">
        <f t="shared" si="301"/>
        <v>0.64561248099772217</v>
      </c>
      <c r="Q140" s="27">
        <f t="shared" si="302"/>
        <v>1.0386185724881591</v>
      </c>
      <c r="W140" t="str">
        <f t="shared" si="318"/>
        <v>72 Customer service occupations</v>
      </c>
      <c r="X140" s="27">
        <f t="shared" si="303"/>
        <v>0.1180628424034833</v>
      </c>
      <c r="Y140" s="27">
        <f t="shared" si="303"/>
        <v>0.23493060886894757</v>
      </c>
      <c r="Z140" s="27">
        <f t="shared" si="303"/>
        <v>0.89157648208744122</v>
      </c>
      <c r="AA140" s="27">
        <f t="shared" si="303"/>
        <v>0.91359128805570489</v>
      </c>
      <c r="AB140" s="27">
        <f t="shared" si="304"/>
        <v>1.8051677701431461</v>
      </c>
      <c r="AH140" t="str">
        <f t="shared" si="319"/>
        <v>72 Customer service occupations</v>
      </c>
      <c r="AI140" s="27">
        <f t="shared" si="305"/>
        <v>4.8367700987177908E-2</v>
      </c>
      <c r="AJ140" s="27">
        <f t="shared" si="305"/>
        <v>7.3483272553454659E-2</v>
      </c>
      <c r="AK140" s="27">
        <f t="shared" si="305"/>
        <v>0.29009917656830053</v>
      </c>
      <c r="AL140" s="27">
        <f t="shared" si="305"/>
        <v>0.25866571559809681</v>
      </c>
      <c r="AM140" s="27">
        <f t="shared" si="306"/>
        <v>0.54876489216639734</v>
      </c>
      <c r="AS140" t="str">
        <f t="shared" si="320"/>
        <v>72 Customer service occupations</v>
      </c>
      <c r="AT140" s="27">
        <f t="shared" si="307"/>
        <v>-4.7943258007158152E-3</v>
      </c>
      <c r="AU140" s="27">
        <f t="shared" si="307"/>
        <v>5.1252385756582197E-2</v>
      </c>
      <c r="AV140" s="27">
        <f t="shared" si="307"/>
        <v>0.2742531779929267</v>
      </c>
      <c r="AW140" s="27">
        <f t="shared" si="307"/>
        <v>0.16475658161615336</v>
      </c>
      <c r="AX140" s="27">
        <f t="shared" si="308"/>
        <v>0.43900975960908006</v>
      </c>
      <c r="BD140" t="str">
        <f t="shared" si="321"/>
        <v>72 Customer service occupations</v>
      </c>
      <c r="BE140" s="27">
        <f t="shared" si="309"/>
        <v>0.30592884126969366</v>
      </c>
      <c r="BF140" s="27">
        <f t="shared" si="309"/>
        <v>0.17081029176484908</v>
      </c>
      <c r="BG140" s="27">
        <f t="shared" si="309"/>
        <v>0.82895465242770472</v>
      </c>
      <c r="BH140" s="27">
        <f t="shared" si="309"/>
        <v>0.60746083335731527</v>
      </c>
      <c r="BI140" s="27">
        <f t="shared" si="310"/>
        <v>1.43641548578502</v>
      </c>
      <c r="BO140" t="str">
        <f t="shared" si="322"/>
        <v>72 Customer service occupations</v>
      </c>
      <c r="BP140" s="27">
        <f t="shared" si="311"/>
        <v>0.26076460714145888</v>
      </c>
      <c r="BQ140" s="27">
        <f t="shared" si="311"/>
        <v>-0.19507469230142416</v>
      </c>
      <c r="BR140" s="27">
        <f t="shared" si="311"/>
        <v>0.5177924183590088</v>
      </c>
      <c r="BS140" s="27">
        <f t="shared" si="311"/>
        <v>-0.42881814483451075</v>
      </c>
      <c r="BT140" s="27">
        <f t="shared" si="312"/>
        <v>8.8974273524498049E-2</v>
      </c>
      <c r="BZ140" t="str">
        <f t="shared" si="323"/>
        <v>72 Customer service occupations</v>
      </c>
      <c r="CA140" s="68">
        <f t="shared" si="313"/>
        <v>0.19563481847745168</v>
      </c>
      <c r="CB140" s="68">
        <f t="shared" si="313"/>
        <v>-1.9164879797709755E-2</v>
      </c>
      <c r="CC140" s="68">
        <f t="shared" si="313"/>
        <v>2.5224505471266756E-2</v>
      </c>
      <c r="CD140" s="68">
        <f t="shared" si="313"/>
        <v>-0.23490864599433414</v>
      </c>
      <c r="CE140" s="68">
        <f t="shared" si="314"/>
        <v>-0.20968414052306739</v>
      </c>
      <c r="CK140" t="str">
        <f t="shared" si="324"/>
        <v>72 Customer service occupations</v>
      </c>
      <c r="CL140" s="68">
        <f t="shared" si="315"/>
        <v>4.368924706554822E-2</v>
      </c>
      <c r="CM140" s="68">
        <f t="shared" si="315"/>
        <v>5.337785540102713E-2</v>
      </c>
      <c r="CN140" s="68">
        <f t="shared" si="315"/>
        <v>0.1413973404483177</v>
      </c>
      <c r="CO140" s="68">
        <f t="shared" si="315"/>
        <v>5.3294524481185823E-2</v>
      </c>
      <c r="CP140" s="68">
        <f t="shared" si="316"/>
        <v>0.19469186492950352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1.0412965946305818E-2</v>
      </c>
      <c r="C141" s="27">
        <f t="shared" si="299"/>
        <v>-8.8850548502773415E-3</v>
      </c>
      <c r="D141" s="27">
        <f t="shared" si="299"/>
        <v>2.6091891175326901E-2</v>
      </c>
      <c r="E141" s="27">
        <f t="shared" si="299"/>
        <v>6.831693891416607E-2</v>
      </c>
      <c r="F141" s="27">
        <f t="shared" si="300"/>
        <v>9.4408830089492982E-2</v>
      </c>
      <c r="L141" t="str">
        <f t="shared" si="317"/>
        <v>81 Process, plant and machine operatives</v>
      </c>
      <c r="M141" s="27">
        <f t="shared" si="301"/>
        <v>4.815638257077029E-2</v>
      </c>
      <c r="N141" s="27">
        <f t="shared" si="301"/>
        <v>-3.9761739086715903E-2</v>
      </c>
      <c r="O141" s="27">
        <f t="shared" si="301"/>
        <v>0.18316953736704736</v>
      </c>
      <c r="P141" s="27">
        <f t="shared" si="301"/>
        <v>0.32829747650462004</v>
      </c>
      <c r="Q141" s="27">
        <f t="shared" si="302"/>
        <v>0.51146701387166738</v>
      </c>
      <c r="W141" t="str">
        <f t="shared" si="318"/>
        <v>81 Process, plant and machine operatives</v>
      </c>
      <c r="X141" s="27">
        <f t="shared" si="303"/>
        <v>-2.5362553343421523E-2</v>
      </c>
      <c r="Y141" s="27">
        <f t="shared" si="303"/>
        <v>-6.5792161990715581E-2</v>
      </c>
      <c r="Z141" s="27">
        <f t="shared" si="303"/>
        <v>0.37075955354858747</v>
      </c>
      <c r="AA141" s="27">
        <f t="shared" si="303"/>
        <v>0.58301434651673412</v>
      </c>
      <c r="AB141" s="27">
        <f t="shared" si="304"/>
        <v>0.95377390006532159</v>
      </c>
      <c r="AH141" t="str">
        <f t="shared" si="319"/>
        <v>81 Process, plant and machine operatives</v>
      </c>
      <c r="AI141" s="27">
        <f t="shared" si="305"/>
        <v>-7.843379346712559E-3</v>
      </c>
      <c r="AJ141" s="27">
        <f t="shared" si="305"/>
        <v>-2.0303720257375896E-2</v>
      </c>
      <c r="AK141" s="27">
        <f t="shared" si="305"/>
        <v>0.14675719996881326</v>
      </c>
      <c r="AL141" s="27">
        <f t="shared" si="305"/>
        <v>0.24714244986311806</v>
      </c>
      <c r="AM141" s="27">
        <f t="shared" si="306"/>
        <v>0.39389964983193132</v>
      </c>
      <c r="AS141" t="str">
        <f t="shared" si="320"/>
        <v>81 Process, plant and machine operatives</v>
      </c>
      <c r="AT141" s="27">
        <f t="shared" si="307"/>
        <v>-1.8540558370090165E-2</v>
      </c>
      <c r="AU141" s="27">
        <f t="shared" si="307"/>
        <v>-5.959129001769492E-2</v>
      </c>
      <c r="AV141" s="27">
        <f t="shared" si="307"/>
        <v>0.27789869487492891</v>
      </c>
      <c r="AW141" s="27">
        <f t="shared" si="307"/>
        <v>0.29420941826563196</v>
      </c>
      <c r="AX141" s="27">
        <f t="shared" si="308"/>
        <v>0.57210811314056087</v>
      </c>
      <c r="BD141" t="str">
        <f t="shared" si="321"/>
        <v>81 Process, plant and machine operatives</v>
      </c>
      <c r="BE141" s="27">
        <f t="shared" si="309"/>
        <v>0.14914928556837204</v>
      </c>
      <c r="BF141" s="27">
        <f t="shared" si="309"/>
        <v>-0.61336959259963786</v>
      </c>
      <c r="BG141" s="27">
        <f t="shared" si="309"/>
        <v>1.2853848307971343</v>
      </c>
      <c r="BH141" s="27">
        <f t="shared" si="309"/>
        <v>0.9567223779231151</v>
      </c>
      <c r="BI141" s="27">
        <f t="shared" si="310"/>
        <v>2.2421072087202494</v>
      </c>
      <c r="BO141" t="str">
        <f t="shared" si="322"/>
        <v>81 Process, plant and machine operatives</v>
      </c>
      <c r="BP141" s="27">
        <f t="shared" si="311"/>
        <v>-0.37470987145726387</v>
      </c>
      <c r="BQ141" s="27">
        <f t="shared" si="311"/>
        <v>-0.38302540501098381</v>
      </c>
      <c r="BR141" s="27">
        <f t="shared" si="311"/>
        <v>0.7540399316363775</v>
      </c>
      <c r="BS141" s="27">
        <f t="shared" si="311"/>
        <v>-0.27925870531459562</v>
      </c>
      <c r="BT141" s="27">
        <f t="shared" si="312"/>
        <v>0.47478122632178188</v>
      </c>
      <c r="BZ141" t="str">
        <f t="shared" si="323"/>
        <v>81 Process, plant and machine operatives</v>
      </c>
      <c r="CA141" s="68">
        <f t="shared" si="313"/>
        <v>0.40088169279402264</v>
      </c>
      <c r="CB141" s="68">
        <f t="shared" si="313"/>
        <v>-0.77065010961730529</v>
      </c>
      <c r="CC141" s="68">
        <f t="shared" si="313"/>
        <v>0.25725786507101223</v>
      </c>
      <c r="CD141" s="68">
        <f t="shared" si="313"/>
        <v>-1.9044499110233364</v>
      </c>
      <c r="CE141" s="68">
        <f t="shared" si="314"/>
        <v>-1.6471920459523242</v>
      </c>
      <c r="CK141" t="str">
        <f t="shared" si="324"/>
        <v>81 Process, plant and machine operatives</v>
      </c>
      <c r="CL141" s="68">
        <f t="shared" si="315"/>
        <v>-0.14618439857144316</v>
      </c>
      <c r="CM141" s="68">
        <f t="shared" si="315"/>
        <v>0.14147924031218728</v>
      </c>
      <c r="CN141" s="68">
        <f t="shared" si="315"/>
        <v>-0.42945020093526898</v>
      </c>
      <c r="CO141" s="68">
        <f t="shared" si="315"/>
        <v>-0.27190311523377847</v>
      </c>
      <c r="CP141" s="68">
        <f t="shared" si="316"/>
        <v>-0.7013533161690475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1.8559804218451485E-2</v>
      </c>
      <c r="C142" s="27">
        <f t="shared" si="299"/>
        <v>-1.011005900803285E-2</v>
      </c>
      <c r="D142" s="27">
        <f t="shared" si="299"/>
        <v>4.4631079582306298E-2</v>
      </c>
      <c r="E142" s="27">
        <f t="shared" si="299"/>
        <v>6.7528253687616363E-2</v>
      </c>
      <c r="F142" s="27">
        <f t="shared" si="300"/>
        <v>0.11215933326992267</v>
      </c>
      <c r="L142" t="str">
        <f t="shared" si="317"/>
        <v>82 Transport and mobile machine drivers and operatives</v>
      </c>
      <c r="M142" s="27">
        <f t="shared" si="301"/>
        <v>0.13837658291309846</v>
      </c>
      <c r="N142" s="27">
        <f t="shared" si="301"/>
        <v>-5.8042773754018617E-2</v>
      </c>
      <c r="O142" s="27">
        <f t="shared" si="301"/>
        <v>0.23698506096114758</v>
      </c>
      <c r="P142" s="27">
        <f t="shared" si="301"/>
        <v>0.39703112646991312</v>
      </c>
      <c r="Q142" s="27">
        <f t="shared" si="302"/>
        <v>0.6340161874310607</v>
      </c>
      <c r="W142" t="str">
        <f t="shared" si="318"/>
        <v>82 Transport and mobile machine drivers and operatives</v>
      </c>
      <c r="X142" s="27">
        <f t="shared" si="303"/>
        <v>0.14634087255375061</v>
      </c>
      <c r="Y142" s="27">
        <f t="shared" si="303"/>
        <v>-8.7697801589818214E-2</v>
      </c>
      <c r="Z142" s="27">
        <f t="shared" si="303"/>
        <v>0.3233598335387915</v>
      </c>
      <c r="AA142" s="27">
        <f t="shared" si="303"/>
        <v>0.44175704685519435</v>
      </c>
      <c r="AB142" s="27">
        <f t="shared" si="304"/>
        <v>0.76511688039398584</v>
      </c>
      <c r="AH142" t="str">
        <f t="shared" si="319"/>
        <v>82 Transport and mobile machine drivers and operatives</v>
      </c>
      <c r="AI142" s="27">
        <f t="shared" si="305"/>
        <v>9.2540817478027504E-2</v>
      </c>
      <c r="AJ142" s="27">
        <f t="shared" si="305"/>
        <v>-2.8293103641119699E-2</v>
      </c>
      <c r="AK142" s="27">
        <f t="shared" si="305"/>
        <v>0.17594890846724237</v>
      </c>
      <c r="AL142" s="27">
        <f t="shared" si="305"/>
        <v>0.19461354222013327</v>
      </c>
      <c r="AM142" s="27">
        <f t="shared" si="306"/>
        <v>0.37056245068737564</v>
      </c>
      <c r="AS142" t="str">
        <f t="shared" si="320"/>
        <v>82 Transport and mobile machine drivers and operatives</v>
      </c>
      <c r="AT142" s="27">
        <f t="shared" si="307"/>
        <v>6.6675335215288678E-2</v>
      </c>
      <c r="AU142" s="27">
        <f t="shared" si="307"/>
        <v>-9.0203552885865346E-2</v>
      </c>
      <c r="AV142" s="27">
        <f t="shared" si="307"/>
        <v>0.25415900074227182</v>
      </c>
      <c r="AW142" s="27">
        <f t="shared" si="307"/>
        <v>0.21206682520466869</v>
      </c>
      <c r="AX142" s="27">
        <f t="shared" si="308"/>
        <v>0.46622582594694051</v>
      </c>
      <c r="BD142" t="str">
        <f t="shared" si="321"/>
        <v>82 Transport and mobile machine drivers and operatives</v>
      </c>
      <c r="BE142" s="27">
        <f t="shared" si="309"/>
        <v>0.3352758488005394</v>
      </c>
      <c r="BF142" s="27">
        <f t="shared" si="309"/>
        <v>-0.70639742007125683</v>
      </c>
      <c r="BG142" s="27">
        <f t="shared" si="309"/>
        <v>0.90198552881962346</v>
      </c>
      <c r="BH142" s="27">
        <f t="shared" si="309"/>
        <v>0.89683541073001383</v>
      </c>
      <c r="BI142" s="27">
        <f t="shared" si="310"/>
        <v>1.7988209395496373</v>
      </c>
      <c r="BO142" t="str">
        <f t="shared" si="322"/>
        <v>82 Transport and mobile machine drivers and operatives</v>
      </c>
      <c r="BP142" s="27">
        <f t="shared" si="311"/>
        <v>-1.971166673272684E-3</v>
      </c>
      <c r="BQ142" s="27">
        <f t="shared" si="311"/>
        <v>-0.4153109433459159</v>
      </c>
      <c r="BR142" s="27">
        <f t="shared" si="311"/>
        <v>0.34761497645884809</v>
      </c>
      <c r="BS142" s="27">
        <f t="shared" si="311"/>
        <v>-0.21352568184471554</v>
      </c>
      <c r="BT142" s="27">
        <f t="shared" si="312"/>
        <v>0.13408929461413255</v>
      </c>
      <c r="BZ142" t="str">
        <f t="shared" si="323"/>
        <v>82 Transport and mobile machine drivers and operatives</v>
      </c>
      <c r="CA142" s="68">
        <f t="shared" si="313"/>
        <v>1.066738266553056</v>
      </c>
      <c r="CB142" s="68">
        <f t="shared" si="313"/>
        <v>-1.5385177895191937</v>
      </c>
      <c r="CC142" s="68">
        <f t="shared" si="313"/>
        <v>-9.8643980823525546E-2</v>
      </c>
      <c r="CD142" s="68">
        <f t="shared" si="313"/>
        <v>-0.77639067650728011</v>
      </c>
      <c r="CE142" s="68">
        <f t="shared" si="314"/>
        <v>-0.87503465733080565</v>
      </c>
      <c r="CK142" t="str">
        <f t="shared" si="324"/>
        <v>82 Transport and mobile machine drivers and operatives</v>
      </c>
      <c r="CL142" s="68">
        <f t="shared" si="315"/>
        <v>0.24789059557468063</v>
      </c>
      <c r="CM142" s="68">
        <f t="shared" si="315"/>
        <v>0.52384565758066892</v>
      </c>
      <c r="CN142" s="68">
        <f t="shared" si="315"/>
        <v>-0.55794212376909336</v>
      </c>
      <c r="CO142" s="68">
        <f t="shared" si="315"/>
        <v>-0.6475141272529682</v>
      </c>
      <c r="CP142" s="68">
        <f t="shared" si="316"/>
        <v>-1.2054562510220617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-1.699852599506245E-5</v>
      </c>
      <c r="C143" s="27">
        <f t="shared" si="299"/>
        <v>-1.1800547441050547E-4</v>
      </c>
      <c r="D143" s="27">
        <f t="shared" si="299"/>
        <v>1.5396052945020522E-4</v>
      </c>
      <c r="E143" s="27">
        <f t="shared" si="299"/>
        <v>3.0699067635430583E-4</v>
      </c>
      <c r="F143" s="27">
        <f t="shared" si="300"/>
        <v>4.6095120580451105E-4</v>
      </c>
      <c r="L143" t="str">
        <f t="shared" si="317"/>
        <v>91 Elementary trades and related occupations</v>
      </c>
      <c r="M143" s="27">
        <f t="shared" si="301"/>
        <v>3.6566004749416792E-2</v>
      </c>
      <c r="N143" s="27">
        <f t="shared" si="301"/>
        <v>-3.9324875283089034E-2</v>
      </c>
      <c r="O143" s="27">
        <f t="shared" si="301"/>
        <v>6.0874771119097421E-2</v>
      </c>
      <c r="P143" s="27">
        <f t="shared" si="301"/>
        <v>0.11706639898363291</v>
      </c>
      <c r="Q143" s="27">
        <f t="shared" si="302"/>
        <v>0.17794117010273033</v>
      </c>
      <c r="W143" t="str">
        <f t="shared" si="318"/>
        <v>91 Elementary trades and related occupations</v>
      </c>
      <c r="X143" s="27">
        <f t="shared" si="303"/>
        <v>-5.8751882016930435E-2</v>
      </c>
      <c r="Y143" s="27">
        <f t="shared" si="303"/>
        <v>-2.8799031530775232E-2</v>
      </c>
      <c r="Z143" s="27">
        <f t="shared" si="303"/>
        <v>3.5326824292138626E-2</v>
      </c>
      <c r="AA143" s="27">
        <f t="shared" si="303"/>
        <v>4.9669406367098823E-2</v>
      </c>
      <c r="AB143" s="27">
        <f t="shared" si="304"/>
        <v>8.4996230659237448E-2</v>
      </c>
      <c r="AH143" t="str">
        <f t="shared" si="319"/>
        <v>91 Elementary trades and related occupations</v>
      </c>
      <c r="AI143" s="27">
        <f t="shared" si="305"/>
        <v>-2.0375388789508508E-2</v>
      </c>
      <c r="AJ143" s="27">
        <f t="shared" si="305"/>
        <v>-4.0179968829449908E-2</v>
      </c>
      <c r="AK143" s="27">
        <f t="shared" si="305"/>
        <v>3.1911269422948418E-2</v>
      </c>
      <c r="AL143" s="27">
        <f t="shared" si="305"/>
        <v>7.9439776050553745E-2</v>
      </c>
      <c r="AM143" s="27">
        <f t="shared" si="306"/>
        <v>0.11135104547350216</v>
      </c>
      <c r="AS143" t="str">
        <f t="shared" si="320"/>
        <v>91 Elementary trades and related occupations</v>
      </c>
      <c r="AT143" s="27">
        <f t="shared" si="307"/>
        <v>-2.9223392856211561E-2</v>
      </c>
      <c r="AU143" s="27">
        <f t="shared" si="307"/>
        <v>-4.6945387291572049E-3</v>
      </c>
      <c r="AV143" s="27">
        <f t="shared" si="307"/>
        <v>2.4330186494196993E-2</v>
      </c>
      <c r="AW143" s="27">
        <f t="shared" si="307"/>
        <v>4.3739068367773248E-2</v>
      </c>
      <c r="AX143" s="27">
        <f t="shared" si="308"/>
        <v>6.8069254861970241E-2</v>
      </c>
      <c r="BD143" t="str">
        <f t="shared" si="321"/>
        <v>91 Elementary trades and related occupations</v>
      </c>
      <c r="BE143" s="27">
        <f t="shared" si="309"/>
        <v>-0.1700299919888868</v>
      </c>
      <c r="BF143" s="27">
        <f t="shared" si="309"/>
        <v>-0.19871852909472976</v>
      </c>
      <c r="BG143" s="27">
        <f t="shared" si="309"/>
        <v>2.1232685569802623E-2</v>
      </c>
      <c r="BH143" s="27">
        <f t="shared" si="309"/>
        <v>0.28750951914698941</v>
      </c>
      <c r="BI143" s="27">
        <f t="shared" si="310"/>
        <v>0.30874220471679203</v>
      </c>
      <c r="BO143" t="str">
        <f t="shared" si="322"/>
        <v>91 Elementary trades and related occupations</v>
      </c>
      <c r="BP143" s="27">
        <f t="shared" si="311"/>
        <v>-0.67215857226325149</v>
      </c>
      <c r="BQ143" s="27">
        <f t="shared" si="311"/>
        <v>-0.19093711076968711</v>
      </c>
      <c r="BR143" s="27">
        <f t="shared" si="311"/>
        <v>-0.38846424292098836</v>
      </c>
      <c r="BS143" s="27">
        <f t="shared" si="311"/>
        <v>-0.21927397389178815</v>
      </c>
      <c r="BT143" s="27">
        <f t="shared" si="312"/>
        <v>-0.60773821681277651</v>
      </c>
      <c r="BZ143" t="str">
        <f t="shared" si="323"/>
        <v>91 Elementary trades and related occupations</v>
      </c>
      <c r="CA143" s="68">
        <f t="shared" si="313"/>
        <v>0.13283867785339609</v>
      </c>
      <c r="CB143" s="68">
        <f t="shared" si="313"/>
        <v>-0.68371620999046723</v>
      </c>
      <c r="CC143" s="68">
        <f t="shared" si="313"/>
        <v>-0.5268073850447097</v>
      </c>
      <c r="CD143" s="68">
        <f t="shared" si="313"/>
        <v>-0.42618260085164872</v>
      </c>
      <c r="CE143" s="68">
        <f t="shared" si="314"/>
        <v>-0.95298998589635842</v>
      </c>
      <c r="CK143" t="str">
        <f t="shared" si="324"/>
        <v>91 Elementary trades and related occupations</v>
      </c>
      <c r="CL143" s="68">
        <f t="shared" si="315"/>
        <v>-8.0272157728695781E-2</v>
      </c>
      <c r="CM143" s="68">
        <f t="shared" si="315"/>
        <v>0.18706682436732436</v>
      </c>
      <c r="CN143" s="68">
        <f t="shared" si="315"/>
        <v>-0.30116333420352948</v>
      </c>
      <c r="CO143" s="68">
        <f t="shared" si="315"/>
        <v>-5.8558924756496045E-2</v>
      </c>
      <c r="CP143" s="68">
        <f t="shared" si="316"/>
        <v>-0.35972225896002552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5.1470656961923461E-3</v>
      </c>
      <c r="C144" s="27">
        <f t="shared" si="299"/>
        <v>-7.0759593371108806E-3</v>
      </c>
      <c r="D144" s="27">
        <f t="shared" si="299"/>
        <v>3.0836596938445232E-2</v>
      </c>
      <c r="E144" s="27">
        <f t="shared" si="299"/>
        <v>3.1478177850418829E-2</v>
      </c>
      <c r="F144" s="27">
        <f t="shared" si="300"/>
        <v>6.2314774788864061E-2</v>
      </c>
      <c r="L144" t="str">
        <f t="shared" ref="L144" si="325">A144</f>
        <v>92 Elementary administration and service occupations</v>
      </c>
      <c r="M144" s="27">
        <f t="shared" si="301"/>
        <v>0.31815349378910063</v>
      </c>
      <c r="N144" s="27">
        <f t="shared" si="301"/>
        <v>-2.3462452032364078E-2</v>
      </c>
      <c r="O144" s="27">
        <f t="shared" si="301"/>
        <v>0.9238077834510745</v>
      </c>
      <c r="P144" s="27">
        <f t="shared" si="301"/>
        <v>1.8297237507713406</v>
      </c>
      <c r="Q144" s="27">
        <f t="shared" si="302"/>
        <v>2.7535315342224154</v>
      </c>
      <c r="W144" t="str">
        <f t="shared" ref="W144" si="326">A144</f>
        <v>92 Elementary administration and service occupations</v>
      </c>
      <c r="X144" s="27">
        <f t="shared" si="303"/>
        <v>0.28350469596374062</v>
      </c>
      <c r="Y144" s="27">
        <f t="shared" si="303"/>
        <v>0.2139982043709665</v>
      </c>
      <c r="Z144" s="27">
        <f t="shared" si="303"/>
        <v>1.3919593931443508</v>
      </c>
      <c r="AA144" s="27">
        <f t="shared" si="303"/>
        <v>1.7476369661608899</v>
      </c>
      <c r="AB144" s="27">
        <f t="shared" si="304"/>
        <v>3.1395963593052407</v>
      </c>
      <c r="AH144" t="str">
        <f t="shared" ref="AH144" si="327">L144</f>
        <v>92 Elementary administration and service occupations</v>
      </c>
      <c r="AI144" s="27">
        <f t="shared" si="305"/>
        <v>7.0228225103035946E-2</v>
      </c>
      <c r="AJ144" s="27">
        <f t="shared" si="305"/>
        <v>0.11808584864772032</v>
      </c>
      <c r="AK144" s="27">
        <f t="shared" si="305"/>
        <v>0.66012197358290781</v>
      </c>
      <c r="AL144" s="27">
        <f t="shared" si="305"/>
        <v>0.87041420034075756</v>
      </c>
      <c r="AM144" s="27">
        <f t="shared" si="306"/>
        <v>1.5305361739236654</v>
      </c>
      <c r="AS144" t="str">
        <f t="shared" ref="AS144" si="328">W144</f>
        <v>92 Elementary administration and service occupations</v>
      </c>
      <c r="AT144" s="27">
        <f t="shared" si="307"/>
        <v>3.7408778194278014E-2</v>
      </c>
      <c r="AU144" s="27">
        <f t="shared" si="307"/>
        <v>0.18885143977509933</v>
      </c>
      <c r="AV144" s="27">
        <f t="shared" si="307"/>
        <v>0.46966856062462226</v>
      </c>
      <c r="AW144" s="27">
        <f t="shared" si="307"/>
        <v>0.72040475919421088</v>
      </c>
      <c r="AX144" s="27">
        <f t="shared" si="308"/>
        <v>1.1900733198188331</v>
      </c>
      <c r="BD144" t="str">
        <f t="shared" ref="BD144" si="329">AH144</f>
        <v>92 Elementary administration and service occupations</v>
      </c>
      <c r="BE144" s="27">
        <f t="shared" si="309"/>
        <v>4.1268438136937036E-2</v>
      </c>
      <c r="BF144" s="27">
        <f t="shared" si="309"/>
        <v>-1.0845628026096819</v>
      </c>
      <c r="BG144" s="27">
        <f t="shared" si="309"/>
        <v>0.48865109915573157</v>
      </c>
      <c r="BH144" s="27">
        <f t="shared" si="309"/>
        <v>-0.10571003137662238</v>
      </c>
      <c r="BI144" s="27">
        <f t="shared" si="310"/>
        <v>0.38294106777910919</v>
      </c>
      <c r="BO144" t="str">
        <f t="shared" ref="BO144" si="330">AS144</f>
        <v>92 Elementary administration and service occupations</v>
      </c>
      <c r="BP144" s="27">
        <f t="shared" si="311"/>
        <v>-0.66112824180166996</v>
      </c>
      <c r="BQ144" s="27">
        <f t="shared" si="311"/>
        <v>-1.6422421944873733</v>
      </c>
      <c r="BR144" s="27">
        <f t="shared" si="311"/>
        <v>0.16735152134705089</v>
      </c>
      <c r="BS144" s="27">
        <f t="shared" si="311"/>
        <v>-2.6782558422571867</v>
      </c>
      <c r="BT144" s="27">
        <f t="shared" si="312"/>
        <v>-2.5109043209101358</v>
      </c>
      <c r="BZ144" t="str">
        <f t="shared" ref="BZ144" si="331">BD144</f>
        <v>92 Elementary administration and service occupations</v>
      </c>
      <c r="CA144" s="68">
        <f t="shared" si="313"/>
        <v>2.3530125803149033</v>
      </c>
      <c r="CB144" s="68">
        <f t="shared" si="313"/>
        <v>-2.0088582156713208</v>
      </c>
      <c r="CC144" s="68">
        <f t="shared" si="313"/>
        <v>0.34742757517914313</v>
      </c>
      <c r="CD144" s="68">
        <f t="shared" si="313"/>
        <v>-3.6969353408969816</v>
      </c>
      <c r="CE144" s="68">
        <f t="shared" si="314"/>
        <v>-3.3495077657178385</v>
      </c>
      <c r="CK144" t="str">
        <f t="shared" ref="CK144" si="332">BO144</f>
        <v>92 Elementary administration and service occupations</v>
      </c>
      <c r="CL144" s="68">
        <f t="shared" si="315"/>
        <v>-1.4131044595361253</v>
      </c>
      <c r="CM144" s="68">
        <f t="shared" si="315"/>
        <v>0.21341926991417104</v>
      </c>
      <c r="CN144" s="68">
        <f t="shared" si="315"/>
        <v>-1.3706527305751579</v>
      </c>
      <c r="CO144" s="68">
        <f t="shared" si="315"/>
        <v>-0.19591183428445591</v>
      </c>
      <c r="CP144" s="68">
        <f t="shared" si="316"/>
        <v>-1.5665645648596138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3.1726298599874294</v>
      </c>
      <c r="C146" s="29">
        <f>D35-C35</f>
        <v>-0.229131959495529</v>
      </c>
      <c r="D146" s="29">
        <f>E35-D35</f>
        <v>3.7266134830439572</v>
      </c>
      <c r="E146" s="29">
        <f>F35-E35</f>
        <v>7.455161908917745</v>
      </c>
      <c r="F146" s="29">
        <f t="shared" ref="F146" si="334">F35-D35</f>
        <v>11.181775391961702</v>
      </c>
      <c r="L146" s="24" t="str">
        <f t="shared" ref="L146" si="335">L35</f>
        <v>All occupations</v>
      </c>
      <c r="M146" s="29">
        <f>N35-M35</f>
        <v>22.077436030438349</v>
      </c>
      <c r="N146" s="29">
        <f t="shared" ref="N146" si="336">O35-N35</f>
        <v>1.7403212436496602</v>
      </c>
      <c r="O146" s="29">
        <f>P35-O35</f>
        <v>25.190682912498261</v>
      </c>
      <c r="P146" s="29">
        <f>Q35-P35</f>
        <v>52.083879325864615</v>
      </c>
      <c r="Q146" s="29">
        <f>Q35-O35</f>
        <v>77.274562238362876</v>
      </c>
      <c r="W146" s="24" t="str">
        <f t="shared" ref="W146" si="337">W35</f>
        <v>All occupations</v>
      </c>
      <c r="X146" s="29">
        <f>Y35-X35</f>
        <v>9.3244727184309824</v>
      </c>
      <c r="Y146" s="29">
        <f t="shared" ref="Y146" si="338">Z35-Y35</f>
        <v>6.6809788738704015</v>
      </c>
      <c r="Z146" s="29">
        <f>AA35-Z35</f>
        <v>15.835807739754017</v>
      </c>
      <c r="AA146" s="29">
        <f>AB35-AA35</f>
        <v>19.028313490084884</v>
      </c>
      <c r="AB146" s="29">
        <f>AB35-Z35</f>
        <v>34.864121229838901</v>
      </c>
      <c r="AH146" s="24" t="str">
        <f t="shared" ref="AH146" si="339">AH35</f>
        <v>All occupations</v>
      </c>
      <c r="AI146" s="29">
        <f>AJ35-AI35</f>
        <v>-2.5822138469725928</v>
      </c>
      <c r="AJ146" s="29">
        <f t="shared" ref="AJ146" si="340">AK35-AJ35</f>
        <v>1.9632809349411389</v>
      </c>
      <c r="AK146" s="29">
        <f>AL35-AK35</f>
        <v>1.8159273488473531</v>
      </c>
      <c r="AL146" s="29">
        <f>AM35-AL35</f>
        <v>4.040573252456177</v>
      </c>
      <c r="AM146" s="29">
        <f>AM35-AK35</f>
        <v>5.8565006013035301</v>
      </c>
      <c r="AS146" s="24" t="str">
        <f t="shared" ref="AS146" si="341">AS35</f>
        <v>All occupations</v>
      </c>
      <c r="AT146" s="29">
        <f>AU35-AT35</f>
        <v>1.1374295967101631</v>
      </c>
      <c r="AU146" s="29">
        <f t="shared" ref="AU146" si="342">AV35-AU35</f>
        <v>1.6989612368974534</v>
      </c>
      <c r="AV146" s="29">
        <f>AW35-AV35</f>
        <v>3.4755755202253198</v>
      </c>
      <c r="AW146" s="29">
        <f>AX35-AW35</f>
        <v>5.0869036057112567</v>
      </c>
      <c r="AX146" s="29">
        <f>AX35-AV35</f>
        <v>8.5624791259365765</v>
      </c>
      <c r="BD146" s="24" t="str">
        <f t="shared" ref="BD146" si="343">BD35</f>
        <v>All occupations</v>
      </c>
      <c r="BE146" s="29">
        <f>BF35-BE35</f>
        <v>12.619235676989888</v>
      </c>
      <c r="BF146" s="29">
        <f t="shared" ref="BF146" si="344">BG35-BF35</f>
        <v>-7.5608186735148593</v>
      </c>
      <c r="BG146" s="29">
        <f>BH35-BG35</f>
        <v>4.5185402349232788</v>
      </c>
      <c r="BH146" s="29">
        <f>BI35-BH35</f>
        <v>5.6193815334606256</v>
      </c>
      <c r="BI146" s="29">
        <f>BI35-BG35</f>
        <v>10.137921768383904</v>
      </c>
      <c r="BO146" s="24" t="str">
        <f t="shared" ref="BO146" si="345">BO35</f>
        <v>All occupations</v>
      </c>
      <c r="BP146" s="29">
        <f>BQ35-BP35</f>
        <v>-4.3361045721829328</v>
      </c>
      <c r="BQ146" s="29">
        <f t="shared" ref="BQ146" si="346">BR35-BQ35</f>
        <v>-7.1657077508201752</v>
      </c>
      <c r="BR146" s="29">
        <f>BS35-BR35</f>
        <v>-11.093698212868034</v>
      </c>
      <c r="BS146" s="29">
        <f>BT35-BS35</f>
        <v>-24.943388606655787</v>
      </c>
      <c r="BT146" s="29">
        <f>BT35-BR35</f>
        <v>-36.037086819523822</v>
      </c>
      <c r="BZ146" s="24" t="str">
        <f t="shared" ref="BZ146" si="347">BZ35</f>
        <v>All occupations</v>
      </c>
      <c r="CA146" s="70">
        <f>CB35-CA35</f>
        <v>14.484950363638234</v>
      </c>
      <c r="CB146" s="70">
        <f t="shared" ref="CB146" si="348">CC35-CB35</f>
        <v>-8.5843888717470804</v>
      </c>
      <c r="CC146" s="70">
        <f>CD35-CC35</f>
        <v>-8.136770632503854</v>
      </c>
      <c r="CD146" s="70">
        <f>CE35-CD35</f>
        <v>-20.741932341258213</v>
      </c>
      <c r="CE146" s="70">
        <f>CE35-CC35</f>
        <v>-28.878702973762067</v>
      </c>
      <c r="CK146" s="24" t="str">
        <f t="shared" ref="CK146" si="349">CK35</f>
        <v>All occupations</v>
      </c>
      <c r="CL146" s="70">
        <f>CM35-CL35</f>
        <v>-1.350835827039262</v>
      </c>
      <c r="CM146" s="70">
        <f t="shared" ref="CM146" si="350">CN35-CM35</f>
        <v>3.7665049662188466</v>
      </c>
      <c r="CN146" s="70">
        <f>CO35-CN35</f>
        <v>-5.7466783939202699</v>
      </c>
      <c r="CO146" s="70">
        <f>CP35-CO35</f>
        <v>-4.2818921685813471</v>
      </c>
      <c r="CP146" s="70">
        <f>CP35-CN35</f>
        <v>-10.028570562501617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 and North Somerset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0.91803452458140666</v>
      </c>
      <c r="C8" s="69">
        <f>'Basic T2'!O8</f>
        <v>7.4789636819779464</v>
      </c>
      <c r="D8" s="69">
        <f>'Basic T2'!Z8</f>
        <v>15.303664436514309</v>
      </c>
      <c r="E8" s="69">
        <f>'Basic T2'!AK8</f>
        <v>2.8840295654167774</v>
      </c>
      <c r="F8" s="69">
        <f>'Basic T2'!AV8</f>
        <v>3.8988257985133479</v>
      </c>
      <c r="G8" s="69">
        <f>'Basic T2'!BG8</f>
        <v>10.316844688298689</v>
      </c>
      <c r="H8" s="69">
        <f>'Basic T2'!BR8</f>
        <v>7.2837888228046772</v>
      </c>
      <c r="I8" s="69">
        <f>'Basic T2'!CC8</f>
        <v>5.1042758300641911</v>
      </c>
      <c r="J8" s="69">
        <f>'Basic T2'!CN8</f>
        <v>0.99186981320218182</v>
      </c>
      <c r="K8" s="309">
        <f>SUM(B8:J8)</f>
        <v>54.180297161373517</v>
      </c>
      <c r="L8" s="97"/>
      <c r="M8" s="97">
        <f t="shared" ref="M8:M33" si="0">B8/B$35*100</f>
        <v>7.6910961132568803</v>
      </c>
      <c r="N8" s="97">
        <f t="shared" ref="N8:N33" si="1">C8/C$35*100</f>
        <v>8.8513557388706587</v>
      </c>
      <c r="O8" s="97">
        <f t="shared" ref="O8:O33" si="2">D8/D$35*100</f>
        <v>10.72637357421034</v>
      </c>
      <c r="P8" s="97">
        <f t="shared" ref="P8:P33" si="3">E8/E$35*100</f>
        <v>7.5970133045607886</v>
      </c>
      <c r="Q8" s="97">
        <f t="shared" ref="Q8:Q33" si="4">F8/F$35*100</f>
        <v>10.308013884375516</v>
      </c>
      <c r="R8" s="97">
        <f t="shared" ref="R8:R33" si="5">G8/G$35*100</f>
        <v>6.9441920275831261</v>
      </c>
      <c r="S8" s="97">
        <f t="shared" ref="S8:S33" si="6">H8/H$35*100</f>
        <v>5.7005856374083352</v>
      </c>
      <c r="T8" s="97">
        <f t="shared" ref="T8:T33" si="7">I8/I$35*100</f>
        <v>6.0076734825874283</v>
      </c>
      <c r="U8" s="97">
        <f t="shared" ref="U8:U33" si="8">J8/J$35*100</f>
        <v>4.3648213198786836</v>
      </c>
      <c r="V8" s="97">
        <f t="shared" ref="V8:V33" si="9">K8/K$35*100</f>
        <v>7.7520248672052414</v>
      </c>
      <c r="W8" s="97"/>
      <c r="X8" s="97">
        <f t="shared" ref="X8:X32" si="10">IF($K8&gt;0,B8/$K8*100,0)</f>
        <v>1.6944065881497166</v>
      </c>
      <c r="Y8" s="97">
        <f t="shared" ref="Y8:AG23" si="11">IF($K8&gt;0,C8/$K8*100,0)</f>
        <v>13.803843968781122</v>
      </c>
      <c r="Z8" s="97">
        <f t="shared" si="11"/>
        <v>28.245811186551911</v>
      </c>
      <c r="AA8" s="97">
        <f t="shared" si="11"/>
        <v>5.3230227896809579</v>
      </c>
      <c r="AB8" s="97">
        <f t="shared" si="11"/>
        <v>7.1960214372779747</v>
      </c>
      <c r="AC8" s="97">
        <f t="shared" si="11"/>
        <v>19.041690852249189</v>
      </c>
      <c r="AD8" s="97">
        <f t="shared" si="11"/>
        <v>13.443611800633445</v>
      </c>
      <c r="AE8" s="97">
        <f t="shared" si="11"/>
        <v>9.4209077791901734</v>
      </c>
      <c r="AF8" s="97">
        <f>IF($K8&gt;0,J8/$K8*100,0)</f>
        <v>1.8306835974855273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0.34857835616257782</v>
      </c>
      <c r="C9" s="69">
        <f>'Basic T2'!O9</f>
        <v>2.9083967392758012</v>
      </c>
      <c r="D9" s="69">
        <f>'Basic T2'!Z9</f>
        <v>5.7324025552691023</v>
      </c>
      <c r="E9" s="69">
        <f>'Basic T2'!AK9</f>
        <v>1.6454185810438826</v>
      </c>
      <c r="F9" s="69">
        <f>'Basic T2'!AV9</f>
        <v>1.7262420029474079</v>
      </c>
      <c r="G9" s="69">
        <f>'Basic T2'!BG9</f>
        <v>4.6670505063872101</v>
      </c>
      <c r="H9" s="69">
        <f>'Basic T2'!BR9</f>
        <v>4.6262586035919311</v>
      </c>
      <c r="I9" s="69">
        <f>'Basic T2'!CC9</f>
        <v>3.3681942921704238</v>
      </c>
      <c r="J9" s="69">
        <f>'Basic T2'!CN9</f>
        <v>0.81167449450112228</v>
      </c>
      <c r="K9" s="309">
        <f>SUM(B9:J9)</f>
        <v>25.834216131349461</v>
      </c>
      <c r="L9" s="97"/>
      <c r="M9" s="97">
        <f t="shared" si="0"/>
        <v>2.9203146161304758</v>
      </c>
      <c r="N9" s="97">
        <f t="shared" si="1"/>
        <v>3.4420884047257885</v>
      </c>
      <c r="O9" s="97">
        <f t="shared" si="2"/>
        <v>4.0178541251117066</v>
      </c>
      <c r="P9" s="97">
        <f t="shared" si="3"/>
        <v>4.3343060701097462</v>
      </c>
      <c r="Q9" s="97">
        <f t="shared" si="4"/>
        <v>4.5639706552057593</v>
      </c>
      <c r="R9" s="97">
        <f t="shared" si="5"/>
        <v>3.1413572558225926</v>
      </c>
      <c r="S9" s="97">
        <f t="shared" si="6"/>
        <v>3.6206957659184331</v>
      </c>
      <c r="T9" s="97">
        <f t="shared" si="7"/>
        <v>3.964325637358848</v>
      </c>
      <c r="U9" s="97">
        <f t="shared" si="8"/>
        <v>3.571853978459659</v>
      </c>
      <c r="V9" s="97">
        <f t="shared" si="9"/>
        <v>3.6963157525417096</v>
      </c>
      <c r="W9" s="97"/>
      <c r="X9" s="97">
        <f t="shared" si="10"/>
        <v>1.3492894632076056</v>
      </c>
      <c r="Y9" s="97">
        <f t="shared" si="11"/>
        <v>11.25792524336166</v>
      </c>
      <c r="Z9" s="97">
        <f t="shared" si="11"/>
        <v>22.189187107995554</v>
      </c>
      <c r="AA9" s="97">
        <f t="shared" si="11"/>
        <v>6.3691445975292833</v>
      </c>
      <c r="AB9" s="97">
        <f t="shared" si="11"/>
        <v>6.6819987653994941</v>
      </c>
      <c r="AC9" s="97">
        <f t="shared" si="11"/>
        <v>18.065384614955704</v>
      </c>
      <c r="AD9" s="97">
        <f t="shared" si="11"/>
        <v>17.907485870949383</v>
      </c>
      <c r="AE9" s="97">
        <f t="shared" si="11"/>
        <v>13.037725917618095</v>
      </c>
      <c r="AF9" s="97">
        <f t="shared" si="11"/>
        <v>3.1418584189832131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2.1662257396181515</v>
      </c>
      <c r="C10" s="69">
        <f>'Basic T2'!O10</f>
        <v>9.6965998549175616</v>
      </c>
      <c r="D10" s="69">
        <f>'Basic T2'!Z10</f>
        <v>14.578476554291472</v>
      </c>
      <c r="E10" s="69">
        <f>'Basic T2'!AK10</f>
        <v>1.560410279509864</v>
      </c>
      <c r="F10" s="69">
        <f>'Basic T2'!AV10</f>
        <v>3.7077192564536183</v>
      </c>
      <c r="G10" s="69">
        <f>'Basic T2'!BG10</f>
        <v>5.9065213377905605</v>
      </c>
      <c r="H10" s="69">
        <f>'Basic T2'!BR10</f>
        <v>4.2875464376192776</v>
      </c>
      <c r="I10" s="69">
        <f>'Basic T2'!CC10</f>
        <v>2.6426779018010911</v>
      </c>
      <c r="J10" s="69">
        <f>'Basic T2'!CN10</f>
        <v>0.52132356590266304</v>
      </c>
      <c r="K10" s="309">
        <f t="shared" ref="K10:K32" si="12">SUM(B10:J10)</f>
        <v>45.067500927904256</v>
      </c>
      <c r="L10" s="97"/>
      <c r="M10" s="97">
        <f t="shared" si="0"/>
        <v>18.148174083116185</v>
      </c>
      <c r="N10" s="97">
        <f t="shared" si="1"/>
        <v>11.475928808181909</v>
      </c>
      <c r="O10" s="97">
        <f t="shared" si="2"/>
        <v>10.218087720944185</v>
      </c>
      <c r="P10" s="97">
        <f t="shared" si="3"/>
        <v>4.110380072437553</v>
      </c>
      <c r="Q10" s="97">
        <f t="shared" si="4"/>
        <v>9.8027517899013699</v>
      </c>
      <c r="R10" s="97">
        <f t="shared" si="5"/>
        <v>3.975635925890693</v>
      </c>
      <c r="S10" s="97">
        <f t="shared" si="6"/>
        <v>3.3556060227185909</v>
      </c>
      <c r="T10" s="97">
        <f t="shared" si="7"/>
        <v>3.1104012561700722</v>
      </c>
      <c r="U10" s="97">
        <f t="shared" si="8"/>
        <v>2.29413596897448</v>
      </c>
      <c r="V10" s="97">
        <f t="shared" si="9"/>
        <v>6.4481814644785596</v>
      </c>
      <c r="W10" s="97"/>
      <c r="X10" s="97">
        <f t="shared" si="10"/>
        <v>4.8066249404055563</v>
      </c>
      <c r="Y10" s="97">
        <f t="shared" si="11"/>
        <v>21.515725645470081</v>
      </c>
      <c r="Z10" s="97">
        <f t="shared" si="11"/>
        <v>32.348091760430805</v>
      </c>
      <c r="AA10" s="97">
        <f t="shared" si="11"/>
        <v>3.4623847503905223</v>
      </c>
      <c r="AB10" s="97">
        <f t="shared" si="11"/>
        <v>8.2270354027061767</v>
      </c>
      <c r="AC10" s="97">
        <f t="shared" si="11"/>
        <v>13.105943786941697</v>
      </c>
      <c r="AD10" s="97">
        <f t="shared" si="11"/>
        <v>9.5136103607745763</v>
      </c>
      <c r="AE10" s="97">
        <f t="shared" si="11"/>
        <v>5.8638217060862923</v>
      </c>
      <c r="AF10" s="97">
        <f t="shared" si="11"/>
        <v>1.1567616467943029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2.2597092182945309</v>
      </c>
      <c r="C11" s="69">
        <f>'Basic T2'!O11</f>
        <v>6.1691905937625844</v>
      </c>
      <c r="D11" s="69">
        <f>'Basic T2'!Z11</f>
        <v>11.51205951238461</v>
      </c>
      <c r="E11" s="69">
        <f>'Basic T2'!AK11</f>
        <v>3.5575933180746064</v>
      </c>
      <c r="F11" s="69">
        <f>'Basic T2'!AV11</f>
        <v>0.8789957787144872</v>
      </c>
      <c r="G11" s="69">
        <f>'Basic T2'!BG11</f>
        <v>3.6032488274144487</v>
      </c>
      <c r="H11" s="69">
        <f>'Basic T2'!BR11</f>
        <v>2.5090762502490911</v>
      </c>
      <c r="I11" s="69">
        <f>'Basic T2'!CC11</f>
        <v>1.3518433587821068</v>
      </c>
      <c r="J11" s="69">
        <f>'Basic T2'!CN11</f>
        <v>0.15168256432484628</v>
      </c>
      <c r="K11" s="309">
        <f t="shared" si="12"/>
        <v>31.993399422001314</v>
      </c>
      <c r="L11" s="97"/>
      <c r="M11" s="97">
        <f t="shared" si="0"/>
        <v>18.931358593338686</v>
      </c>
      <c r="N11" s="97">
        <f t="shared" si="1"/>
        <v>7.3012388999656004</v>
      </c>
      <c r="O11" s="97">
        <f t="shared" si="2"/>
        <v>8.0688289690769324</v>
      </c>
      <c r="P11" s="97">
        <f t="shared" si="3"/>
        <v>9.3712921995387397</v>
      </c>
      <c r="Q11" s="97">
        <f t="shared" si="4"/>
        <v>2.3239562780033198</v>
      </c>
      <c r="R11" s="97">
        <f t="shared" si="5"/>
        <v>2.4253201959227986</v>
      </c>
      <c r="S11" s="97">
        <f t="shared" si="6"/>
        <v>1.9637038337177897</v>
      </c>
      <c r="T11" s="97">
        <f t="shared" si="7"/>
        <v>1.5911039625507564</v>
      </c>
      <c r="U11" s="97">
        <f t="shared" si="8"/>
        <v>0.66749414268544105</v>
      </c>
      <c r="V11" s="97">
        <f t="shared" si="9"/>
        <v>4.5775612335068372</v>
      </c>
      <c r="W11" s="97"/>
      <c r="X11" s="97">
        <f t="shared" si="10"/>
        <v>7.0630481884352916</v>
      </c>
      <c r="Y11" s="97">
        <f t="shared" si="11"/>
        <v>19.282698010265634</v>
      </c>
      <c r="Z11" s="97">
        <f t="shared" si="11"/>
        <v>35.982608039044337</v>
      </c>
      <c r="AA11" s="97">
        <f t="shared" si="11"/>
        <v>11.119772772968009</v>
      </c>
      <c r="AB11" s="97">
        <f t="shared" si="11"/>
        <v>2.7474285152393554</v>
      </c>
      <c r="AC11" s="97">
        <f t="shared" si="11"/>
        <v>11.262475674706064</v>
      </c>
      <c r="AD11" s="97">
        <f t="shared" si="11"/>
        <v>7.8424809353758205</v>
      </c>
      <c r="AE11" s="97">
        <f t="shared" si="11"/>
        <v>4.2253820575642465</v>
      </c>
      <c r="AF11" s="97">
        <f t="shared" si="11"/>
        <v>0.47410580640123157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3.1971486648622194</v>
      </c>
      <c r="C12" s="69">
        <f>'Basic T2'!O12</f>
        <v>18.505919189787853</v>
      </c>
      <c r="D12" s="69">
        <f>'Basic T2'!Z12</f>
        <v>9.9398318879491097</v>
      </c>
      <c r="E12" s="69">
        <f>'Basic T2'!AK12</f>
        <v>0.83147652370050851</v>
      </c>
      <c r="F12" s="69">
        <f>'Basic T2'!AV12</f>
        <v>0.37175979146950699</v>
      </c>
      <c r="G12" s="69">
        <f>'Basic T2'!BG12</f>
        <v>1.8242800551459852</v>
      </c>
      <c r="H12" s="69">
        <f>'Basic T2'!BR12</f>
        <v>1.0727329616532941</v>
      </c>
      <c r="I12" s="69">
        <f>'Basic T2'!CC12</f>
        <v>1.043738330799874</v>
      </c>
      <c r="J12" s="69">
        <f>'Basic T2'!CN12</f>
        <v>0.16596266416802405</v>
      </c>
      <c r="K12" s="309">
        <f t="shared" si="12"/>
        <v>36.952850069536375</v>
      </c>
      <c r="L12" s="97"/>
      <c r="M12" s="97">
        <f t="shared" si="0"/>
        <v>26.785024976090384</v>
      </c>
      <c r="N12" s="97">
        <f t="shared" si="1"/>
        <v>21.901760857365851</v>
      </c>
      <c r="O12" s="97">
        <f t="shared" si="2"/>
        <v>6.9668510138395909</v>
      </c>
      <c r="P12" s="97">
        <f t="shared" si="3"/>
        <v>2.190247384676125</v>
      </c>
      <c r="Q12" s="97">
        <f t="shared" si="4"/>
        <v>0.98288697422219662</v>
      </c>
      <c r="R12" s="97">
        <f t="shared" si="5"/>
        <v>1.2279094430288173</v>
      </c>
      <c r="S12" s="97">
        <f t="shared" si="6"/>
        <v>0.8395638949373837</v>
      </c>
      <c r="T12" s="97">
        <f t="shared" si="7"/>
        <v>1.2284679162073442</v>
      </c>
      <c r="U12" s="97">
        <f t="shared" si="8"/>
        <v>0.73033513594469779</v>
      </c>
      <c r="V12" s="97">
        <f t="shared" si="9"/>
        <v>5.2871510062033567</v>
      </c>
      <c r="W12" s="97"/>
      <c r="X12" s="97">
        <f t="shared" si="10"/>
        <v>8.6519677341421701</v>
      </c>
      <c r="Y12" s="97">
        <f t="shared" si="11"/>
        <v>50.079815643351367</v>
      </c>
      <c r="Z12" s="97">
        <f t="shared" si="11"/>
        <v>26.898688109969154</v>
      </c>
      <c r="AA12" s="97">
        <f t="shared" si="11"/>
        <v>2.2501012023047471</v>
      </c>
      <c r="AB12" s="97">
        <f t="shared" si="11"/>
        <v>1.0060382102326193</v>
      </c>
      <c r="AC12" s="97">
        <f t="shared" si="11"/>
        <v>4.9367776821358271</v>
      </c>
      <c r="AD12" s="97">
        <f t="shared" si="11"/>
        <v>2.9029776042569617</v>
      </c>
      <c r="AE12" s="97">
        <f t="shared" si="11"/>
        <v>2.8245137488334717</v>
      </c>
      <c r="AF12" s="97">
        <f t="shared" si="11"/>
        <v>0.44912006477368388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0.94455745132471847</v>
      </c>
      <c r="C13" s="69">
        <f>'Basic T2'!O13</f>
        <v>12.443566844986206</v>
      </c>
      <c r="D13" s="69">
        <f>'Basic T2'!Z13</f>
        <v>18.276132736343243</v>
      </c>
      <c r="E13" s="69">
        <f>'Basic T2'!AK13</f>
        <v>1.5495403476779712</v>
      </c>
      <c r="F13" s="69">
        <f>'Basic T2'!AV13</f>
        <v>2.8797534878132032</v>
      </c>
      <c r="G13" s="69">
        <f>'Basic T2'!BG13</f>
        <v>7.1454121099476291</v>
      </c>
      <c r="H13" s="69">
        <f>'Basic T2'!BR13</f>
        <v>4.47846428242529</v>
      </c>
      <c r="I13" s="69">
        <f>'Basic T2'!CC13</f>
        <v>2.8106629309237436</v>
      </c>
      <c r="J13" s="69">
        <f>'Basic T2'!CN13</f>
        <v>0.54786858832655638</v>
      </c>
      <c r="K13" s="309">
        <f t="shared" si="12"/>
        <v>51.075958779768563</v>
      </c>
      <c r="L13" s="97"/>
      <c r="M13" s="97">
        <f t="shared" si="0"/>
        <v>7.9132994981248883</v>
      </c>
      <c r="N13" s="97">
        <f t="shared" si="1"/>
        <v>14.726965056776445</v>
      </c>
      <c r="O13" s="97">
        <f t="shared" si="2"/>
        <v>12.809783436843549</v>
      </c>
      <c r="P13" s="97">
        <f t="shared" si="3"/>
        <v>4.0817468650194364</v>
      </c>
      <c r="Q13" s="97">
        <f t="shared" si="4"/>
        <v>7.6137125560409125</v>
      </c>
      <c r="R13" s="97">
        <f t="shared" si="5"/>
        <v>4.8095241623606091</v>
      </c>
      <c r="S13" s="97">
        <f t="shared" si="6"/>
        <v>3.5050259950026077</v>
      </c>
      <c r="T13" s="97">
        <f t="shared" si="7"/>
        <v>3.3081176881441543</v>
      </c>
      <c r="U13" s="97">
        <f t="shared" si="8"/>
        <v>2.4109499684230644</v>
      </c>
      <c r="V13" s="97">
        <f t="shared" si="9"/>
        <v>7.3078614057398115</v>
      </c>
      <c r="W13" s="97"/>
      <c r="X13" s="97">
        <f t="shared" si="10"/>
        <v>1.8493190806216686</v>
      </c>
      <c r="Y13" s="97">
        <f t="shared" si="11"/>
        <v>24.362864921715701</v>
      </c>
      <c r="Z13" s="97">
        <f t="shared" si="11"/>
        <v>35.782260721031257</v>
      </c>
      <c r="AA13" s="97">
        <f t="shared" si="11"/>
        <v>3.0337959084808248</v>
      </c>
      <c r="AB13" s="97">
        <f t="shared" si="11"/>
        <v>5.6381780325069251</v>
      </c>
      <c r="AC13" s="97">
        <f t="shared" si="11"/>
        <v>13.989775778380418</v>
      </c>
      <c r="AD13" s="97">
        <f t="shared" si="11"/>
        <v>8.7682431997717725</v>
      </c>
      <c r="AE13" s="97">
        <f t="shared" si="11"/>
        <v>5.5029078221377628</v>
      </c>
      <c r="AF13" s="97">
        <f t="shared" si="11"/>
        <v>1.0726545353536658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0.34468138482928823</v>
      </c>
      <c r="C14" s="69">
        <f>'Basic T2'!O14</f>
        <v>1.8189143256631848</v>
      </c>
      <c r="D14" s="69">
        <f>'Basic T2'!Z14</f>
        <v>3.8052394329919572</v>
      </c>
      <c r="E14" s="69">
        <f>'Basic T2'!AK14</f>
        <v>0.73141638691866651</v>
      </c>
      <c r="F14" s="69">
        <f>'Basic T2'!AV14</f>
        <v>1.5188256985616102</v>
      </c>
      <c r="G14" s="69">
        <f>'Basic T2'!BG14</f>
        <v>2.6268616319197751</v>
      </c>
      <c r="H14" s="69">
        <f>'Basic T2'!BR14</f>
        <v>1.936886354654145</v>
      </c>
      <c r="I14" s="69">
        <f>'Basic T2'!CC14</f>
        <v>1.6144329064135139</v>
      </c>
      <c r="J14" s="69">
        <f>'Basic T2'!CN14</f>
        <v>0.27078797909507046</v>
      </c>
      <c r="K14" s="309">
        <f t="shared" si="12"/>
        <v>14.668046101047212</v>
      </c>
      <c r="L14" s="97"/>
      <c r="M14" s="97">
        <f t="shared" si="0"/>
        <v>2.8876666271143732</v>
      </c>
      <c r="N14" s="97">
        <f t="shared" si="1"/>
        <v>2.152685644639337</v>
      </c>
      <c r="O14" s="97">
        <f t="shared" si="2"/>
        <v>2.6671010637295942</v>
      </c>
      <c r="P14" s="97">
        <f t="shared" si="3"/>
        <v>1.9266723508057719</v>
      </c>
      <c r="Q14" s="97">
        <f t="shared" si="4"/>
        <v>4.0155875634887819</v>
      </c>
      <c r="R14" s="97">
        <f t="shared" si="5"/>
        <v>1.7681211797857768</v>
      </c>
      <c r="S14" s="97">
        <f t="shared" si="6"/>
        <v>1.5158850432434747</v>
      </c>
      <c r="T14" s="97">
        <f t="shared" si="7"/>
        <v>1.9001688161423371</v>
      </c>
      <c r="U14" s="97">
        <f t="shared" si="8"/>
        <v>1.1916293132313536</v>
      </c>
      <c r="V14" s="97">
        <f t="shared" si="9"/>
        <v>2.0986791155825455</v>
      </c>
      <c r="W14" s="97"/>
      <c r="X14" s="97">
        <f t="shared" si="10"/>
        <v>2.3498793394484898</v>
      </c>
      <c r="Y14" s="97">
        <f t="shared" si="11"/>
        <v>12.40052228587777</v>
      </c>
      <c r="Z14" s="97">
        <f t="shared" si="11"/>
        <v>25.942374374732065</v>
      </c>
      <c r="AA14" s="97">
        <f t="shared" si="11"/>
        <v>4.986460922470429</v>
      </c>
      <c r="AB14" s="97">
        <f t="shared" si="11"/>
        <v>10.354655883261611</v>
      </c>
      <c r="AC14" s="97">
        <f t="shared" si="11"/>
        <v>17.908735859046914</v>
      </c>
      <c r="AD14" s="97">
        <f t="shared" si="11"/>
        <v>13.204801384663378</v>
      </c>
      <c r="AE14" s="97">
        <f t="shared" si="11"/>
        <v>11.006461905640268</v>
      </c>
      <c r="AF14" s="97">
        <f t="shared" si="11"/>
        <v>1.846108044859075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7.1816879822108687E-2</v>
      </c>
      <c r="C15" s="69">
        <f>'Basic T2'!O15</f>
        <v>1.5877087164561567</v>
      </c>
      <c r="D15" s="69">
        <f>'Basic T2'!Z15</f>
        <v>4.1243398601840484</v>
      </c>
      <c r="E15" s="69">
        <f>'Basic T2'!AK15</f>
        <v>1.9952940697238521</v>
      </c>
      <c r="F15" s="69">
        <f>'Basic T2'!AV15</f>
        <v>0.67642799794607589</v>
      </c>
      <c r="G15" s="69">
        <f>'Basic T2'!BG15</f>
        <v>2.8577541626384946</v>
      </c>
      <c r="H15" s="69">
        <f>'Basic T2'!BR15</f>
        <v>1.9625110384143734</v>
      </c>
      <c r="I15" s="69">
        <f>'Basic T2'!CC15</f>
        <v>0.65555818863087878</v>
      </c>
      <c r="J15" s="69">
        <f>'Basic T2'!CN15</f>
        <v>7.9900358450313277E-2</v>
      </c>
      <c r="K15" s="309">
        <f t="shared" si="12"/>
        <v>14.011311272266301</v>
      </c>
      <c r="L15" s="97"/>
      <c r="M15" s="97">
        <f t="shared" si="0"/>
        <v>0.601666397587727</v>
      </c>
      <c r="N15" s="97">
        <f t="shared" si="1"/>
        <v>1.8790537374748295</v>
      </c>
      <c r="O15" s="97">
        <f t="shared" si="2"/>
        <v>2.890759286500459</v>
      </c>
      <c r="P15" s="97">
        <f t="shared" si="3"/>
        <v>5.2559362691598457</v>
      </c>
      <c r="Q15" s="97">
        <f t="shared" si="4"/>
        <v>1.7883920839108021</v>
      </c>
      <c r="R15" s="97">
        <f t="shared" si="5"/>
        <v>1.9235332383644961</v>
      </c>
      <c r="S15" s="97">
        <f t="shared" si="6"/>
        <v>1.5359399497983357</v>
      </c>
      <c r="T15" s="97">
        <f t="shared" si="7"/>
        <v>0.77158438870676183</v>
      </c>
      <c r="U15" s="97">
        <f t="shared" si="8"/>
        <v>0.35160943844430453</v>
      </c>
      <c r="V15" s="97">
        <f t="shared" si="9"/>
        <v>2.0047146120526733</v>
      </c>
      <c r="W15" s="97"/>
      <c r="X15" s="97">
        <f t="shared" si="10"/>
        <v>0.51256358827928927</v>
      </c>
      <c r="Y15" s="97">
        <f t="shared" si="11"/>
        <v>11.331621185226499</v>
      </c>
      <c r="Z15" s="97">
        <f t="shared" si="11"/>
        <v>29.435787843409638</v>
      </c>
      <c r="AA15" s="97">
        <f t="shared" si="11"/>
        <v>14.240594837638756</v>
      </c>
      <c r="AB15" s="97">
        <f t="shared" si="11"/>
        <v>4.8277280034808978</v>
      </c>
      <c r="AC15" s="97">
        <f t="shared" si="11"/>
        <v>20.396050784305061</v>
      </c>
      <c r="AD15" s="97">
        <f t="shared" si="11"/>
        <v>14.006619368302287</v>
      </c>
      <c r="AE15" s="97">
        <f t="shared" si="11"/>
        <v>4.6787782805773297</v>
      </c>
      <c r="AF15" s="97">
        <f t="shared" si="11"/>
        <v>0.57025610878024235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2.1731084453992335E-2</v>
      </c>
      <c r="C16" s="69">
        <f>'Basic T2'!O16</f>
        <v>0.40931395453292785</v>
      </c>
      <c r="D16" s="69">
        <f>'Basic T2'!Z16</f>
        <v>1.909231361529284</v>
      </c>
      <c r="E16" s="69">
        <f>'Basic T2'!AK16</f>
        <v>0.47792846478866607</v>
      </c>
      <c r="F16" s="69">
        <f>'Basic T2'!AV16</f>
        <v>0.3924825906947858</v>
      </c>
      <c r="G16" s="69">
        <f>'Basic T2'!BG16</f>
        <v>1.560610039835628</v>
      </c>
      <c r="H16" s="69">
        <f>'Basic T2'!BR16</f>
        <v>1.7008578688383185</v>
      </c>
      <c r="I16" s="69">
        <f>'Basic T2'!CC16</f>
        <v>1.0278439877789922</v>
      </c>
      <c r="J16" s="69">
        <f>'Basic T2'!CN16</f>
        <v>0.10289096567541363</v>
      </c>
      <c r="K16" s="309">
        <f t="shared" si="12"/>
        <v>7.6028903181280079</v>
      </c>
      <c r="L16" s="97"/>
      <c r="M16" s="97">
        <f t="shared" si="0"/>
        <v>0.18205835914195695</v>
      </c>
      <c r="N16" s="97">
        <f t="shared" si="1"/>
        <v>0.48442318675583029</v>
      </c>
      <c r="O16" s="97">
        <f t="shared" si="2"/>
        <v>1.3381846490634266</v>
      </c>
      <c r="P16" s="97">
        <f t="shared" si="3"/>
        <v>1.2589430251222511</v>
      </c>
      <c r="Q16" s="97">
        <f t="shared" si="4"/>
        <v>1.0376754959916872</v>
      </c>
      <c r="R16" s="97">
        <f t="shared" si="5"/>
        <v>1.0504351014495954</v>
      </c>
      <c r="S16" s="97">
        <f t="shared" si="6"/>
        <v>1.3311596717378738</v>
      </c>
      <c r="T16" s="97">
        <f t="shared" si="7"/>
        <v>1.2097604587209607</v>
      </c>
      <c r="U16" s="97">
        <f t="shared" si="8"/>
        <v>0.45278188188131402</v>
      </c>
      <c r="V16" s="97">
        <f t="shared" si="9"/>
        <v>1.0878086296429637</v>
      </c>
      <c r="W16" s="97"/>
      <c r="X16" s="97">
        <f t="shared" si="10"/>
        <v>0.28582662046534674</v>
      </c>
      <c r="Y16" s="97">
        <f t="shared" si="11"/>
        <v>5.3836624942093021</v>
      </c>
      <c r="Z16" s="97">
        <f t="shared" si="11"/>
        <v>25.111915095986507</v>
      </c>
      <c r="AA16" s="97">
        <f t="shared" si="11"/>
        <v>6.286141780174229</v>
      </c>
      <c r="AB16" s="97">
        <f t="shared" si="11"/>
        <v>5.1622813729006056</v>
      </c>
      <c r="AC16" s="97">
        <f t="shared" si="11"/>
        <v>20.526536284688675</v>
      </c>
      <c r="AD16" s="97">
        <f t="shared" si="11"/>
        <v>22.371200920561296</v>
      </c>
      <c r="AE16" s="97">
        <f t="shared" si="11"/>
        <v>13.519121607321427</v>
      </c>
      <c r="AF16" s="97">
        <f t="shared" si="11"/>
        <v>1.3533138236926132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0.2159350858949767</v>
      </c>
      <c r="C17" s="69">
        <f>'Basic T2'!O17</f>
        <v>3.2352469413046112</v>
      </c>
      <c r="D17" s="69">
        <f>'Basic T2'!Z17</f>
        <v>5.5815450420349872</v>
      </c>
      <c r="E17" s="69">
        <f>'Basic T2'!AK17</f>
        <v>0.73859792892771337</v>
      </c>
      <c r="F17" s="69">
        <f>'Basic T2'!AV17</f>
        <v>0.91834620402993328</v>
      </c>
      <c r="G17" s="69">
        <f>'Basic T2'!BG17</f>
        <v>2.2783840965331352</v>
      </c>
      <c r="H17" s="69">
        <f>'Basic T2'!BR17</f>
        <v>1.0588888051620158</v>
      </c>
      <c r="I17" s="69">
        <f>'Basic T2'!CC17</f>
        <v>1.0468915462956043</v>
      </c>
      <c r="J17" s="69">
        <f>'Basic T2'!CN17</f>
        <v>0.24021248612963569</v>
      </c>
      <c r="K17" s="309">
        <f t="shared" si="12"/>
        <v>15.314048136312614</v>
      </c>
      <c r="L17" s="97"/>
      <c r="M17" s="97">
        <f t="shared" si="0"/>
        <v>1.8090577809150534</v>
      </c>
      <c r="N17" s="97">
        <f t="shared" si="1"/>
        <v>3.8289157159012879</v>
      </c>
      <c r="O17" s="97">
        <f t="shared" si="2"/>
        <v>3.9121177473873878</v>
      </c>
      <c r="P17" s="97">
        <f t="shared" si="3"/>
        <v>1.9455897262877071</v>
      </c>
      <c r="Q17" s="97">
        <f t="shared" si="4"/>
        <v>2.4279939425387211</v>
      </c>
      <c r="R17" s="97">
        <f t="shared" si="5"/>
        <v>1.5335635222717159</v>
      </c>
      <c r="S17" s="97">
        <f t="shared" si="6"/>
        <v>0.82872890210932049</v>
      </c>
      <c r="T17" s="97">
        <f t="shared" si="7"/>
        <v>1.2321792142933539</v>
      </c>
      <c r="U17" s="97">
        <f t="shared" si="8"/>
        <v>1.0570788291003008</v>
      </c>
      <c r="V17" s="97">
        <f t="shared" si="9"/>
        <v>2.1911079892509013</v>
      </c>
      <c r="W17" s="97"/>
      <c r="X17" s="97">
        <f t="shared" si="10"/>
        <v>1.4100457565034827</v>
      </c>
      <c r="Y17" s="97">
        <f t="shared" si="11"/>
        <v>21.126007392083388</v>
      </c>
      <c r="Z17" s="97">
        <f t="shared" si="11"/>
        <v>36.447221481562728</v>
      </c>
      <c r="AA17" s="97">
        <f t="shared" si="11"/>
        <v>4.8230090590896912</v>
      </c>
      <c r="AB17" s="97">
        <f t="shared" si="11"/>
        <v>5.9967566763248845</v>
      </c>
      <c r="AC17" s="97">
        <f t="shared" si="11"/>
        <v>14.877738898643262</v>
      </c>
      <c r="AD17" s="97">
        <f t="shared" si="11"/>
        <v>6.9144931225022246</v>
      </c>
      <c r="AE17" s="97">
        <f t="shared" si="11"/>
        <v>6.836151597389974</v>
      </c>
      <c r="AF17" s="97">
        <f t="shared" si="11"/>
        <v>1.5685760159003599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0.61603486370934768</v>
      </c>
      <c r="C18" s="69">
        <f>'Basic T2'!O18</f>
        <v>7.0222901725719851</v>
      </c>
      <c r="D18" s="69">
        <f>'Basic T2'!Z18</f>
        <v>11.946467310162442</v>
      </c>
      <c r="E18" s="69">
        <f>'Basic T2'!AK18</f>
        <v>3.1218308865008826</v>
      </c>
      <c r="F18" s="69">
        <f>'Basic T2'!AV18</f>
        <v>2.6168483020363853</v>
      </c>
      <c r="G18" s="69">
        <f>'Basic T2'!BG18</f>
        <v>8.882634578350455</v>
      </c>
      <c r="H18" s="69">
        <f>'Basic T2'!BR18</f>
        <v>6.3897644142800019</v>
      </c>
      <c r="I18" s="69">
        <f>'Basic T2'!CC18</f>
        <v>3.9700902997137613</v>
      </c>
      <c r="J18" s="69">
        <f>'Basic T2'!CN18</f>
        <v>0.66158349806990235</v>
      </c>
      <c r="K18" s="309">
        <f t="shared" si="12"/>
        <v>45.227544325395165</v>
      </c>
      <c r="L18" s="97"/>
      <c r="M18" s="97">
        <f t="shared" si="0"/>
        <v>5.1610078042174496</v>
      </c>
      <c r="N18" s="97">
        <f t="shared" si="1"/>
        <v>8.3108825048568225</v>
      </c>
      <c r="O18" s="97">
        <f t="shared" si="2"/>
        <v>8.3733063928890523</v>
      </c>
      <c r="P18" s="97">
        <f t="shared" si="3"/>
        <v>8.2234215154131647</v>
      </c>
      <c r="Q18" s="97">
        <f t="shared" si="4"/>
        <v>6.918623715114725</v>
      </c>
      <c r="R18" s="97">
        <f t="shared" si="5"/>
        <v>5.9788357861852521</v>
      </c>
      <c r="S18" s="97">
        <f t="shared" si="6"/>
        <v>5.0008862327836665</v>
      </c>
      <c r="T18" s="97">
        <f t="shared" si="7"/>
        <v>4.6727502609842295</v>
      </c>
      <c r="U18" s="97">
        <f t="shared" si="8"/>
        <v>2.9113636878742302</v>
      </c>
      <c r="V18" s="97">
        <f t="shared" si="9"/>
        <v>6.471080201882792</v>
      </c>
      <c r="W18" s="97"/>
      <c r="X18" s="97">
        <f t="shared" si="10"/>
        <v>1.3620789563041686</v>
      </c>
      <c r="Y18" s="97">
        <f t="shared" si="11"/>
        <v>15.52657849837977</v>
      </c>
      <c r="Z18" s="97">
        <f t="shared" si="11"/>
        <v>26.414140958465715</v>
      </c>
      <c r="AA18" s="97">
        <f t="shared" si="11"/>
        <v>6.9024992027877614</v>
      </c>
      <c r="AB18" s="97">
        <f t="shared" si="11"/>
        <v>5.7859614999415987</v>
      </c>
      <c r="AC18" s="97">
        <f t="shared" si="11"/>
        <v>19.639878111540263</v>
      </c>
      <c r="AD18" s="97">
        <f t="shared" si="11"/>
        <v>14.128037481557811</v>
      </c>
      <c r="AE18" s="97">
        <f t="shared" si="11"/>
        <v>8.7780363911656476</v>
      </c>
      <c r="AF18" s="97">
        <f t="shared" si="11"/>
        <v>1.4627888998572596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0.35027352318845029</v>
      </c>
      <c r="C19" s="69">
        <f>'Basic T2'!O19</f>
        <v>4.4965605345219544</v>
      </c>
      <c r="D19" s="69">
        <f>'Basic T2'!Z19</f>
        <v>12.339962282203917</v>
      </c>
      <c r="E19" s="69">
        <f>'Basic T2'!AK19</f>
        <v>4.5265208256634448</v>
      </c>
      <c r="F19" s="69">
        <f>'Basic T2'!AV19</f>
        <v>4.4992969632845661</v>
      </c>
      <c r="G19" s="69">
        <f>'Basic T2'!BG19</f>
        <v>14.286679308593966</v>
      </c>
      <c r="H19" s="69">
        <f>'Basic T2'!BR19</f>
        <v>13.586398014320002</v>
      </c>
      <c r="I19" s="69">
        <f>'Basic T2'!CC19</f>
        <v>7.5539682820076504</v>
      </c>
      <c r="J19" s="69">
        <f>'Basic T2'!CN19</f>
        <v>1.1864443893209904</v>
      </c>
      <c r="K19" s="309">
        <f t="shared" si="12"/>
        <v>62.826104123104948</v>
      </c>
      <c r="L19" s="97"/>
      <c r="M19" s="97">
        <f t="shared" si="0"/>
        <v>2.9345163614623893</v>
      </c>
      <c r="N19" s="97">
        <f t="shared" si="1"/>
        <v>5.3216807280837362</v>
      </c>
      <c r="O19" s="97">
        <f t="shared" si="2"/>
        <v>8.6491079231173043</v>
      </c>
      <c r="P19" s="97">
        <f t="shared" si="3"/>
        <v>11.92360832506486</v>
      </c>
      <c r="Q19" s="97">
        <f t="shared" si="4"/>
        <v>11.895585482467695</v>
      </c>
      <c r="R19" s="97">
        <f t="shared" si="5"/>
        <v>9.6162584155112718</v>
      </c>
      <c r="S19" s="97">
        <f t="shared" si="6"/>
        <v>10.633260692849531</v>
      </c>
      <c r="T19" s="97">
        <f t="shared" si="7"/>
        <v>8.8909331013863255</v>
      </c>
      <c r="U19" s="97">
        <f t="shared" si="8"/>
        <v>5.2210660072816433</v>
      </c>
      <c r="V19" s="97">
        <f t="shared" si="9"/>
        <v>8.9890522383319578</v>
      </c>
      <c r="W19" s="97"/>
      <c r="X19" s="97">
        <f t="shared" si="10"/>
        <v>0.5575286388952353</v>
      </c>
      <c r="Y19" s="97">
        <f t="shared" si="11"/>
        <v>7.1571532204370722</v>
      </c>
      <c r="Z19" s="97">
        <f t="shared" si="11"/>
        <v>19.641457089276635</v>
      </c>
      <c r="AA19" s="97">
        <f t="shared" si="11"/>
        <v>7.2048408680473477</v>
      </c>
      <c r="AB19" s="97">
        <f t="shared" si="11"/>
        <v>7.1615087805992141</v>
      </c>
      <c r="AC19" s="97">
        <f t="shared" si="11"/>
        <v>22.740036976667941</v>
      </c>
      <c r="AD19" s="97">
        <f t="shared" si="11"/>
        <v>21.625402695188708</v>
      </c>
      <c r="AE19" s="97">
        <f t="shared" si="11"/>
        <v>12.023614049354368</v>
      </c>
      <c r="AF19" s="97">
        <f t="shared" si="11"/>
        <v>1.8884576815334682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3.1556478013011958E-2</v>
      </c>
      <c r="C20" s="69">
        <f>'Basic T2'!O20</f>
        <v>0.67974317468612866</v>
      </c>
      <c r="D20" s="69">
        <f>'Basic T2'!Z20</f>
        <v>2.0649862699426502</v>
      </c>
      <c r="E20" s="69">
        <f>'Basic T2'!AK20</f>
        <v>0.95758415306077227</v>
      </c>
      <c r="F20" s="69">
        <f>'Basic T2'!AV20</f>
        <v>0.77920606335016196</v>
      </c>
      <c r="G20" s="69">
        <f>'Basic T2'!BG20</f>
        <v>2.6693116292403714</v>
      </c>
      <c r="H20" s="69">
        <f>'Basic T2'!BR20</f>
        <v>2.8641802927894373</v>
      </c>
      <c r="I20" s="69">
        <f>'Basic T2'!CC20</f>
        <v>2.8343466067976517</v>
      </c>
      <c r="J20" s="69">
        <f>'Basic T2'!CN20</f>
        <v>0.51376696374649045</v>
      </c>
      <c r="K20" s="309">
        <f t="shared" si="12"/>
        <v>13.394681631626678</v>
      </c>
      <c r="L20" s="97"/>
      <c r="M20" s="97">
        <f t="shared" si="0"/>
        <v>0.26437339652843383</v>
      </c>
      <c r="N20" s="97">
        <f t="shared" si="1"/>
        <v>0.80447624912453308</v>
      </c>
      <c r="O20" s="97">
        <f t="shared" si="2"/>
        <v>1.4473536223240042</v>
      </c>
      <c r="P20" s="97">
        <f t="shared" si="3"/>
        <v>2.5224358440264352</v>
      </c>
      <c r="Q20" s="97">
        <f t="shared" si="4"/>
        <v>2.0601245951706142</v>
      </c>
      <c r="R20" s="97">
        <f t="shared" si="5"/>
        <v>1.7966939597268132</v>
      </c>
      <c r="S20" s="97">
        <f t="shared" si="6"/>
        <v>2.2416225177896409</v>
      </c>
      <c r="T20" s="97">
        <f t="shared" si="7"/>
        <v>3.3359931001036376</v>
      </c>
      <c r="U20" s="97">
        <f t="shared" si="8"/>
        <v>2.2608823929929511</v>
      </c>
      <c r="V20" s="97">
        <f t="shared" si="9"/>
        <v>1.9164882907045864</v>
      </c>
      <c r="W20" s="97"/>
      <c r="X20" s="97">
        <f t="shared" si="10"/>
        <v>0.23558960847940416</v>
      </c>
      <c r="Y20" s="97">
        <f t="shared" si="11"/>
        <v>5.0747243822590145</v>
      </c>
      <c r="Z20" s="97">
        <f t="shared" si="11"/>
        <v>15.416463987221126</v>
      </c>
      <c r="AA20" s="97">
        <f t="shared" si="11"/>
        <v>7.1489877803424973</v>
      </c>
      <c r="AB20" s="97">
        <f t="shared" si="11"/>
        <v>5.8172794604565272</v>
      </c>
      <c r="AC20" s="97">
        <f t="shared" si="11"/>
        <v>19.92814538374515</v>
      </c>
      <c r="AD20" s="97">
        <f t="shared" si="11"/>
        <v>21.382966550147149</v>
      </c>
      <c r="AE20" s="97">
        <f t="shared" si="11"/>
        <v>21.160238703287813</v>
      </c>
      <c r="AF20" s="97">
        <f t="shared" si="11"/>
        <v>3.8356041440612985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2.0395965698700308E-2</v>
      </c>
      <c r="C21" s="69">
        <f>'Basic T2'!O21</f>
        <v>0.11965118553920848</v>
      </c>
      <c r="D21" s="69">
        <f>'Basic T2'!Z21</f>
        <v>0.92433088314746348</v>
      </c>
      <c r="E21" s="69">
        <f>'Basic T2'!AK21</f>
        <v>0.44783871877763032</v>
      </c>
      <c r="F21" s="69">
        <f>'Basic T2'!AV21</f>
        <v>0.6187411410974426</v>
      </c>
      <c r="G21" s="69">
        <f>'Basic T2'!BG21</f>
        <v>1.1809703452867382</v>
      </c>
      <c r="H21" s="69">
        <f>'Basic T2'!BR21</f>
        <v>1.5972137539197595</v>
      </c>
      <c r="I21" s="69">
        <f>'Basic T2'!CC21</f>
        <v>1.4812861812863332</v>
      </c>
      <c r="J21" s="69">
        <f>'Basic T2'!CN21</f>
        <v>0.99298706768234313</v>
      </c>
      <c r="K21" s="309">
        <f t="shared" si="12"/>
        <v>7.3834152424356194</v>
      </c>
      <c r="L21" s="97"/>
      <c r="M21" s="97">
        <f t="shared" si="0"/>
        <v>0.17087302090618095</v>
      </c>
      <c r="N21" s="97">
        <f t="shared" si="1"/>
        <v>0.14160721362201609</v>
      </c>
      <c r="O21" s="97">
        <f t="shared" si="2"/>
        <v>0.64786564028175453</v>
      </c>
      <c r="P21" s="97">
        <f t="shared" si="3"/>
        <v>1.1796816321331471</v>
      </c>
      <c r="Q21" s="97">
        <f t="shared" si="4"/>
        <v>1.6358751590539813</v>
      </c>
      <c r="R21" s="97">
        <f t="shared" si="5"/>
        <v>0.79490242456142224</v>
      </c>
      <c r="S21" s="97">
        <f t="shared" si="6"/>
        <v>1.2500436252296596</v>
      </c>
      <c r="T21" s="97">
        <f t="shared" si="7"/>
        <v>1.7434566641209872</v>
      </c>
      <c r="U21" s="97">
        <f t="shared" si="8"/>
        <v>4.3697379088400865</v>
      </c>
      <c r="V21" s="97">
        <f t="shared" si="9"/>
        <v>1.0564065086942418</v>
      </c>
      <c r="W21" s="97"/>
      <c r="X21" s="97">
        <f t="shared" si="10"/>
        <v>0.27624026319793099</v>
      </c>
      <c r="Y21" s="97">
        <f t="shared" si="11"/>
        <v>1.6205398397684903</v>
      </c>
      <c r="Z21" s="97">
        <f t="shared" si="11"/>
        <v>12.519015290308227</v>
      </c>
      <c r="AA21" s="97">
        <f t="shared" si="11"/>
        <v>6.0654684055111954</v>
      </c>
      <c r="AB21" s="97">
        <f t="shared" si="11"/>
        <v>8.3801482211277349</v>
      </c>
      <c r="AC21" s="97">
        <f t="shared" si="11"/>
        <v>15.99490623931322</v>
      </c>
      <c r="AD21" s="97">
        <f t="shared" si="11"/>
        <v>21.632451940937774</v>
      </c>
      <c r="AE21" s="97">
        <f t="shared" si="11"/>
        <v>20.062344222125734</v>
      </c>
      <c r="AF21" s="97">
        <f t="shared" si="11"/>
        <v>13.448885577709694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2.5619934963863316E-2</v>
      </c>
      <c r="C22" s="69">
        <f>'Basic T2'!O22</f>
        <v>0.47942235531662025</v>
      </c>
      <c r="D22" s="69">
        <f>'Basic T2'!Z22</f>
        <v>1.2167128645204059</v>
      </c>
      <c r="E22" s="69">
        <f>'Basic T2'!AK22</f>
        <v>0.41207831911040538</v>
      </c>
      <c r="F22" s="69">
        <f>'Basic T2'!AV22</f>
        <v>1.6408109275224489</v>
      </c>
      <c r="G22" s="69">
        <f>'Basic T2'!BG22</f>
        <v>9.9394399991898279</v>
      </c>
      <c r="H22" s="69">
        <f>'Basic T2'!BR22</f>
        <v>5.3447980537340163</v>
      </c>
      <c r="I22" s="69">
        <f>'Basic T2'!CC22</f>
        <v>2.6504104333556588</v>
      </c>
      <c r="J22" s="69">
        <f>'Basic T2'!CN22</f>
        <v>0.9442965167800067</v>
      </c>
      <c r="K22" s="309">
        <f t="shared" si="12"/>
        <v>22.653589404493253</v>
      </c>
      <c r="L22" s="97"/>
      <c r="M22" s="97">
        <f t="shared" si="0"/>
        <v>0.21463831364327979</v>
      </c>
      <c r="N22" s="97">
        <f t="shared" si="1"/>
        <v>0.56739649990550234</v>
      </c>
      <c r="O22" s="97">
        <f t="shared" si="2"/>
        <v>0.85279684297403702</v>
      </c>
      <c r="P22" s="97">
        <f t="shared" si="3"/>
        <v>1.0854827947474219</v>
      </c>
      <c r="Q22" s="97">
        <f t="shared" si="4"/>
        <v>4.3381014430000224</v>
      </c>
      <c r="R22" s="97">
        <f t="shared" si="5"/>
        <v>6.6901637163636396</v>
      </c>
      <c r="S22" s="97">
        <f t="shared" si="6"/>
        <v>4.1830535949327601</v>
      </c>
      <c r="T22" s="97">
        <f t="shared" si="7"/>
        <v>3.1195023561733346</v>
      </c>
      <c r="U22" s="97">
        <f t="shared" si="8"/>
        <v>4.1554703186519824</v>
      </c>
      <c r="V22" s="97">
        <f t="shared" si="9"/>
        <v>3.2412370842492622</v>
      </c>
      <c r="W22" s="97"/>
      <c r="X22" s="97">
        <f t="shared" si="10"/>
        <v>0.11309437328630005</v>
      </c>
      <c r="Y22" s="97">
        <f t="shared" si="11"/>
        <v>2.1163196116794127</v>
      </c>
      <c r="Z22" s="97">
        <f t="shared" si="11"/>
        <v>5.3709495779908307</v>
      </c>
      <c r="AA22" s="97">
        <f t="shared" si="11"/>
        <v>1.8190420588653877</v>
      </c>
      <c r="AB22" s="97">
        <f t="shared" si="11"/>
        <v>7.2430505304249948</v>
      </c>
      <c r="AC22" s="97">
        <f t="shared" si="11"/>
        <v>43.875784193468157</v>
      </c>
      <c r="AD22" s="97">
        <f t="shared" si="11"/>
        <v>23.593603460800328</v>
      </c>
      <c r="AE22" s="97">
        <f t="shared" si="11"/>
        <v>11.699737229412129</v>
      </c>
      <c r="AF22" s="97">
        <f t="shared" si="11"/>
        <v>4.1684189640724618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7.7953060144033545E-3</v>
      </c>
      <c r="C23" s="69">
        <f>'Basic T2'!O23</f>
        <v>0.19543513324448467</v>
      </c>
      <c r="D23" s="69">
        <f>'Basic T2'!Z23</f>
        <v>0.72552977653693906</v>
      </c>
      <c r="E23" s="69">
        <f>'Basic T2'!AK23</f>
        <v>0.45555892699107059</v>
      </c>
      <c r="F23" s="69">
        <f>'Basic T2'!AV23</f>
        <v>0.66043078825275225</v>
      </c>
      <c r="G23" s="69">
        <f>'Basic T2'!BG23</f>
        <v>7.2697823116137776</v>
      </c>
      <c r="H23" s="69">
        <f>'Basic T2'!BR23</f>
        <v>6.3505420358352378</v>
      </c>
      <c r="I23" s="69">
        <f>'Basic T2'!CC23</f>
        <v>3.1419298944151635</v>
      </c>
      <c r="J23" s="69">
        <f>'Basic T2'!CN23</f>
        <v>1.5032130088978792</v>
      </c>
      <c r="K23" s="309">
        <f t="shared" si="12"/>
        <v>20.310217181801711</v>
      </c>
      <c r="L23" s="97"/>
      <c r="M23" s="97">
        <f t="shared" si="0"/>
        <v>6.5307399867518989E-2</v>
      </c>
      <c r="N23" s="97">
        <f t="shared" si="1"/>
        <v>0.23129753823901805</v>
      </c>
      <c r="O23" s="97">
        <f t="shared" si="2"/>
        <v>0.50852548777664641</v>
      </c>
      <c r="P23" s="97">
        <f t="shared" si="3"/>
        <v>1.2000179439431162</v>
      </c>
      <c r="Q23" s="97">
        <f t="shared" si="4"/>
        <v>1.7460974372269404</v>
      </c>
      <c r="R23" s="97">
        <f t="shared" si="5"/>
        <v>4.8932368273247837</v>
      </c>
      <c r="S23" s="97">
        <f t="shared" si="6"/>
        <v>4.9701892243081902</v>
      </c>
      <c r="T23" s="97">
        <f t="shared" si="7"/>
        <v>3.698015064085852</v>
      </c>
      <c r="U23" s="97">
        <f t="shared" si="8"/>
        <v>6.6150376815823195</v>
      </c>
      <c r="V23" s="97">
        <f t="shared" si="9"/>
        <v>2.905951367943266</v>
      </c>
      <c r="W23" s="97"/>
      <c r="X23" s="97">
        <f t="shared" si="10"/>
        <v>3.8381204615517736E-2</v>
      </c>
      <c r="Y23" s="97">
        <f t="shared" si="11"/>
        <v>0.9622503368383365</v>
      </c>
      <c r="Z23" s="97">
        <f t="shared" si="11"/>
        <v>3.5722403657358508</v>
      </c>
      <c r="AA23" s="97">
        <f t="shared" si="11"/>
        <v>2.2430037203110702</v>
      </c>
      <c r="AB23" s="97">
        <f t="shared" si="11"/>
        <v>3.2517170168151086</v>
      </c>
      <c r="AC23" s="97">
        <f t="shared" si="11"/>
        <v>35.79372020761857</v>
      </c>
      <c r="AD23" s="97">
        <f t="shared" si="11"/>
        <v>31.267720965216601</v>
      </c>
      <c r="AE23" s="97">
        <f t="shared" si="11"/>
        <v>15.469701117870786</v>
      </c>
      <c r="AF23" s="97">
        <f t="shared" si="11"/>
        <v>7.4012650649781477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4.9060180243948606E-2</v>
      </c>
      <c r="C24" s="69">
        <f>'Basic T2'!O24</f>
        <v>0.48325373573686975</v>
      </c>
      <c r="D24" s="69">
        <f>'Basic T2'!Z24</f>
        <v>1.035285492235523</v>
      </c>
      <c r="E24" s="69">
        <f>'Basic T2'!AK24</f>
        <v>0.44942962712440665</v>
      </c>
      <c r="F24" s="69">
        <f>'Basic T2'!AV24</f>
        <v>0.47458526197456413</v>
      </c>
      <c r="G24" s="69">
        <f>'Basic T2'!BG24</f>
        <v>2.8150432647623544</v>
      </c>
      <c r="H24" s="69">
        <f>'Basic T2'!BR24</f>
        <v>2.9307247978354427</v>
      </c>
      <c r="I24" s="69">
        <f>'Basic T2'!CC24</f>
        <v>2.3657865308069828</v>
      </c>
      <c r="J24" s="69">
        <f>'Basic T2'!CN24</f>
        <v>0.80342843906944805</v>
      </c>
      <c r="K24" s="309">
        <f t="shared" si="12"/>
        <v>11.406597329789539</v>
      </c>
      <c r="L24" s="97"/>
      <c r="M24" s="97">
        <f t="shared" si="0"/>
        <v>0.41101565517044525</v>
      </c>
      <c r="N24" s="97">
        <f t="shared" si="1"/>
        <v>0.57193093977078624</v>
      </c>
      <c r="O24" s="97">
        <f t="shared" si="2"/>
        <v>0.72563398078583297</v>
      </c>
      <c r="P24" s="97">
        <f t="shared" si="3"/>
        <v>1.1838723491846384</v>
      </c>
      <c r="Q24" s="97">
        <f t="shared" si="4"/>
        <v>1.2547448187141799</v>
      </c>
      <c r="R24" s="97">
        <f t="shared" si="5"/>
        <v>1.894784848184812</v>
      </c>
      <c r="S24" s="97">
        <f t="shared" si="6"/>
        <v>2.2937029197537986</v>
      </c>
      <c r="T24" s="97">
        <f t="shared" si="7"/>
        <v>2.7845033222691016</v>
      </c>
      <c r="U24" s="97">
        <f t="shared" si="8"/>
        <v>3.5355663950752292</v>
      </c>
      <c r="V24" s="97">
        <f t="shared" si="9"/>
        <v>1.6320365664912821</v>
      </c>
      <c r="W24" s="97"/>
      <c r="X24" s="97">
        <f t="shared" si="10"/>
        <v>0.43010355170356313</v>
      </c>
      <c r="Y24" s="97">
        <f t="shared" ref="Y24:AG32" si="13">IF($K24&gt;0,C24/$K24*100,0)</f>
        <v>4.2366160719533887</v>
      </c>
      <c r="Z24" s="97">
        <f t="shared" si="13"/>
        <v>9.0761991705604004</v>
      </c>
      <c r="AA24" s="97">
        <f t="shared" si="13"/>
        <v>3.9400849712707355</v>
      </c>
      <c r="AB24" s="97">
        <f t="shared" si="13"/>
        <v>4.1606208078822453</v>
      </c>
      <c r="AC24" s="97">
        <f t="shared" si="13"/>
        <v>24.679079863813289</v>
      </c>
      <c r="AD24" s="97">
        <f t="shared" si="13"/>
        <v>25.693243244254305</v>
      </c>
      <c r="AE24" s="97">
        <f t="shared" si="13"/>
        <v>20.740510622115853</v>
      </c>
      <c r="AF24" s="97">
        <f t="shared" si="13"/>
        <v>7.0435416964462263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3.2502904806080632E-2</v>
      </c>
      <c r="C25" s="69">
        <f>'Basic T2'!O25</f>
        <v>2.2203002041802424</v>
      </c>
      <c r="D25" s="69">
        <f>'Basic T2'!Z25</f>
        <v>6.2971771308487492</v>
      </c>
      <c r="E25" s="69">
        <f>'Basic T2'!AK25</f>
        <v>5.0995509808201032</v>
      </c>
      <c r="F25" s="69">
        <f>'Basic T2'!AV25</f>
        <v>3.0156849369154797</v>
      </c>
      <c r="G25" s="69">
        <f>'Basic T2'!BG25</f>
        <v>19.55175646092453</v>
      </c>
      <c r="H25" s="69">
        <f>'Basic T2'!BR25</f>
        <v>11.929514057791863</v>
      </c>
      <c r="I25" s="69">
        <f>'Basic T2'!CC25</f>
        <v>2.0755335543239095</v>
      </c>
      <c r="J25" s="69">
        <f>'Basic T2'!CN25</f>
        <v>0.35657090328728225</v>
      </c>
      <c r="K25" s="309">
        <f t="shared" si="12"/>
        <v>50.578591133898243</v>
      </c>
      <c r="L25" s="97"/>
      <c r="M25" s="97">
        <f t="shared" si="0"/>
        <v>0.27230235697027738</v>
      </c>
      <c r="N25" s="97">
        <f t="shared" si="1"/>
        <v>2.6277259510757491</v>
      </c>
      <c r="O25" s="97">
        <f t="shared" si="2"/>
        <v>4.4137059230921389</v>
      </c>
      <c r="P25" s="97">
        <f t="shared" si="3"/>
        <v>13.433065011931578</v>
      </c>
      <c r="Q25" s="97">
        <f t="shared" si="4"/>
        <v>7.9730985191695636</v>
      </c>
      <c r="R25" s="97">
        <f t="shared" si="5"/>
        <v>13.160142993641255</v>
      </c>
      <c r="S25" s="97">
        <f t="shared" si="6"/>
        <v>9.336516770803799</v>
      </c>
      <c r="T25" s="97">
        <f t="shared" si="7"/>
        <v>2.4428789335970063</v>
      </c>
      <c r="U25" s="97">
        <f t="shared" si="8"/>
        <v>1.5691255646667019</v>
      </c>
      <c r="V25" s="97">
        <f t="shared" si="9"/>
        <v>7.2366988879808858</v>
      </c>
      <c r="W25" s="97"/>
      <c r="X25" s="97">
        <f t="shared" si="10"/>
        <v>6.4262179071051431E-2</v>
      </c>
      <c r="Y25" s="97">
        <f t="shared" si="13"/>
        <v>4.3898023934719221</v>
      </c>
      <c r="Z25" s="97">
        <f t="shared" si="13"/>
        <v>12.450281808320918</v>
      </c>
      <c r="AA25" s="97">
        <f t="shared" si="13"/>
        <v>10.082429871009865</v>
      </c>
      <c r="AB25" s="97">
        <f t="shared" si="13"/>
        <v>5.9623743352834113</v>
      </c>
      <c r="AC25" s="97">
        <f t="shared" si="13"/>
        <v>38.656190341807999</v>
      </c>
      <c r="AD25" s="97">
        <f t="shared" si="13"/>
        <v>23.58609401794229</v>
      </c>
      <c r="AE25" s="97">
        <f t="shared" si="13"/>
        <v>4.1035811947179122</v>
      </c>
      <c r="AF25" s="97">
        <f t="shared" si="13"/>
        <v>0.70498385837462585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2.9999012655687711E-2</v>
      </c>
      <c r="C26" s="69">
        <f>'Basic T2'!O26</f>
        <v>0.34936871318242219</v>
      </c>
      <c r="D26" s="69">
        <f>'Basic T2'!Z26</f>
        <v>1.4760808503621563</v>
      </c>
      <c r="E26" s="69">
        <f>'Basic T2'!AK26</f>
        <v>0.88023512265982728</v>
      </c>
      <c r="F26" s="69">
        <f>'Basic T2'!AV26</f>
        <v>1.0154309072618022</v>
      </c>
      <c r="G26" s="69">
        <f>'Basic T2'!BG26</f>
        <v>3.3844641277946717</v>
      </c>
      <c r="H26" s="69">
        <f>'Basic T2'!BR26</f>
        <v>3.307381997153696</v>
      </c>
      <c r="I26" s="69">
        <f>'Basic T2'!CC26</f>
        <v>2.5016567246897607</v>
      </c>
      <c r="J26" s="69">
        <f>'Basic T2'!CN26</f>
        <v>0.60226989477665738</v>
      </c>
      <c r="K26" s="309">
        <f t="shared" si="12"/>
        <v>13.546887350536682</v>
      </c>
      <c r="L26" s="97"/>
      <c r="M26" s="97">
        <f t="shared" si="0"/>
        <v>0.25132528620631867</v>
      </c>
      <c r="N26" s="97">
        <f t="shared" si="1"/>
        <v>0.41347797581378987</v>
      </c>
      <c r="O26" s="97">
        <f t="shared" si="2"/>
        <v>1.0345884603262261</v>
      </c>
      <c r="P26" s="97">
        <f t="shared" si="3"/>
        <v>2.3186856397645945</v>
      </c>
      <c r="Q26" s="97">
        <f t="shared" si="4"/>
        <v>2.6846739073774106</v>
      </c>
      <c r="R26" s="97">
        <f t="shared" si="5"/>
        <v>2.2780578291082638</v>
      </c>
      <c r="S26" s="97">
        <f t="shared" si="6"/>
        <v>2.588489969858486</v>
      </c>
      <c r="T26" s="97">
        <f t="shared" si="7"/>
        <v>2.9444209654450022</v>
      </c>
      <c r="U26" s="97">
        <f t="shared" si="8"/>
        <v>2.6503483038316777</v>
      </c>
      <c r="V26" s="97">
        <f t="shared" si="9"/>
        <v>1.9382656263734348</v>
      </c>
      <c r="W26" s="97"/>
      <c r="X26" s="97">
        <f t="shared" si="10"/>
        <v>0.22144579695275352</v>
      </c>
      <c r="Y26" s="97">
        <f t="shared" si="13"/>
        <v>2.5789593147283485</v>
      </c>
      <c r="Z26" s="97">
        <f t="shared" si="13"/>
        <v>10.896088615542219</v>
      </c>
      <c r="AA26" s="97">
        <f t="shared" si="13"/>
        <v>6.4976927901076511</v>
      </c>
      <c r="AB26" s="97">
        <f t="shared" si="13"/>
        <v>7.495676910767064</v>
      </c>
      <c r="AC26" s="97">
        <f t="shared" si="13"/>
        <v>24.983334106344294</v>
      </c>
      <c r="AD26" s="97">
        <f t="shared" si="13"/>
        <v>24.414331584610604</v>
      </c>
      <c r="AE26" s="97">
        <f t="shared" si="13"/>
        <v>18.466653334875879</v>
      </c>
      <c r="AF26" s="97">
        <f t="shared" si="13"/>
        <v>4.4458175460711828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1.3569466516381405E-3</v>
      </c>
      <c r="C27" s="69">
        <f>'Basic T2'!O27</f>
        <v>2.6851252344538949E-2</v>
      </c>
      <c r="D27" s="69">
        <f>'Basic T2'!Z27</f>
        <v>0.11808184896366655</v>
      </c>
      <c r="E27" s="69">
        <f>'Basic T2'!AK27</f>
        <v>3.4768227698426829E-2</v>
      </c>
      <c r="F27" s="69">
        <f>'Basic T2'!AV27</f>
        <v>3.090977664284102E-2</v>
      </c>
      <c r="G27" s="69">
        <f>'Basic T2'!BG27</f>
        <v>0.12737144869957728</v>
      </c>
      <c r="H27" s="69">
        <f>'Basic T2'!BR27</f>
        <v>0.18277668972222677</v>
      </c>
      <c r="I27" s="69">
        <f>'Basic T2'!CC27</f>
        <v>0.16503735277619855</v>
      </c>
      <c r="J27" s="69">
        <f>'Basic T2'!CN27</f>
        <v>3.734087758715051E-2</v>
      </c>
      <c r="K27" s="309">
        <f t="shared" si="12"/>
        <v>0.72449442108626461</v>
      </c>
      <c r="L27" s="97"/>
      <c r="M27" s="97">
        <f t="shared" si="0"/>
        <v>1.1368207664161318E-2</v>
      </c>
      <c r="N27" s="97">
        <f t="shared" si="1"/>
        <v>3.1778465124574981E-2</v>
      </c>
      <c r="O27" s="97">
        <f t="shared" si="2"/>
        <v>8.276383931260968E-2</v>
      </c>
      <c r="P27" s="97">
        <f t="shared" si="3"/>
        <v>9.1585291485310028E-2</v>
      </c>
      <c r="Q27" s="97">
        <f t="shared" si="4"/>
        <v>8.1721631912572978E-2</v>
      </c>
      <c r="R27" s="97">
        <f t="shared" si="5"/>
        <v>8.5732782194977084E-2</v>
      </c>
      <c r="S27" s="97">
        <f t="shared" si="6"/>
        <v>0.14304837738038115</v>
      </c>
      <c r="T27" s="97">
        <f t="shared" si="7"/>
        <v>0.19424705108413506</v>
      </c>
      <c r="U27" s="97">
        <f t="shared" si="8"/>
        <v>0.16432222901227833</v>
      </c>
      <c r="V27" s="97">
        <f t="shared" si="9"/>
        <v>0.10365943087547677</v>
      </c>
      <c r="W27" s="97"/>
      <c r="X27" s="97">
        <f t="shared" si="10"/>
        <v>0.1872956660733997</v>
      </c>
      <c r="Y27" s="97">
        <f t="shared" si="13"/>
        <v>3.7062055363076154</v>
      </c>
      <c r="Z27" s="97">
        <f t="shared" si="13"/>
        <v>16.298517355954452</v>
      </c>
      <c r="AA27" s="97">
        <f t="shared" si="13"/>
        <v>4.7989641723254923</v>
      </c>
      <c r="AB27" s="97">
        <f t="shared" si="13"/>
        <v>4.2663926378476056</v>
      </c>
      <c r="AC27" s="97">
        <f t="shared" si="13"/>
        <v>17.580735612650265</v>
      </c>
      <c r="AD27" s="97">
        <f t="shared" si="13"/>
        <v>25.228170763300302</v>
      </c>
      <c r="AE27" s="97">
        <f t="shared" si="13"/>
        <v>22.779658196504975</v>
      </c>
      <c r="AF27" s="97">
        <f t="shared" si="13"/>
        <v>5.1540600590358965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0.10641896139168402</v>
      </c>
      <c r="C28" s="69">
        <f>'Basic T2'!O28</f>
        <v>1.5139556306735169</v>
      </c>
      <c r="D28" s="69">
        <f>'Basic T2'!Z28</f>
        <v>5.512740889987648</v>
      </c>
      <c r="E28" s="69">
        <f>'Basic T2'!AK28</f>
        <v>1.9217677609607902</v>
      </c>
      <c r="F28" s="69">
        <f>'Basic T2'!AV28</f>
        <v>1.4726129913379593</v>
      </c>
      <c r="G28" s="69">
        <f>'Basic T2'!BG28</f>
        <v>12.160230399385352</v>
      </c>
      <c r="H28" s="69">
        <f>'Basic T2'!BR28</f>
        <v>10.781922445224659</v>
      </c>
      <c r="I28" s="69">
        <f>'Basic T2'!CC28</f>
        <v>8.0737391357804924</v>
      </c>
      <c r="J28" s="69">
        <f>'Basic T2'!CN28</f>
        <v>2.265175178538855</v>
      </c>
      <c r="K28" s="309">
        <f t="shared" si="12"/>
        <v>43.808563393280956</v>
      </c>
      <c r="L28" s="97"/>
      <c r="M28" s="97">
        <f t="shared" si="0"/>
        <v>0.89155520671688682</v>
      </c>
      <c r="N28" s="97">
        <f t="shared" si="1"/>
        <v>1.7917669385464328</v>
      </c>
      <c r="O28" s="97">
        <f t="shared" si="2"/>
        <v>3.863892759092713</v>
      </c>
      <c r="P28" s="97">
        <f t="shared" si="3"/>
        <v>5.0622557491657645</v>
      </c>
      <c r="Q28" s="97">
        <f t="shared" si="4"/>
        <v>3.8934068731184621</v>
      </c>
      <c r="R28" s="97">
        <f t="shared" si="5"/>
        <v>8.1849613466373601</v>
      </c>
      <c r="S28" s="97">
        <f t="shared" si="6"/>
        <v>8.4383654894639513</v>
      </c>
      <c r="T28" s="97">
        <f t="shared" si="7"/>
        <v>9.5026973710287947</v>
      </c>
      <c r="U28" s="97">
        <f t="shared" si="8"/>
        <v>9.9681276523847835</v>
      </c>
      <c r="V28" s="97">
        <f t="shared" si="9"/>
        <v>6.2680548209204741</v>
      </c>
      <c r="W28" s="97"/>
      <c r="X28" s="97">
        <f t="shared" si="10"/>
        <v>0.24291817203940955</v>
      </c>
      <c r="Y28" s="97">
        <f t="shared" si="13"/>
        <v>3.4558440483024757</v>
      </c>
      <c r="Z28" s="97">
        <f t="shared" si="13"/>
        <v>12.583706159223548</v>
      </c>
      <c r="AA28" s="97">
        <f t="shared" si="13"/>
        <v>4.3867399706960883</v>
      </c>
      <c r="AB28" s="97">
        <f t="shared" si="13"/>
        <v>3.3614729113984554</v>
      </c>
      <c r="AC28" s="97">
        <f t="shared" si="13"/>
        <v>27.757656169228323</v>
      </c>
      <c r="AD28" s="97">
        <f t="shared" si="13"/>
        <v>24.611449474917755</v>
      </c>
      <c r="AE28" s="97">
        <f t="shared" si="13"/>
        <v>18.429591181295812</v>
      </c>
      <c r="AF28" s="97">
        <f t="shared" si="13"/>
        <v>5.1706219128981328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4.731245092559358E-2</v>
      </c>
      <c r="C29" s="69">
        <f>'Basic T2'!O29</f>
        <v>0.53796686524162363</v>
      </c>
      <c r="D29" s="69">
        <f>'Basic T2'!Z29</f>
        <v>2.0112656620069975</v>
      </c>
      <c r="E29" s="69">
        <f>'Basic T2'!AK29</f>
        <v>0.61696683231528449</v>
      </c>
      <c r="F29" s="69">
        <f>'Basic T2'!AV29</f>
        <v>0.70482067788431424</v>
      </c>
      <c r="G29" s="69">
        <f>'Basic T2'!BG29</f>
        <v>3.1690253186890103</v>
      </c>
      <c r="H29" s="69">
        <f>'Basic T2'!BR29</f>
        <v>2.934810342487741</v>
      </c>
      <c r="I29" s="69">
        <f>'Basic T2'!CC29</f>
        <v>1.3565764776419329</v>
      </c>
      <c r="J29" s="69">
        <f>'Basic T2'!CN29</f>
        <v>0.35707193086936773</v>
      </c>
      <c r="K29" s="309">
        <f t="shared" si="12"/>
        <v>11.735816558061867</v>
      </c>
      <c r="L29" s="97"/>
      <c r="M29" s="97">
        <f t="shared" si="0"/>
        <v>0.39637355423905107</v>
      </c>
      <c r="N29" s="97">
        <f t="shared" si="1"/>
        <v>0.63668394478944401</v>
      </c>
      <c r="O29" s="97">
        <f t="shared" si="2"/>
        <v>1.4097007247619908</v>
      </c>
      <c r="P29" s="97">
        <f t="shared" si="3"/>
        <v>1.625193198355648</v>
      </c>
      <c r="Q29" s="97">
        <f t="shared" si="4"/>
        <v>1.8634588230119919</v>
      </c>
      <c r="R29" s="97">
        <f t="shared" si="5"/>
        <v>2.1330475565081204</v>
      </c>
      <c r="S29" s="97">
        <f t="shared" si="6"/>
        <v>2.2969004310672738</v>
      </c>
      <c r="T29" s="97">
        <f t="shared" si="7"/>
        <v>1.5966747885818713</v>
      </c>
      <c r="U29" s="97">
        <f t="shared" si="8"/>
        <v>1.5713303861493457</v>
      </c>
      <c r="V29" s="97">
        <f t="shared" si="9"/>
        <v>1.6791406943392313</v>
      </c>
      <c r="W29" s="97"/>
      <c r="X29" s="97">
        <f>IF($K29&gt;0,B29/$K29*100,0)</f>
        <v>0.40314579468347689</v>
      </c>
      <c r="Y29" s="97">
        <f t="shared" si="13"/>
        <v>4.5839747288148409</v>
      </c>
      <c r="Z29" s="97">
        <f t="shared" si="13"/>
        <v>17.137841683673621</v>
      </c>
      <c r="AA29" s="97">
        <f t="shared" si="13"/>
        <v>5.2571274377278998</v>
      </c>
      <c r="AB29" s="97">
        <f t="shared" si="13"/>
        <v>6.0057233716740468</v>
      </c>
      <c r="AC29" s="97">
        <f t="shared" si="13"/>
        <v>27.003023632915106</v>
      </c>
      <c r="AD29" s="97">
        <f t="shared" si="13"/>
        <v>25.007295640384612</v>
      </c>
      <c r="AE29" s="97">
        <f t="shared" si="13"/>
        <v>11.55928495414355</v>
      </c>
      <c r="AF29" s="97">
        <f t="shared" si="13"/>
        <v>3.0425827559828273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2.7156711181645799E-2</v>
      </c>
      <c r="C30" s="69">
        <f>'Basic T2'!O30</f>
        <v>0.19666756999629217</v>
      </c>
      <c r="D30" s="69">
        <f>'Basic T2'!Z30</f>
        <v>0.504793291415083</v>
      </c>
      <c r="E30" s="69">
        <f>'Basic T2'!AK30</f>
        <v>0.20522914542595821</v>
      </c>
      <c r="F30" s="69">
        <f>'Basic T2'!AV30</f>
        <v>0.475939781824679</v>
      </c>
      <c r="G30" s="69">
        <f>'Basic T2'!BG30</f>
        <v>3.3972063260098717</v>
      </c>
      <c r="H30" s="69">
        <f>'Basic T2'!BR30</f>
        <v>3.6698932735486176</v>
      </c>
      <c r="I30" s="69">
        <f>'Basic T2'!CC30</f>
        <v>3.0005497345229406</v>
      </c>
      <c r="J30" s="69">
        <f>'Basic T2'!CN30</f>
        <v>1.1112035679802295</v>
      </c>
      <c r="K30" s="309">
        <f t="shared" si="12"/>
        <v>12.588639401905318</v>
      </c>
      <c r="L30" s="97"/>
      <c r="M30" s="97">
        <f t="shared" si="0"/>
        <v>0.22751309479698612</v>
      </c>
      <c r="N30" s="97">
        <f t="shared" si="1"/>
        <v>0.23275612750081556</v>
      </c>
      <c r="O30" s="97">
        <f t="shared" si="2"/>
        <v>0.3538107780613805</v>
      </c>
      <c r="P30" s="97">
        <f t="shared" si="3"/>
        <v>0.54060768550385252</v>
      </c>
      <c r="Q30" s="97">
        <f t="shared" si="4"/>
        <v>1.258326001907071</v>
      </c>
      <c r="R30" s="97">
        <f t="shared" si="5"/>
        <v>2.2866345086971536</v>
      </c>
      <c r="S30" s="97">
        <f t="shared" si="6"/>
        <v>2.872205852606954</v>
      </c>
      <c r="T30" s="97">
        <f t="shared" si="7"/>
        <v>3.5316122547890445</v>
      </c>
      <c r="U30" s="97">
        <f t="shared" si="8"/>
        <v>4.8899613232373937</v>
      </c>
      <c r="V30" s="97">
        <f t="shared" si="9"/>
        <v>1.8011611379167971</v>
      </c>
      <c r="W30" s="97"/>
      <c r="X30" s="97">
        <f t="shared" si="10"/>
        <v>0.21572395804375466</v>
      </c>
      <c r="Y30" s="97">
        <f t="shared" si="13"/>
        <v>1.5622623201561092</v>
      </c>
      <c r="Z30" s="97">
        <f t="shared" si="13"/>
        <v>4.0099114391876327</v>
      </c>
      <c r="AA30" s="97">
        <f t="shared" si="13"/>
        <v>1.6302726519825192</v>
      </c>
      <c r="AB30" s="97">
        <f t="shared" si="13"/>
        <v>3.7807086741450746</v>
      </c>
      <c r="AC30" s="97">
        <f t="shared" si="13"/>
        <v>26.986286742757098</v>
      </c>
      <c r="AD30" s="97">
        <f t="shared" si="13"/>
        <v>29.152421928879551</v>
      </c>
      <c r="AE30" s="97">
        <f t="shared" si="13"/>
        <v>23.835377587102865</v>
      </c>
      <c r="AF30" s="97">
        <f t="shared" si="13"/>
        <v>8.8270346977453844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5.5937182682960947E-2</v>
      </c>
      <c r="C31" s="69">
        <f>'Basic T2'!O31</f>
        <v>0.40122960555332254</v>
      </c>
      <c r="D31" s="69">
        <f>'Basic T2'!Z31</f>
        <v>0.98059459148455064</v>
      </c>
      <c r="E31" s="69">
        <f>'Basic T2'!AK31</f>
        <v>0.46119607244679933</v>
      </c>
      <c r="F31" s="69">
        <f>'Basic T2'!AV31</f>
        <v>0.68191854012202757</v>
      </c>
      <c r="G31" s="69">
        <f>'Basic T2'!BG31</f>
        <v>4.4574217438021444</v>
      </c>
      <c r="H31" s="69">
        <f>'Basic T2'!BR31</f>
        <v>6.0949333678059103</v>
      </c>
      <c r="I31" s="69">
        <f>'Basic T2'!CC31</f>
        <v>4.7977140704780368</v>
      </c>
      <c r="J31" s="69">
        <f>'Basic T2'!CN31</f>
        <v>2.1459666718909656</v>
      </c>
      <c r="K31" s="309">
        <f t="shared" si="12"/>
        <v>20.076911846266718</v>
      </c>
      <c r="L31" s="97"/>
      <c r="M31" s="97">
        <f t="shared" si="0"/>
        <v>0.46862970487479899</v>
      </c>
      <c r="N31" s="97">
        <f t="shared" si="1"/>
        <v>0.4748553573374184</v>
      </c>
      <c r="O31" s="97">
        <f t="shared" si="2"/>
        <v>0.68730100275964934</v>
      </c>
      <c r="P31" s="97">
        <f t="shared" si="3"/>
        <v>1.2148671221694591</v>
      </c>
      <c r="Q31" s="97">
        <f t="shared" si="4"/>
        <v>1.8029083993112081</v>
      </c>
      <c r="R31" s="97">
        <f t="shared" si="5"/>
        <v>3.0002576826608114</v>
      </c>
      <c r="S31" s="97">
        <f t="shared" si="6"/>
        <v>4.7701396158951903</v>
      </c>
      <c r="T31" s="97">
        <f t="shared" si="7"/>
        <v>5.6468538452564419</v>
      </c>
      <c r="U31" s="97">
        <f t="shared" si="8"/>
        <v>9.4435388158238869</v>
      </c>
      <c r="V31" s="97">
        <f t="shared" si="9"/>
        <v>2.8725704369134464</v>
      </c>
      <c r="W31" s="97"/>
      <c r="X31" s="97">
        <f t="shared" si="10"/>
        <v>0.27861447572855885</v>
      </c>
      <c r="Y31" s="97">
        <f t="shared" si="13"/>
        <v>1.9984627547584257</v>
      </c>
      <c r="Z31" s="97">
        <f t="shared" si="13"/>
        <v>4.884190352546133</v>
      </c>
      <c r="AA31" s="97">
        <f t="shared" si="13"/>
        <v>2.2971464734132323</v>
      </c>
      <c r="AB31" s="97">
        <f t="shared" si="13"/>
        <v>3.3965310270006972</v>
      </c>
      <c r="AC31" s="97">
        <f t="shared" si="13"/>
        <v>22.201729917098767</v>
      </c>
      <c r="AD31" s="97">
        <f t="shared" si="13"/>
        <v>30.357922645056874</v>
      </c>
      <c r="AE31" s="97">
        <f t="shared" si="13"/>
        <v>23.896673488508476</v>
      </c>
      <c r="AF31" s="97">
        <f t="shared" si="13"/>
        <v>10.688728865888834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4.9901465704736431E-4</v>
      </c>
      <c r="C32" s="69">
        <f>'Basic T2'!O32</f>
        <v>0.13048465205666945</v>
      </c>
      <c r="D32" s="69">
        <f>'Basic T2'!Z32</f>
        <v>0.39646060145824069</v>
      </c>
      <c r="E32" s="69">
        <f>'Basic T2'!AK32</f>
        <v>0.26272941357953333</v>
      </c>
      <c r="F32" s="69">
        <f>'Basic T2'!AV32</f>
        <v>0.30498958184347069</v>
      </c>
      <c r="G32" s="69">
        <f>'Basic T2'!BG32</f>
        <v>1.5835678803758027</v>
      </c>
      <c r="H32" s="69">
        <f>'Basic T2'!BR32</f>
        <v>2.0967776989752287</v>
      </c>
      <c r="I32" s="69">
        <f>'Basic T2'!CC32</f>
        <v>2.6092649450084449</v>
      </c>
      <c r="J32" s="69">
        <f>'Basic T2'!CN32</f>
        <v>1.2076436413839204</v>
      </c>
      <c r="K32" s="309">
        <f t="shared" si="12"/>
        <v>8.5924174293383579</v>
      </c>
      <c r="L32" s="97"/>
      <c r="M32" s="97">
        <f t="shared" si="0"/>
        <v>4.1806376410791143E-3</v>
      </c>
      <c r="N32" s="97">
        <f t="shared" si="1"/>
        <v>0.15442862446296715</v>
      </c>
      <c r="O32" s="97">
        <f t="shared" si="2"/>
        <v>0.27788014670202837</v>
      </c>
      <c r="P32" s="97">
        <f t="shared" si="3"/>
        <v>0.69207295042924721</v>
      </c>
      <c r="Q32" s="97">
        <f t="shared" si="4"/>
        <v>0.80635478646702996</v>
      </c>
      <c r="R32" s="97">
        <f t="shared" si="5"/>
        <v>1.0658878545021273</v>
      </c>
      <c r="S32" s="97">
        <f t="shared" si="6"/>
        <v>1.6410224302760263</v>
      </c>
      <c r="T32" s="97">
        <f t="shared" si="7"/>
        <v>3.071074593352265</v>
      </c>
      <c r="U32" s="97">
        <f t="shared" si="8"/>
        <v>5.314355414962102</v>
      </c>
      <c r="V32" s="97">
        <f t="shared" si="9"/>
        <v>1.2293884875390759</v>
      </c>
      <c r="W32" s="97"/>
      <c r="X32" s="97">
        <f t="shared" si="10"/>
        <v>5.8076165543762453E-3</v>
      </c>
      <c r="Y32" s="97">
        <f t="shared" si="13"/>
        <v>1.5186023389778116</v>
      </c>
      <c r="Z32" s="97">
        <f t="shared" si="13"/>
        <v>4.6140751973309264</v>
      </c>
      <c r="AA32" s="97">
        <f t="shared" si="13"/>
        <v>3.0576891281196086</v>
      </c>
      <c r="AB32" s="97">
        <f t="shared" si="13"/>
        <v>3.5495200780411316</v>
      </c>
      <c r="AC32" s="97">
        <f t="shared" si="13"/>
        <v>18.429829479289417</v>
      </c>
      <c r="AD32" s="97">
        <f t="shared" si="13"/>
        <v>24.402651712612229</v>
      </c>
      <c r="AE32" s="97">
        <f t="shared" si="13"/>
        <v>30.367064524812854</v>
      </c>
      <c r="AF32" s="97">
        <f t="shared" si="13"/>
        <v>14.054759924261647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4.5991027708109991E-2</v>
      </c>
      <c r="C33" s="69">
        <f>'Basic T2'!O33</f>
        <v>1.388118697776122</v>
      </c>
      <c r="D33" s="69">
        <f>'Basic T2'!Z33</f>
        <v>4.3598442991941235</v>
      </c>
      <c r="E33" s="69">
        <f>'Basic T2'!AK33</f>
        <v>2.1376857702520606</v>
      </c>
      <c r="F33" s="69">
        <f>'Basic T2'!AV33</f>
        <v>1.8616441402456254</v>
      </c>
      <c r="G33" s="69">
        <f>'Basic T2'!BG33</f>
        <v>10.906091065378712</v>
      </c>
      <c r="H33" s="69">
        <f>'Basic T2'!BR33</f>
        <v>16.793998364097362</v>
      </c>
      <c r="I33" s="69">
        <f>'Basic T2'!CC33</f>
        <v>15.718594493420319</v>
      </c>
      <c r="J33" s="69">
        <f>'Basic T2'!CN33</f>
        <v>4.1510430492184707</v>
      </c>
      <c r="K33" s="309">
        <f t="shared" ref="K33" si="14">SUM(B33:J33)</f>
        <v>57.363010907290906</v>
      </c>
      <c r="L33" s="97"/>
      <c r="M33" s="97">
        <f t="shared" si="0"/>
        <v>0.38530295427812966</v>
      </c>
      <c r="N33" s="97">
        <f t="shared" si="1"/>
        <v>1.6428388910888381</v>
      </c>
      <c r="O33" s="97">
        <f t="shared" si="2"/>
        <v>3.0558248890354727</v>
      </c>
      <c r="P33" s="97">
        <f t="shared" si="3"/>
        <v>5.6310196789637637</v>
      </c>
      <c r="Q33" s="97">
        <f t="shared" si="4"/>
        <v>4.9219571832974598</v>
      </c>
      <c r="R33" s="97">
        <f t="shared" si="5"/>
        <v>7.3408094157117159</v>
      </c>
      <c r="S33" s="97">
        <f t="shared" si="6"/>
        <v>13.143657538408531</v>
      </c>
      <c r="T33" s="97">
        <f t="shared" si="7"/>
        <v>18.500603506859946</v>
      </c>
      <c r="U33" s="97">
        <f t="shared" si="8"/>
        <v>18.267075940610091</v>
      </c>
      <c r="V33" s="97">
        <f t="shared" si="9"/>
        <v>8.2074021426391823</v>
      </c>
      <c r="W33" s="97"/>
      <c r="X33" s="97">
        <f t="shared" ref="X33" si="15">IF($K33&gt;0,B33/$K33*100,0)</f>
        <v>8.0175407428386011E-2</v>
      </c>
      <c r="Y33" s="97">
        <f t="shared" ref="Y33" si="16">IF($K33&gt;0,C33/$K33*100,0)</f>
        <v>2.4198846535785492</v>
      </c>
      <c r="Z33" s="97">
        <f t="shared" ref="Z33" si="17">IF($K33&gt;0,D33/$K33*100,0)</f>
        <v>7.6004453570968007</v>
      </c>
      <c r="AA33" s="97">
        <f t="shared" ref="AA33" si="18">IF($K33&gt;0,E33/$K33*100,0)</f>
        <v>3.726592688286448</v>
      </c>
      <c r="AB33" s="97">
        <f t="shared" ref="AB33" si="19">IF($K33&gt;0,F33/$K33*100,0)</f>
        <v>3.2453738233064198</v>
      </c>
      <c r="AC33" s="97">
        <f t="shared" ref="AC33" si="20">IF($K33&gt;0,G33/$K33*100,0)</f>
        <v>19.012410424210376</v>
      </c>
      <c r="AD33" s="97">
        <f t="shared" ref="AD33" si="21">IF($K33&gt;0,H33/$K33*100,0)</f>
        <v>29.276703050402165</v>
      </c>
      <c r="AE33" s="97">
        <f t="shared" ref="AE33" si="22">IF($K33&gt;0,I33/$K33*100,0)</f>
        <v>27.401969047308967</v>
      </c>
      <c r="AF33" s="97">
        <f>IF($K33&gt;0,J33/$K33*100,0)</f>
        <v>7.2364455483818899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11.936328854336145</v>
      </c>
      <c r="C35" s="310">
        <f t="shared" ref="C35:K35" si="24">SUM(C8:C33)</f>
        <v>84.495120325286848</v>
      </c>
      <c r="D35" s="310">
        <f t="shared" si="24"/>
        <v>142.67323742396266</v>
      </c>
      <c r="E35" s="310">
        <f t="shared" si="24"/>
        <v>37.962676249169917</v>
      </c>
      <c r="F35" s="310">
        <f t="shared" si="24"/>
        <v>37.8232493887405</v>
      </c>
      <c r="G35" s="310">
        <f t="shared" si="24"/>
        <v>148.56796366400872</v>
      </c>
      <c r="H35" s="310">
        <f t="shared" si="24"/>
        <v>127.77264102493363</v>
      </c>
      <c r="I35" s="310">
        <f t="shared" si="24"/>
        <v>84.962603990685665</v>
      </c>
      <c r="J35" s="310">
        <f t="shared" si="24"/>
        <v>22.724179078875785</v>
      </c>
      <c r="K35" s="310">
        <f t="shared" si="24"/>
        <v>698.91799999999989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1.707829653025984</v>
      </c>
      <c r="Y35" s="98">
        <f t="shared" ref="Y35:AG35" si="26">IF($K35&gt;0,C35/$K35*100,0)</f>
        <v>12.089418261553838</v>
      </c>
      <c r="Z35" s="98">
        <f t="shared" si="26"/>
        <v>20.41344441321624</v>
      </c>
      <c r="AA35" s="98">
        <f t="shared" si="26"/>
        <v>5.4316352203219722</v>
      </c>
      <c r="AB35" s="98">
        <f t="shared" si="26"/>
        <v>5.4116862620136414</v>
      </c>
      <c r="AC35" s="98">
        <f t="shared" si="26"/>
        <v>21.256851828685015</v>
      </c>
      <c r="AD35" s="98">
        <f t="shared" si="26"/>
        <v>18.281492396094198</v>
      </c>
      <c r="AE35" s="98">
        <f t="shared" si="26"/>
        <v>12.156305030158856</v>
      </c>
      <c r="AF35" s="98">
        <f t="shared" si="26"/>
        <v>3.2513369349302477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automation\Data\Results\Workbooks\LSIPs\WS_LSIP\[WS_LSIP_MainTables.Main.xlsm]Manager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automation\Data\Results\Workbooks\LSIPs\WS_LSIP\[WS_LSIP_MainTables.Main.xlsm]Manager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automation\Data\Results\Workbooks\LSIPs\WS_LSIP\[WS_LSIP_MainTables.Main.xlsm]Manager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automation\Data\Results\Workbooks\LSIPs\WS_LSIP\[WS_LSIP_MainTables.Main.xlsm]Manager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automation\Data\Results\Workbooks\LSIPs\WS_LSIP\[WS_LSIP_MainTables.Main.xlsm]Manager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automation\Data\Results\Workbooks\LSIPs\WS_LSIP\[WS_LSIP_MainTables.Main.xlsm]Manager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automation\Data\Results\Workbooks\LSIPs\WS_LSIP\[WS_LSIP_MainTables.Main.xlsm]Manager</v>
      </c>
      <c r="Y79" s="91" t="str">
        <f ca="1">CELL("filename")</f>
        <v>M:\IE\Projects\Nuffield via NFER AI and automation\Data\Results\Workbooks\LSIPs\WS_LSIP\[WS_LSIP_MainTables.Main.xlsm]Manager</v>
      </c>
      <c r="AW79" s="91" t="str">
        <f ca="1">CELL("filename")</f>
        <v>M:\IE\Projects\Nuffield via NFER AI and automation\Data\Results\Workbooks\LSIPs\WS_LSIP\[WS_LSIP_MainTables.Main.xlsm]Manager</v>
      </c>
      <c r="BU79" s="91" t="str">
        <f ca="1">CELL("filename")</f>
        <v>M:\IE\Projects\Nuffield via NFER AI and automation\Data\Results\Workbooks\LSIPs\WS_LSIP\[WS_LSIP_MainTables.Main.xlsm]Manager</v>
      </c>
      <c r="CS79" s="91" t="str">
        <f ca="1">CELL("filename")</f>
        <v>M:\IE\Projects\Nuffield via NFER AI and automation\Data\Results\Workbooks\LSIPs\WS_LSIP\[WS_LSIP_MainTables.Main.xlsm]Manager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automation\Data\Results\Workbooks\LSIPs\WS_LSIP\[WS_LSIP_MainTables.Main.xlsm]Manager</v>
      </c>
      <c r="Y96" s="91" t="str">
        <f ca="1">CELL("filename")</f>
        <v>M:\IE\Projects\Nuffield via NFER AI and automation\Data\Results\Workbooks\LSIPs\WS_LSIP\[WS_LSIP_MainTables.Main.xlsm]Manager</v>
      </c>
      <c r="AW96" s="91" t="str">
        <f ca="1">CELL("filename")</f>
        <v>M:\IE\Projects\Nuffield via NFER AI and automation\Data\Results\Workbooks\LSIPs\WS_LSIP\[WS_LSIP_MainTables.Main.xlsm]Manager</v>
      </c>
      <c r="BU96" s="91" t="str">
        <f ca="1">CELL("filename")</f>
        <v>M:\IE\Projects\Nuffield via NFER AI and automation\Data\Results\Workbooks\LSIPs\WS_LSIP\[WS_LSIP_MainTables.Main.xlsm]Manager</v>
      </c>
      <c r="CS96" s="91" t="str">
        <f ca="1">CELL("filename")</f>
        <v>M:\IE\Projects\Nuffield via NFER AI and automation\Data\Results\Workbooks\LSIPs\WS_LSIP\[WS_LSIP_MainTables.Main.xlsm]Manager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FA9610-AC7D-4689-80B5-34A6DE2C8A67}"/>
</file>

<file path=customXml/itemProps2.xml><?xml version="1.0" encoding="utf-8"?>
<ds:datastoreItem xmlns:ds="http://schemas.openxmlformats.org/officeDocument/2006/customXml" ds:itemID="{D180F331-3B2D-4E52-BCFC-D020D34968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2024-02-29T16:18:18Z</dcterms:modified>
</cp:coreProperties>
</file>